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8"/>
  <workbookPr defaultThemeVersion="166925"/>
  <mc:AlternateContent xmlns:mc="http://schemas.openxmlformats.org/markup-compatibility/2006">
    <mc:Choice Requires="x15">
      <x15ac:absPath xmlns:x15ac="http://schemas.microsoft.com/office/spreadsheetml/2010/11/ac" url="R:\Regulatory_Affairs\Walker\Water\Cascadia\As Filed\"/>
    </mc:Choice>
  </mc:AlternateContent>
  <xr:revisionPtr revIDLastSave="0" documentId="13_ncr:1_{497CAB6D-E5F6-492A-93BD-A97344503254}" xr6:coauthVersionLast="36" xr6:coauthVersionMax="36" xr10:uidLastSave="{00000000-0000-0000-0000-000000000000}"/>
  <bookViews>
    <workbookView xWindow="0" yWindow="0" windowWidth="28800" windowHeight="11325" activeTab="5" xr2:uid="{412023F8-BFD8-487B-8F9C-D0DB63B8FF0E}"/>
  </bookViews>
  <sheets>
    <sheet name="LEI Seaview Usage" sheetId="1" r:id="rId1"/>
    <sheet name="Del Bay" sheetId="6" r:id="rId2"/>
    <sheet name="Estates Usage" sheetId="2" r:id="rId3"/>
    <sheet name="Monterra Flat Fee" sheetId="4" r:id="rId4"/>
    <sheet name="Combined Usage" sheetId="5" r:id="rId5"/>
    <sheet name="Rate Design" sheetId="3" r:id="rId6"/>
  </sheets>
  <externalReferences>
    <externalReference r:id="rId7"/>
    <externalReference r:id="rId8"/>
    <externalReference r:id="rId9"/>
  </externalReferences>
  <definedNames>
    <definedName name="_xlnm.Print_Area" localSheetId="5">'Rate Design'!$A$1:$O$63</definedName>
  </definedNames>
  <calcPr calcId="19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5" l="1"/>
  <c r="G6" i="5"/>
  <c r="H6" i="5"/>
  <c r="I6" i="5"/>
  <c r="J6" i="5"/>
  <c r="E6" i="5"/>
  <c r="AB3" i="5" l="1"/>
  <c r="D24" i="3" l="1"/>
  <c r="D23" i="3"/>
  <c r="O58" i="3" l="1"/>
  <c r="O59" i="3"/>
  <c r="O57" i="3"/>
  <c r="M58" i="3"/>
  <c r="M59" i="3"/>
  <c r="M57" i="3"/>
  <c r="K58" i="3"/>
  <c r="K59" i="3"/>
  <c r="K57" i="3"/>
  <c r="O47" i="3" l="1"/>
  <c r="O48" i="3"/>
  <c r="O46" i="3"/>
  <c r="M47" i="3"/>
  <c r="M48" i="3"/>
  <c r="M46" i="3"/>
  <c r="K47" i="3"/>
  <c r="K48" i="3"/>
  <c r="K46" i="3"/>
  <c r="O35" i="3"/>
  <c r="M35" i="3"/>
  <c r="K35" i="3"/>
  <c r="B17" i="3"/>
  <c r="W27" i="1"/>
  <c r="N283" i="1"/>
  <c r="O283" i="1"/>
  <c r="L283" i="1"/>
  <c r="M283" i="1"/>
  <c r="K283" i="1"/>
  <c r="J283" i="1"/>
  <c r="U8" i="1"/>
  <c r="T287" i="1" l="1"/>
  <c r="K36" i="3" l="1"/>
  <c r="M36" i="3"/>
  <c r="O36" i="3"/>
  <c r="K37" i="3"/>
  <c r="M37" i="3"/>
  <c r="O37" i="3"/>
  <c r="G12" i="3" l="1"/>
  <c r="E12" i="3"/>
  <c r="I27" i="3" l="1"/>
  <c r="Z8" i="1"/>
  <c r="Z7" i="1"/>
  <c r="U19" i="5"/>
  <c r="L1022" i="5" l="1"/>
  <c r="M1022" i="5"/>
  <c r="N1022" i="5"/>
  <c r="O1022" i="5"/>
  <c r="P1022" i="5"/>
  <c r="Q1022" i="5"/>
  <c r="L1023" i="5"/>
  <c r="M1023" i="5"/>
  <c r="N1023" i="5"/>
  <c r="O1023" i="5"/>
  <c r="P1023" i="5"/>
  <c r="Q1023" i="5"/>
  <c r="L1024" i="5"/>
  <c r="M1024" i="5"/>
  <c r="N1024" i="5"/>
  <c r="O1024" i="5"/>
  <c r="P1024" i="5"/>
  <c r="Q1024" i="5"/>
  <c r="L1025" i="5"/>
  <c r="M1025" i="5"/>
  <c r="N1025" i="5"/>
  <c r="O1025" i="5"/>
  <c r="P1025" i="5"/>
  <c r="Q1025" i="5"/>
  <c r="L1026" i="5"/>
  <c r="M1026" i="5"/>
  <c r="N1026" i="5"/>
  <c r="O1026" i="5"/>
  <c r="P1026" i="5"/>
  <c r="Q1026" i="5"/>
  <c r="L1027" i="5"/>
  <c r="M1027" i="5"/>
  <c r="N1027" i="5"/>
  <c r="O1027" i="5"/>
  <c r="P1027" i="5"/>
  <c r="Q1027" i="5"/>
  <c r="L1028" i="5"/>
  <c r="M1028" i="5"/>
  <c r="N1028" i="5"/>
  <c r="O1028" i="5"/>
  <c r="P1028" i="5"/>
  <c r="Q1028" i="5"/>
  <c r="L1029" i="5"/>
  <c r="M1029" i="5"/>
  <c r="N1029" i="5"/>
  <c r="O1029" i="5"/>
  <c r="P1029" i="5"/>
  <c r="Q1029" i="5"/>
  <c r="L1030" i="5"/>
  <c r="M1030" i="5"/>
  <c r="N1030" i="5"/>
  <c r="O1030" i="5"/>
  <c r="P1030" i="5"/>
  <c r="Q1030" i="5"/>
  <c r="L1031" i="5"/>
  <c r="M1031" i="5"/>
  <c r="N1031" i="5"/>
  <c r="O1031" i="5"/>
  <c r="P1031" i="5"/>
  <c r="Q1031" i="5"/>
  <c r="L1032" i="5"/>
  <c r="M1032" i="5"/>
  <c r="N1032" i="5"/>
  <c r="O1032" i="5"/>
  <c r="P1032" i="5"/>
  <c r="Q1032" i="5"/>
  <c r="L1033" i="5"/>
  <c r="M1033" i="5"/>
  <c r="N1033" i="5"/>
  <c r="O1033" i="5"/>
  <c r="P1033" i="5"/>
  <c r="Q1033" i="5"/>
  <c r="L1034" i="5"/>
  <c r="M1034" i="5"/>
  <c r="N1034" i="5"/>
  <c r="O1034" i="5"/>
  <c r="P1034" i="5"/>
  <c r="Q1034" i="5"/>
  <c r="L1035" i="5"/>
  <c r="M1035" i="5"/>
  <c r="N1035" i="5"/>
  <c r="O1035" i="5"/>
  <c r="P1035" i="5"/>
  <c r="Q1035" i="5"/>
  <c r="L1036" i="5"/>
  <c r="M1036" i="5"/>
  <c r="N1036" i="5"/>
  <c r="O1036" i="5"/>
  <c r="P1036" i="5"/>
  <c r="Q1036" i="5"/>
  <c r="L1037" i="5"/>
  <c r="M1037" i="5"/>
  <c r="N1037" i="5"/>
  <c r="O1037" i="5"/>
  <c r="P1037" i="5"/>
  <c r="Q1037" i="5"/>
  <c r="L1038" i="5"/>
  <c r="M1038" i="5"/>
  <c r="N1038" i="5"/>
  <c r="O1038" i="5"/>
  <c r="P1038" i="5"/>
  <c r="Q1038" i="5"/>
  <c r="L1039" i="5"/>
  <c r="M1039" i="5"/>
  <c r="N1039" i="5"/>
  <c r="O1039" i="5"/>
  <c r="P1039" i="5"/>
  <c r="Q1039" i="5"/>
  <c r="L1040" i="5"/>
  <c r="M1040" i="5"/>
  <c r="N1040" i="5"/>
  <c r="O1040" i="5"/>
  <c r="P1040" i="5"/>
  <c r="Q1040" i="5"/>
  <c r="L1041" i="5"/>
  <c r="M1041" i="5"/>
  <c r="N1041" i="5"/>
  <c r="O1041" i="5"/>
  <c r="P1041" i="5"/>
  <c r="Q1041" i="5"/>
  <c r="L1042" i="5"/>
  <c r="M1042" i="5"/>
  <c r="N1042" i="5"/>
  <c r="O1042" i="5"/>
  <c r="P1042" i="5"/>
  <c r="Q1042" i="5"/>
  <c r="L1043" i="5"/>
  <c r="M1043" i="5"/>
  <c r="N1043" i="5"/>
  <c r="O1043" i="5"/>
  <c r="P1043" i="5"/>
  <c r="Q1043" i="5"/>
  <c r="L1044" i="5"/>
  <c r="M1044" i="5"/>
  <c r="N1044" i="5"/>
  <c r="O1044" i="5"/>
  <c r="P1044" i="5"/>
  <c r="Q1044" i="5"/>
  <c r="L1045" i="5"/>
  <c r="M1045" i="5"/>
  <c r="N1045" i="5"/>
  <c r="O1045" i="5"/>
  <c r="P1045" i="5"/>
  <c r="Q1045" i="5"/>
  <c r="L1046" i="5"/>
  <c r="M1046" i="5"/>
  <c r="N1046" i="5"/>
  <c r="O1046" i="5"/>
  <c r="P1046" i="5"/>
  <c r="Q1046" i="5"/>
  <c r="L1047" i="5"/>
  <c r="M1047" i="5"/>
  <c r="N1047" i="5"/>
  <c r="O1047" i="5"/>
  <c r="P1047" i="5"/>
  <c r="Q1047" i="5"/>
  <c r="L1048" i="5"/>
  <c r="M1048" i="5"/>
  <c r="N1048" i="5"/>
  <c r="O1048" i="5"/>
  <c r="P1048" i="5"/>
  <c r="Q1048" i="5"/>
  <c r="L1049" i="5"/>
  <c r="M1049" i="5"/>
  <c r="N1049" i="5"/>
  <c r="O1049" i="5"/>
  <c r="P1049" i="5"/>
  <c r="Q1049" i="5"/>
  <c r="L1050" i="5"/>
  <c r="M1050" i="5"/>
  <c r="N1050" i="5"/>
  <c r="O1050" i="5"/>
  <c r="P1050" i="5"/>
  <c r="Q1050" i="5"/>
  <c r="L1051" i="5"/>
  <c r="M1051" i="5"/>
  <c r="N1051" i="5"/>
  <c r="O1051" i="5"/>
  <c r="P1051" i="5"/>
  <c r="Q1051" i="5"/>
  <c r="L1052" i="5"/>
  <c r="M1052" i="5"/>
  <c r="N1052" i="5"/>
  <c r="O1052" i="5"/>
  <c r="P1052" i="5"/>
  <c r="Q1052" i="5"/>
  <c r="L1053" i="5"/>
  <c r="M1053" i="5"/>
  <c r="N1053" i="5"/>
  <c r="O1053" i="5"/>
  <c r="P1053" i="5"/>
  <c r="Q1053" i="5"/>
  <c r="L1054" i="5"/>
  <c r="M1054" i="5"/>
  <c r="N1054" i="5"/>
  <c r="O1054" i="5"/>
  <c r="P1054" i="5"/>
  <c r="Q1054" i="5"/>
  <c r="L1055" i="5"/>
  <c r="M1055" i="5"/>
  <c r="N1055" i="5"/>
  <c r="O1055" i="5"/>
  <c r="P1055" i="5"/>
  <c r="Q1055" i="5"/>
  <c r="L1056" i="5"/>
  <c r="M1056" i="5"/>
  <c r="N1056" i="5"/>
  <c r="O1056" i="5"/>
  <c r="P1056" i="5"/>
  <c r="Q1056" i="5"/>
  <c r="L1057" i="5"/>
  <c r="M1057" i="5"/>
  <c r="N1057" i="5"/>
  <c r="O1057" i="5"/>
  <c r="P1057" i="5"/>
  <c r="Q1057" i="5"/>
  <c r="L1058" i="5"/>
  <c r="M1058" i="5"/>
  <c r="N1058" i="5"/>
  <c r="O1058" i="5"/>
  <c r="P1058" i="5"/>
  <c r="Q1058" i="5"/>
  <c r="L1059" i="5"/>
  <c r="M1059" i="5"/>
  <c r="N1059" i="5"/>
  <c r="O1059" i="5"/>
  <c r="P1059" i="5"/>
  <c r="Q1059" i="5"/>
  <c r="L1060" i="5"/>
  <c r="M1060" i="5"/>
  <c r="N1060" i="5"/>
  <c r="O1060" i="5"/>
  <c r="P1060" i="5"/>
  <c r="Q1060" i="5"/>
  <c r="L1061" i="5"/>
  <c r="M1061" i="5"/>
  <c r="N1061" i="5"/>
  <c r="O1061" i="5"/>
  <c r="P1061" i="5"/>
  <c r="Q1061" i="5"/>
  <c r="L1062" i="5"/>
  <c r="M1062" i="5"/>
  <c r="N1062" i="5"/>
  <c r="O1062" i="5"/>
  <c r="P1062" i="5"/>
  <c r="Q1062" i="5"/>
  <c r="L1063" i="5"/>
  <c r="M1063" i="5"/>
  <c r="N1063" i="5"/>
  <c r="O1063" i="5"/>
  <c r="P1063" i="5"/>
  <c r="Q1063" i="5"/>
  <c r="L1064" i="5"/>
  <c r="M1064" i="5"/>
  <c r="N1064" i="5"/>
  <c r="O1064" i="5"/>
  <c r="P1064" i="5"/>
  <c r="Q1064" i="5"/>
  <c r="L1065" i="5"/>
  <c r="M1065" i="5"/>
  <c r="N1065" i="5"/>
  <c r="O1065" i="5"/>
  <c r="P1065" i="5"/>
  <c r="Q1065" i="5"/>
  <c r="L1066" i="5"/>
  <c r="M1066" i="5"/>
  <c r="N1066" i="5"/>
  <c r="O1066" i="5"/>
  <c r="P1066" i="5"/>
  <c r="Q1066" i="5"/>
  <c r="L1067" i="5"/>
  <c r="M1067" i="5"/>
  <c r="N1067" i="5"/>
  <c r="O1067" i="5"/>
  <c r="P1067" i="5"/>
  <c r="Q1067" i="5"/>
  <c r="L1068" i="5"/>
  <c r="M1068" i="5"/>
  <c r="N1068" i="5"/>
  <c r="O1068" i="5"/>
  <c r="P1068" i="5"/>
  <c r="Q1068" i="5"/>
  <c r="L1069" i="5"/>
  <c r="M1069" i="5"/>
  <c r="N1069" i="5"/>
  <c r="O1069" i="5"/>
  <c r="P1069" i="5"/>
  <c r="Q1069" i="5"/>
  <c r="L1070" i="5"/>
  <c r="M1070" i="5"/>
  <c r="N1070" i="5"/>
  <c r="O1070" i="5"/>
  <c r="P1070" i="5"/>
  <c r="Q1070" i="5"/>
  <c r="L1071" i="5"/>
  <c r="M1071" i="5"/>
  <c r="N1071" i="5"/>
  <c r="O1071" i="5"/>
  <c r="P1071" i="5"/>
  <c r="Q1071" i="5"/>
  <c r="L1072" i="5"/>
  <c r="M1072" i="5"/>
  <c r="N1072" i="5"/>
  <c r="O1072" i="5"/>
  <c r="P1072" i="5"/>
  <c r="Q1072" i="5"/>
  <c r="L1073" i="5"/>
  <c r="M1073" i="5"/>
  <c r="N1073" i="5"/>
  <c r="O1073" i="5"/>
  <c r="P1073" i="5"/>
  <c r="Q1073" i="5"/>
  <c r="L1074" i="5"/>
  <c r="M1074" i="5"/>
  <c r="N1074" i="5"/>
  <c r="O1074" i="5"/>
  <c r="P1074" i="5"/>
  <c r="Q1074" i="5"/>
  <c r="L1075" i="5"/>
  <c r="M1075" i="5"/>
  <c r="N1075" i="5"/>
  <c r="O1075" i="5"/>
  <c r="P1075" i="5"/>
  <c r="Q1075" i="5"/>
  <c r="L1076" i="5"/>
  <c r="M1076" i="5"/>
  <c r="N1076" i="5"/>
  <c r="O1076" i="5"/>
  <c r="P1076" i="5"/>
  <c r="Q1076" i="5"/>
  <c r="L1077" i="5"/>
  <c r="M1077" i="5"/>
  <c r="N1077" i="5"/>
  <c r="O1077" i="5"/>
  <c r="P1077" i="5"/>
  <c r="Q1077" i="5"/>
  <c r="L1078" i="5"/>
  <c r="M1078" i="5"/>
  <c r="N1078" i="5"/>
  <c r="O1078" i="5"/>
  <c r="P1078" i="5"/>
  <c r="Q1078" i="5"/>
  <c r="L1079" i="5"/>
  <c r="M1079" i="5"/>
  <c r="N1079" i="5"/>
  <c r="O1079" i="5"/>
  <c r="P1079" i="5"/>
  <c r="Q1079" i="5"/>
  <c r="L1080" i="5"/>
  <c r="M1080" i="5"/>
  <c r="N1080" i="5"/>
  <c r="O1080" i="5"/>
  <c r="P1080" i="5"/>
  <c r="Q1080" i="5"/>
  <c r="L1081" i="5"/>
  <c r="M1081" i="5"/>
  <c r="N1081" i="5"/>
  <c r="O1081" i="5"/>
  <c r="P1081" i="5"/>
  <c r="Q1081" i="5"/>
  <c r="L1082" i="5"/>
  <c r="M1082" i="5"/>
  <c r="N1082" i="5"/>
  <c r="O1082" i="5"/>
  <c r="P1082" i="5"/>
  <c r="Q1082" i="5"/>
  <c r="L1083" i="5"/>
  <c r="M1083" i="5"/>
  <c r="N1083" i="5"/>
  <c r="O1083" i="5"/>
  <c r="P1083" i="5"/>
  <c r="Q1083" i="5"/>
  <c r="L1084" i="5"/>
  <c r="M1084" i="5"/>
  <c r="N1084" i="5"/>
  <c r="O1084" i="5"/>
  <c r="P1084" i="5"/>
  <c r="Q1084" i="5"/>
  <c r="L1085" i="5"/>
  <c r="M1085" i="5"/>
  <c r="N1085" i="5"/>
  <c r="O1085" i="5"/>
  <c r="P1085" i="5"/>
  <c r="Q1085" i="5"/>
  <c r="L1086" i="5"/>
  <c r="M1086" i="5"/>
  <c r="N1086" i="5"/>
  <c r="O1086" i="5"/>
  <c r="P1086" i="5"/>
  <c r="Q1086" i="5"/>
  <c r="L1087" i="5"/>
  <c r="M1087" i="5"/>
  <c r="N1087" i="5"/>
  <c r="O1087" i="5"/>
  <c r="P1087" i="5"/>
  <c r="Q1087" i="5"/>
  <c r="L1088" i="5"/>
  <c r="M1088" i="5"/>
  <c r="N1088" i="5"/>
  <c r="O1088" i="5"/>
  <c r="P1088" i="5"/>
  <c r="Q1088" i="5"/>
  <c r="L1089" i="5"/>
  <c r="M1089" i="5"/>
  <c r="N1089" i="5"/>
  <c r="O1089" i="5"/>
  <c r="P1089" i="5"/>
  <c r="Q1089" i="5"/>
  <c r="L1090" i="5"/>
  <c r="M1090" i="5"/>
  <c r="N1090" i="5"/>
  <c r="O1090" i="5"/>
  <c r="P1090" i="5"/>
  <c r="Q1090" i="5"/>
  <c r="L1091" i="5"/>
  <c r="M1091" i="5"/>
  <c r="N1091" i="5"/>
  <c r="O1091" i="5"/>
  <c r="P1091" i="5"/>
  <c r="Q1091" i="5"/>
  <c r="L1092" i="5"/>
  <c r="M1092" i="5"/>
  <c r="N1092" i="5"/>
  <c r="O1092" i="5"/>
  <c r="P1092" i="5"/>
  <c r="Q1092" i="5"/>
  <c r="L1093" i="5"/>
  <c r="M1093" i="5"/>
  <c r="N1093" i="5"/>
  <c r="O1093" i="5"/>
  <c r="P1093" i="5"/>
  <c r="Q1093" i="5"/>
  <c r="L1094" i="5"/>
  <c r="M1094" i="5"/>
  <c r="N1094" i="5"/>
  <c r="O1094" i="5"/>
  <c r="P1094" i="5"/>
  <c r="Q1094" i="5"/>
  <c r="L1095" i="5"/>
  <c r="M1095" i="5"/>
  <c r="N1095" i="5"/>
  <c r="O1095" i="5"/>
  <c r="P1095" i="5"/>
  <c r="Q1095" i="5"/>
  <c r="L1096" i="5"/>
  <c r="M1096" i="5"/>
  <c r="N1096" i="5"/>
  <c r="O1096" i="5"/>
  <c r="P1096" i="5"/>
  <c r="Q1096" i="5"/>
  <c r="L1097" i="5"/>
  <c r="M1097" i="5"/>
  <c r="N1097" i="5"/>
  <c r="O1097" i="5"/>
  <c r="P1097" i="5"/>
  <c r="Q1097" i="5"/>
  <c r="L1098" i="5"/>
  <c r="M1098" i="5"/>
  <c r="N1098" i="5"/>
  <c r="O1098" i="5"/>
  <c r="P1098" i="5"/>
  <c r="Q1098" i="5"/>
  <c r="L1099" i="5"/>
  <c r="M1099" i="5"/>
  <c r="N1099" i="5"/>
  <c r="O1099" i="5"/>
  <c r="P1099" i="5"/>
  <c r="Q1099" i="5"/>
  <c r="L1100" i="5"/>
  <c r="M1100" i="5"/>
  <c r="N1100" i="5"/>
  <c r="O1100" i="5"/>
  <c r="P1100" i="5"/>
  <c r="Q1100" i="5"/>
  <c r="L1101" i="5"/>
  <c r="M1101" i="5"/>
  <c r="N1101" i="5"/>
  <c r="O1101" i="5"/>
  <c r="P1101" i="5"/>
  <c r="Q1101" i="5"/>
  <c r="L1102" i="5"/>
  <c r="M1102" i="5"/>
  <c r="N1102" i="5"/>
  <c r="O1102" i="5"/>
  <c r="P1102" i="5"/>
  <c r="Q1102" i="5"/>
  <c r="L1103" i="5"/>
  <c r="M1103" i="5"/>
  <c r="N1103" i="5"/>
  <c r="O1103" i="5"/>
  <c r="P1103" i="5"/>
  <c r="Q1103" i="5"/>
  <c r="L1104" i="5"/>
  <c r="M1104" i="5"/>
  <c r="N1104" i="5"/>
  <c r="O1104" i="5"/>
  <c r="P1104" i="5"/>
  <c r="Q1104" i="5"/>
  <c r="L1105" i="5"/>
  <c r="M1105" i="5"/>
  <c r="N1105" i="5"/>
  <c r="O1105" i="5"/>
  <c r="P1105" i="5"/>
  <c r="Q1105" i="5"/>
  <c r="L1106" i="5"/>
  <c r="M1106" i="5"/>
  <c r="N1106" i="5"/>
  <c r="O1106" i="5"/>
  <c r="P1106" i="5"/>
  <c r="Q1106" i="5"/>
  <c r="L1107" i="5"/>
  <c r="M1107" i="5"/>
  <c r="N1107" i="5"/>
  <c r="O1107" i="5"/>
  <c r="P1107" i="5"/>
  <c r="Q1107" i="5"/>
  <c r="L1108" i="5"/>
  <c r="M1108" i="5"/>
  <c r="N1108" i="5"/>
  <c r="O1108" i="5"/>
  <c r="P1108" i="5"/>
  <c r="Q1108" i="5"/>
  <c r="L1109" i="5"/>
  <c r="M1109" i="5"/>
  <c r="N1109" i="5"/>
  <c r="O1109" i="5"/>
  <c r="P1109" i="5"/>
  <c r="Q1109" i="5"/>
  <c r="L1110" i="5"/>
  <c r="M1110" i="5"/>
  <c r="N1110" i="5"/>
  <c r="O1110" i="5"/>
  <c r="P1110" i="5"/>
  <c r="Q1110" i="5"/>
  <c r="L1111" i="5"/>
  <c r="M1111" i="5"/>
  <c r="N1111" i="5"/>
  <c r="O1111" i="5"/>
  <c r="P1111" i="5"/>
  <c r="Q1111" i="5"/>
  <c r="L1112" i="5"/>
  <c r="M1112" i="5"/>
  <c r="N1112" i="5"/>
  <c r="O1112" i="5"/>
  <c r="P1112" i="5"/>
  <c r="Q1112" i="5"/>
  <c r="L1113" i="5"/>
  <c r="M1113" i="5"/>
  <c r="N1113" i="5"/>
  <c r="O1113" i="5"/>
  <c r="P1113" i="5"/>
  <c r="Q1113" i="5"/>
  <c r="L1114" i="5"/>
  <c r="M1114" i="5"/>
  <c r="N1114" i="5"/>
  <c r="O1114" i="5"/>
  <c r="P1114" i="5"/>
  <c r="Q1114" i="5"/>
  <c r="L1115" i="5"/>
  <c r="M1115" i="5"/>
  <c r="N1115" i="5"/>
  <c r="O1115" i="5"/>
  <c r="P1115" i="5"/>
  <c r="Q1115" i="5"/>
  <c r="L1116" i="5"/>
  <c r="M1116" i="5"/>
  <c r="N1116" i="5"/>
  <c r="O1116" i="5"/>
  <c r="P1116" i="5"/>
  <c r="Q1116" i="5"/>
  <c r="L1117" i="5"/>
  <c r="M1117" i="5"/>
  <c r="N1117" i="5"/>
  <c r="O1117" i="5"/>
  <c r="P1117" i="5"/>
  <c r="Q1117" i="5"/>
  <c r="L1118" i="5"/>
  <c r="M1118" i="5"/>
  <c r="N1118" i="5"/>
  <c r="O1118" i="5"/>
  <c r="P1118" i="5"/>
  <c r="Q1118" i="5"/>
  <c r="L1119" i="5"/>
  <c r="M1119" i="5"/>
  <c r="N1119" i="5"/>
  <c r="O1119" i="5"/>
  <c r="P1119" i="5"/>
  <c r="Q1119" i="5"/>
  <c r="L1120" i="5"/>
  <c r="M1120" i="5"/>
  <c r="N1120" i="5"/>
  <c r="O1120" i="5"/>
  <c r="P1120" i="5"/>
  <c r="Q1120" i="5"/>
  <c r="L1121" i="5"/>
  <c r="M1121" i="5"/>
  <c r="N1121" i="5"/>
  <c r="O1121" i="5"/>
  <c r="P1121" i="5"/>
  <c r="Q1121" i="5"/>
  <c r="L1122" i="5"/>
  <c r="M1122" i="5"/>
  <c r="N1122" i="5"/>
  <c r="O1122" i="5"/>
  <c r="P1122" i="5"/>
  <c r="Q1122" i="5"/>
  <c r="L1123" i="5"/>
  <c r="M1123" i="5"/>
  <c r="N1123" i="5"/>
  <c r="O1123" i="5"/>
  <c r="P1123" i="5"/>
  <c r="Q1123" i="5"/>
  <c r="L1124" i="5"/>
  <c r="M1124" i="5"/>
  <c r="N1124" i="5"/>
  <c r="O1124" i="5"/>
  <c r="P1124" i="5"/>
  <c r="Q1124" i="5"/>
  <c r="L1125" i="5"/>
  <c r="M1125" i="5"/>
  <c r="N1125" i="5"/>
  <c r="O1125" i="5"/>
  <c r="P1125" i="5"/>
  <c r="Q1125" i="5"/>
  <c r="L1126" i="5"/>
  <c r="M1126" i="5"/>
  <c r="N1126" i="5"/>
  <c r="O1126" i="5"/>
  <c r="P1126" i="5"/>
  <c r="Q1126" i="5"/>
  <c r="L1127" i="5"/>
  <c r="M1127" i="5"/>
  <c r="N1127" i="5"/>
  <c r="O1127" i="5"/>
  <c r="P1127" i="5"/>
  <c r="Q1127" i="5"/>
  <c r="L1128" i="5"/>
  <c r="M1128" i="5"/>
  <c r="N1128" i="5"/>
  <c r="O1128" i="5"/>
  <c r="P1128" i="5"/>
  <c r="Q1128" i="5"/>
  <c r="L1129" i="5"/>
  <c r="M1129" i="5"/>
  <c r="N1129" i="5"/>
  <c r="O1129" i="5"/>
  <c r="P1129" i="5"/>
  <c r="Q1129" i="5"/>
  <c r="L1130" i="5"/>
  <c r="M1130" i="5"/>
  <c r="N1130" i="5"/>
  <c r="O1130" i="5"/>
  <c r="P1130" i="5"/>
  <c r="Q1130" i="5"/>
  <c r="L1131" i="5"/>
  <c r="M1131" i="5"/>
  <c r="N1131" i="5"/>
  <c r="O1131" i="5"/>
  <c r="P1131" i="5"/>
  <c r="Q1131" i="5"/>
  <c r="L1132" i="5"/>
  <c r="M1132" i="5"/>
  <c r="N1132" i="5"/>
  <c r="O1132" i="5"/>
  <c r="P1132" i="5"/>
  <c r="Q1132" i="5"/>
  <c r="L1133" i="5"/>
  <c r="M1133" i="5"/>
  <c r="N1133" i="5"/>
  <c r="O1133" i="5"/>
  <c r="P1133" i="5"/>
  <c r="Q1133" i="5"/>
  <c r="L1134" i="5"/>
  <c r="M1134" i="5"/>
  <c r="N1134" i="5"/>
  <c r="O1134" i="5"/>
  <c r="P1134" i="5"/>
  <c r="Q1134" i="5"/>
  <c r="L1135" i="5"/>
  <c r="M1135" i="5"/>
  <c r="N1135" i="5"/>
  <c r="O1135" i="5"/>
  <c r="P1135" i="5"/>
  <c r="Q1135" i="5"/>
  <c r="L1136" i="5"/>
  <c r="M1136" i="5"/>
  <c r="N1136" i="5"/>
  <c r="O1136" i="5"/>
  <c r="P1136" i="5"/>
  <c r="Q1136" i="5"/>
  <c r="L1137" i="5"/>
  <c r="M1137" i="5"/>
  <c r="N1137" i="5"/>
  <c r="O1137" i="5"/>
  <c r="P1137" i="5"/>
  <c r="Q1137" i="5"/>
  <c r="L1138" i="5"/>
  <c r="M1138" i="5"/>
  <c r="N1138" i="5"/>
  <c r="O1138" i="5"/>
  <c r="P1138" i="5"/>
  <c r="Q1138" i="5"/>
  <c r="L1139" i="5"/>
  <c r="M1139" i="5"/>
  <c r="N1139" i="5"/>
  <c r="O1139" i="5"/>
  <c r="P1139" i="5"/>
  <c r="Q1139" i="5"/>
  <c r="L1140" i="5"/>
  <c r="M1140" i="5"/>
  <c r="N1140" i="5"/>
  <c r="O1140" i="5"/>
  <c r="P1140" i="5"/>
  <c r="Q1140" i="5"/>
  <c r="L1141" i="5"/>
  <c r="M1141" i="5"/>
  <c r="N1141" i="5"/>
  <c r="O1141" i="5"/>
  <c r="P1141" i="5"/>
  <c r="Q1141" i="5"/>
  <c r="L1142" i="5"/>
  <c r="M1142" i="5"/>
  <c r="N1142" i="5"/>
  <c r="O1142" i="5"/>
  <c r="P1142" i="5"/>
  <c r="Q1142" i="5"/>
  <c r="L1143" i="5"/>
  <c r="M1143" i="5"/>
  <c r="N1143" i="5"/>
  <c r="O1143" i="5"/>
  <c r="P1143" i="5"/>
  <c r="Q1143" i="5"/>
  <c r="L1144" i="5"/>
  <c r="M1144" i="5"/>
  <c r="N1144" i="5"/>
  <c r="O1144" i="5"/>
  <c r="P1144" i="5"/>
  <c r="Q1144" i="5"/>
  <c r="L1145" i="5"/>
  <c r="M1145" i="5"/>
  <c r="N1145" i="5"/>
  <c r="O1145" i="5"/>
  <c r="P1145" i="5"/>
  <c r="Q1145" i="5"/>
  <c r="L1146" i="5"/>
  <c r="M1146" i="5"/>
  <c r="N1146" i="5"/>
  <c r="O1146" i="5"/>
  <c r="P1146" i="5"/>
  <c r="Q1146" i="5"/>
  <c r="L1147" i="5"/>
  <c r="M1147" i="5"/>
  <c r="N1147" i="5"/>
  <c r="O1147" i="5"/>
  <c r="P1147" i="5"/>
  <c r="Q1147" i="5"/>
  <c r="L1148" i="5"/>
  <c r="M1148" i="5"/>
  <c r="N1148" i="5"/>
  <c r="O1148" i="5"/>
  <c r="P1148" i="5"/>
  <c r="Q1148" i="5"/>
  <c r="L1149" i="5"/>
  <c r="M1149" i="5"/>
  <c r="N1149" i="5"/>
  <c r="O1149" i="5"/>
  <c r="P1149" i="5"/>
  <c r="Q1149" i="5"/>
  <c r="L1150" i="5"/>
  <c r="M1150" i="5"/>
  <c r="N1150" i="5"/>
  <c r="O1150" i="5"/>
  <c r="P1150" i="5"/>
  <c r="Q1150" i="5"/>
  <c r="L1151" i="5"/>
  <c r="M1151" i="5"/>
  <c r="N1151" i="5"/>
  <c r="O1151" i="5"/>
  <c r="P1151" i="5"/>
  <c r="Q1151" i="5"/>
  <c r="L1152" i="5"/>
  <c r="M1152" i="5"/>
  <c r="N1152" i="5"/>
  <c r="O1152" i="5"/>
  <c r="P1152" i="5"/>
  <c r="Q1152" i="5"/>
  <c r="L1153" i="5"/>
  <c r="M1153" i="5"/>
  <c r="N1153" i="5"/>
  <c r="O1153" i="5"/>
  <c r="P1153" i="5"/>
  <c r="Q1153" i="5"/>
  <c r="L1154" i="5"/>
  <c r="M1154" i="5"/>
  <c r="N1154" i="5"/>
  <c r="O1154" i="5"/>
  <c r="P1154" i="5"/>
  <c r="Q1154" i="5"/>
  <c r="L1155" i="5"/>
  <c r="M1155" i="5"/>
  <c r="N1155" i="5"/>
  <c r="O1155" i="5"/>
  <c r="P1155" i="5"/>
  <c r="Q1155" i="5"/>
  <c r="L1156" i="5"/>
  <c r="M1156" i="5"/>
  <c r="N1156" i="5"/>
  <c r="O1156" i="5"/>
  <c r="P1156" i="5"/>
  <c r="Q1156" i="5"/>
  <c r="L1157" i="5"/>
  <c r="M1157" i="5"/>
  <c r="N1157" i="5"/>
  <c r="O1157" i="5"/>
  <c r="P1157" i="5"/>
  <c r="Q1157" i="5"/>
  <c r="L1158" i="5"/>
  <c r="M1158" i="5"/>
  <c r="N1158" i="5"/>
  <c r="O1158" i="5"/>
  <c r="P1158" i="5"/>
  <c r="Q1158" i="5"/>
  <c r="L1159" i="5"/>
  <c r="M1159" i="5"/>
  <c r="N1159" i="5"/>
  <c r="O1159" i="5"/>
  <c r="P1159" i="5"/>
  <c r="Q1159" i="5"/>
  <c r="L1160" i="5"/>
  <c r="M1160" i="5"/>
  <c r="N1160" i="5"/>
  <c r="O1160" i="5"/>
  <c r="P1160" i="5"/>
  <c r="Q1160" i="5"/>
  <c r="L1161" i="5"/>
  <c r="M1161" i="5"/>
  <c r="N1161" i="5"/>
  <c r="O1161" i="5"/>
  <c r="P1161" i="5"/>
  <c r="Q1161" i="5"/>
  <c r="L1162" i="5"/>
  <c r="M1162" i="5"/>
  <c r="N1162" i="5"/>
  <c r="O1162" i="5"/>
  <c r="P1162" i="5"/>
  <c r="Q1162" i="5"/>
  <c r="L1163" i="5"/>
  <c r="M1163" i="5"/>
  <c r="N1163" i="5"/>
  <c r="O1163" i="5"/>
  <c r="P1163" i="5"/>
  <c r="Q1163" i="5"/>
  <c r="L1164" i="5"/>
  <c r="M1164" i="5"/>
  <c r="N1164" i="5"/>
  <c r="O1164" i="5"/>
  <c r="P1164" i="5"/>
  <c r="Q1164" i="5"/>
  <c r="L1165" i="5"/>
  <c r="M1165" i="5"/>
  <c r="N1165" i="5"/>
  <c r="O1165" i="5"/>
  <c r="P1165" i="5"/>
  <c r="Q1165" i="5"/>
  <c r="L1166" i="5"/>
  <c r="M1166" i="5"/>
  <c r="N1166" i="5"/>
  <c r="O1166" i="5"/>
  <c r="P1166" i="5"/>
  <c r="Q1166" i="5"/>
  <c r="L1167" i="5"/>
  <c r="M1167" i="5"/>
  <c r="N1167" i="5"/>
  <c r="O1167" i="5"/>
  <c r="P1167" i="5"/>
  <c r="Q1167" i="5"/>
  <c r="L1168" i="5"/>
  <c r="M1168" i="5"/>
  <c r="N1168" i="5"/>
  <c r="O1168" i="5"/>
  <c r="P1168" i="5"/>
  <c r="Q1168" i="5"/>
  <c r="L1169" i="5"/>
  <c r="M1169" i="5"/>
  <c r="N1169" i="5"/>
  <c r="O1169" i="5"/>
  <c r="P1169" i="5"/>
  <c r="Q1169" i="5"/>
  <c r="L1170" i="5"/>
  <c r="M1170" i="5"/>
  <c r="N1170" i="5"/>
  <c r="O1170" i="5"/>
  <c r="P1170" i="5"/>
  <c r="Q1170" i="5"/>
  <c r="L1171" i="5"/>
  <c r="M1171" i="5"/>
  <c r="N1171" i="5"/>
  <c r="O1171" i="5"/>
  <c r="P1171" i="5"/>
  <c r="Q1171" i="5"/>
  <c r="L1172" i="5"/>
  <c r="M1172" i="5"/>
  <c r="N1172" i="5"/>
  <c r="O1172" i="5"/>
  <c r="P1172" i="5"/>
  <c r="Q1172" i="5"/>
  <c r="L1173" i="5"/>
  <c r="M1173" i="5"/>
  <c r="N1173" i="5"/>
  <c r="O1173" i="5"/>
  <c r="P1173" i="5"/>
  <c r="Q1173" i="5"/>
  <c r="L1174" i="5"/>
  <c r="M1174" i="5"/>
  <c r="N1174" i="5"/>
  <c r="O1174" i="5"/>
  <c r="P1174" i="5"/>
  <c r="Q1174" i="5"/>
  <c r="L1175" i="5"/>
  <c r="M1175" i="5"/>
  <c r="N1175" i="5"/>
  <c r="O1175" i="5"/>
  <c r="P1175" i="5"/>
  <c r="Q1175" i="5"/>
  <c r="L1176" i="5"/>
  <c r="M1176" i="5"/>
  <c r="N1176" i="5"/>
  <c r="O1176" i="5"/>
  <c r="P1176" i="5"/>
  <c r="Q1176" i="5"/>
  <c r="L1177" i="5"/>
  <c r="M1177" i="5"/>
  <c r="N1177" i="5"/>
  <c r="O1177" i="5"/>
  <c r="P1177" i="5"/>
  <c r="Q1177" i="5"/>
  <c r="L1178" i="5"/>
  <c r="M1178" i="5"/>
  <c r="N1178" i="5"/>
  <c r="O1178" i="5"/>
  <c r="P1178" i="5"/>
  <c r="Q1178" i="5"/>
  <c r="L1179" i="5"/>
  <c r="M1179" i="5"/>
  <c r="N1179" i="5"/>
  <c r="O1179" i="5"/>
  <c r="P1179" i="5"/>
  <c r="Q1179" i="5"/>
  <c r="L1180" i="5"/>
  <c r="M1180" i="5"/>
  <c r="N1180" i="5"/>
  <c r="O1180" i="5"/>
  <c r="P1180" i="5"/>
  <c r="Q1180" i="5"/>
  <c r="L1181" i="5"/>
  <c r="M1181" i="5"/>
  <c r="N1181" i="5"/>
  <c r="O1181" i="5"/>
  <c r="P1181" i="5"/>
  <c r="Q1181" i="5"/>
  <c r="L1182" i="5"/>
  <c r="M1182" i="5"/>
  <c r="N1182" i="5"/>
  <c r="O1182" i="5"/>
  <c r="P1182" i="5"/>
  <c r="Q1182" i="5"/>
  <c r="L1183" i="5"/>
  <c r="M1183" i="5"/>
  <c r="N1183" i="5"/>
  <c r="O1183" i="5"/>
  <c r="P1183" i="5"/>
  <c r="Q1183" i="5"/>
  <c r="L1184" i="5"/>
  <c r="M1184" i="5"/>
  <c r="N1184" i="5"/>
  <c r="O1184" i="5"/>
  <c r="P1184" i="5"/>
  <c r="Q1184" i="5"/>
  <c r="L1185" i="5"/>
  <c r="M1185" i="5"/>
  <c r="N1185" i="5"/>
  <c r="O1185" i="5"/>
  <c r="P1185" i="5"/>
  <c r="Q1185" i="5"/>
  <c r="L1186" i="5"/>
  <c r="M1186" i="5"/>
  <c r="N1186" i="5"/>
  <c r="O1186" i="5"/>
  <c r="P1186" i="5"/>
  <c r="Q1186" i="5"/>
  <c r="L1187" i="5"/>
  <c r="M1187" i="5"/>
  <c r="N1187" i="5"/>
  <c r="O1187" i="5"/>
  <c r="P1187" i="5"/>
  <c r="Q1187" i="5"/>
  <c r="L1188" i="5"/>
  <c r="M1188" i="5"/>
  <c r="N1188" i="5"/>
  <c r="O1188" i="5"/>
  <c r="P1188" i="5"/>
  <c r="Q1188" i="5"/>
  <c r="L1189" i="5"/>
  <c r="M1189" i="5"/>
  <c r="N1189" i="5"/>
  <c r="O1189" i="5"/>
  <c r="P1189" i="5"/>
  <c r="Q1189" i="5"/>
  <c r="L1190" i="5"/>
  <c r="M1190" i="5"/>
  <c r="N1190" i="5"/>
  <c r="O1190" i="5"/>
  <c r="P1190" i="5"/>
  <c r="Q1190" i="5"/>
  <c r="L1191" i="5"/>
  <c r="M1191" i="5"/>
  <c r="N1191" i="5"/>
  <c r="O1191" i="5"/>
  <c r="P1191" i="5"/>
  <c r="Q1191" i="5"/>
  <c r="L1192" i="5"/>
  <c r="M1192" i="5"/>
  <c r="N1192" i="5"/>
  <c r="O1192" i="5"/>
  <c r="P1192" i="5"/>
  <c r="Q1192" i="5"/>
  <c r="L1193" i="5"/>
  <c r="M1193" i="5"/>
  <c r="N1193" i="5"/>
  <c r="O1193" i="5"/>
  <c r="P1193" i="5"/>
  <c r="Q1193" i="5"/>
  <c r="L1194" i="5"/>
  <c r="M1194" i="5"/>
  <c r="N1194" i="5"/>
  <c r="O1194" i="5"/>
  <c r="P1194" i="5"/>
  <c r="Q1194" i="5"/>
  <c r="L1195" i="5"/>
  <c r="M1195" i="5"/>
  <c r="N1195" i="5"/>
  <c r="O1195" i="5"/>
  <c r="P1195" i="5"/>
  <c r="Q1195" i="5"/>
  <c r="L1196" i="5"/>
  <c r="M1196" i="5"/>
  <c r="N1196" i="5"/>
  <c r="O1196" i="5"/>
  <c r="P1196" i="5"/>
  <c r="Q1196" i="5"/>
  <c r="L1197" i="5"/>
  <c r="M1197" i="5"/>
  <c r="N1197" i="5"/>
  <c r="O1197" i="5"/>
  <c r="P1197" i="5"/>
  <c r="Q1197" i="5"/>
  <c r="L1198" i="5"/>
  <c r="M1198" i="5"/>
  <c r="N1198" i="5"/>
  <c r="O1198" i="5"/>
  <c r="P1198" i="5"/>
  <c r="Q1198" i="5"/>
  <c r="L1199" i="5"/>
  <c r="M1199" i="5"/>
  <c r="N1199" i="5"/>
  <c r="O1199" i="5"/>
  <c r="P1199" i="5"/>
  <c r="Q1199" i="5"/>
  <c r="L1200" i="5"/>
  <c r="M1200" i="5"/>
  <c r="N1200" i="5"/>
  <c r="O1200" i="5"/>
  <c r="P1200" i="5"/>
  <c r="Q1200" i="5"/>
  <c r="L1201" i="5"/>
  <c r="M1201" i="5"/>
  <c r="N1201" i="5"/>
  <c r="O1201" i="5"/>
  <c r="P1201" i="5"/>
  <c r="Q1201" i="5"/>
  <c r="L1202" i="5"/>
  <c r="M1202" i="5"/>
  <c r="N1202" i="5"/>
  <c r="O1202" i="5"/>
  <c r="P1202" i="5"/>
  <c r="Q1202" i="5"/>
  <c r="L1203" i="5"/>
  <c r="M1203" i="5"/>
  <c r="N1203" i="5"/>
  <c r="O1203" i="5"/>
  <c r="P1203" i="5"/>
  <c r="Q1203" i="5"/>
  <c r="L1204" i="5"/>
  <c r="M1204" i="5"/>
  <c r="N1204" i="5"/>
  <c r="O1204" i="5"/>
  <c r="P1204" i="5"/>
  <c r="Q1204" i="5"/>
  <c r="L1205" i="5"/>
  <c r="M1205" i="5"/>
  <c r="N1205" i="5"/>
  <c r="O1205" i="5"/>
  <c r="P1205" i="5"/>
  <c r="Q1205" i="5"/>
  <c r="L1206" i="5"/>
  <c r="M1206" i="5"/>
  <c r="N1206" i="5"/>
  <c r="O1206" i="5"/>
  <c r="P1206" i="5"/>
  <c r="Q1206" i="5"/>
  <c r="L1207" i="5"/>
  <c r="M1207" i="5"/>
  <c r="N1207" i="5"/>
  <c r="O1207" i="5"/>
  <c r="P1207" i="5"/>
  <c r="Q1207" i="5"/>
  <c r="L1208" i="5"/>
  <c r="M1208" i="5"/>
  <c r="N1208" i="5"/>
  <c r="O1208" i="5"/>
  <c r="P1208" i="5"/>
  <c r="Q1208" i="5"/>
  <c r="L1209" i="5"/>
  <c r="M1209" i="5"/>
  <c r="N1209" i="5"/>
  <c r="O1209" i="5"/>
  <c r="P1209" i="5"/>
  <c r="Q1209" i="5"/>
  <c r="L1210" i="5"/>
  <c r="M1210" i="5"/>
  <c r="N1210" i="5"/>
  <c r="O1210" i="5"/>
  <c r="P1210" i="5"/>
  <c r="Q1210" i="5"/>
  <c r="L1211" i="5"/>
  <c r="M1211" i="5"/>
  <c r="N1211" i="5"/>
  <c r="O1211" i="5"/>
  <c r="P1211" i="5"/>
  <c r="Q1211" i="5"/>
  <c r="L1212" i="5"/>
  <c r="M1212" i="5"/>
  <c r="N1212" i="5"/>
  <c r="O1212" i="5"/>
  <c r="P1212" i="5"/>
  <c r="Q1212" i="5"/>
  <c r="L1213" i="5"/>
  <c r="M1213" i="5"/>
  <c r="N1213" i="5"/>
  <c r="O1213" i="5"/>
  <c r="P1213" i="5"/>
  <c r="Q1213" i="5"/>
  <c r="L1214" i="5"/>
  <c r="M1214" i="5"/>
  <c r="N1214" i="5"/>
  <c r="O1214" i="5"/>
  <c r="P1214" i="5"/>
  <c r="Q1214" i="5"/>
  <c r="L1215" i="5"/>
  <c r="M1215" i="5"/>
  <c r="N1215" i="5"/>
  <c r="O1215" i="5"/>
  <c r="P1215" i="5"/>
  <c r="Q1215" i="5"/>
  <c r="L1216" i="5"/>
  <c r="M1216" i="5"/>
  <c r="N1216" i="5"/>
  <c r="O1216" i="5"/>
  <c r="P1216" i="5"/>
  <c r="Q1216" i="5"/>
  <c r="L1217" i="5"/>
  <c r="M1217" i="5"/>
  <c r="N1217" i="5"/>
  <c r="O1217" i="5"/>
  <c r="P1217" i="5"/>
  <c r="Q1217" i="5"/>
  <c r="L1218" i="5"/>
  <c r="M1218" i="5"/>
  <c r="N1218" i="5"/>
  <c r="O1218" i="5"/>
  <c r="P1218" i="5"/>
  <c r="Q1218" i="5"/>
  <c r="L1219" i="5"/>
  <c r="M1219" i="5"/>
  <c r="N1219" i="5"/>
  <c r="O1219" i="5"/>
  <c r="P1219" i="5"/>
  <c r="Q1219" i="5"/>
  <c r="L1220" i="5"/>
  <c r="M1220" i="5"/>
  <c r="N1220" i="5"/>
  <c r="O1220" i="5"/>
  <c r="P1220" i="5"/>
  <c r="Q1220" i="5"/>
  <c r="L1221" i="5"/>
  <c r="M1221" i="5"/>
  <c r="N1221" i="5"/>
  <c r="O1221" i="5"/>
  <c r="P1221" i="5"/>
  <c r="Q1221" i="5"/>
  <c r="L1222" i="5"/>
  <c r="M1222" i="5"/>
  <c r="N1222" i="5"/>
  <c r="O1222" i="5"/>
  <c r="P1222" i="5"/>
  <c r="Q1222" i="5"/>
  <c r="L1223" i="5"/>
  <c r="M1223" i="5"/>
  <c r="N1223" i="5"/>
  <c r="O1223" i="5"/>
  <c r="P1223" i="5"/>
  <c r="Q1223" i="5"/>
  <c r="L1224" i="5"/>
  <c r="M1224" i="5"/>
  <c r="N1224" i="5"/>
  <c r="O1224" i="5"/>
  <c r="P1224" i="5"/>
  <c r="Q1224" i="5"/>
  <c r="L1225" i="5"/>
  <c r="M1225" i="5"/>
  <c r="N1225" i="5"/>
  <c r="O1225" i="5"/>
  <c r="P1225" i="5"/>
  <c r="Q1225" i="5"/>
  <c r="L1226" i="5"/>
  <c r="M1226" i="5"/>
  <c r="N1226" i="5"/>
  <c r="O1226" i="5"/>
  <c r="P1226" i="5"/>
  <c r="Q1226" i="5"/>
  <c r="L1227" i="5"/>
  <c r="M1227" i="5"/>
  <c r="N1227" i="5"/>
  <c r="O1227" i="5"/>
  <c r="P1227" i="5"/>
  <c r="Q1227" i="5"/>
  <c r="L1228" i="5"/>
  <c r="M1228" i="5"/>
  <c r="N1228" i="5"/>
  <c r="O1228" i="5"/>
  <c r="P1228" i="5"/>
  <c r="Q1228" i="5"/>
  <c r="L1229" i="5"/>
  <c r="M1229" i="5"/>
  <c r="N1229" i="5"/>
  <c r="O1229" i="5"/>
  <c r="P1229" i="5"/>
  <c r="Q1229" i="5"/>
  <c r="L1230" i="5"/>
  <c r="M1230" i="5"/>
  <c r="N1230" i="5"/>
  <c r="O1230" i="5"/>
  <c r="P1230" i="5"/>
  <c r="Q1230" i="5"/>
  <c r="L1231" i="5"/>
  <c r="M1231" i="5"/>
  <c r="N1231" i="5"/>
  <c r="O1231" i="5"/>
  <c r="P1231" i="5"/>
  <c r="Q1231" i="5"/>
  <c r="L1232" i="5"/>
  <c r="M1232" i="5"/>
  <c r="N1232" i="5"/>
  <c r="O1232" i="5"/>
  <c r="P1232" i="5"/>
  <c r="Q1232" i="5"/>
  <c r="L1233" i="5"/>
  <c r="M1233" i="5"/>
  <c r="N1233" i="5"/>
  <c r="O1233" i="5"/>
  <c r="P1233" i="5"/>
  <c r="Q1233" i="5"/>
  <c r="L1234" i="5"/>
  <c r="M1234" i="5"/>
  <c r="N1234" i="5"/>
  <c r="O1234" i="5"/>
  <c r="P1234" i="5"/>
  <c r="Q1234" i="5"/>
  <c r="L1235" i="5"/>
  <c r="M1235" i="5"/>
  <c r="N1235" i="5"/>
  <c r="O1235" i="5"/>
  <c r="P1235" i="5"/>
  <c r="Q1235" i="5"/>
  <c r="L1236" i="5"/>
  <c r="M1236" i="5"/>
  <c r="N1236" i="5"/>
  <c r="O1236" i="5"/>
  <c r="P1236" i="5"/>
  <c r="Q1236" i="5"/>
  <c r="L1237" i="5"/>
  <c r="M1237" i="5"/>
  <c r="N1237" i="5"/>
  <c r="O1237" i="5"/>
  <c r="P1237" i="5"/>
  <c r="Q1237" i="5"/>
  <c r="L1238" i="5"/>
  <c r="M1238" i="5"/>
  <c r="N1238" i="5"/>
  <c r="O1238" i="5"/>
  <c r="P1238" i="5"/>
  <c r="Q1238" i="5"/>
  <c r="L1239" i="5"/>
  <c r="M1239" i="5"/>
  <c r="N1239" i="5"/>
  <c r="O1239" i="5"/>
  <c r="P1239" i="5"/>
  <c r="Q1239" i="5"/>
  <c r="L1240" i="5"/>
  <c r="M1240" i="5"/>
  <c r="N1240" i="5"/>
  <c r="O1240" i="5"/>
  <c r="P1240" i="5"/>
  <c r="Q1240" i="5"/>
  <c r="L1241" i="5"/>
  <c r="M1241" i="5"/>
  <c r="N1241" i="5"/>
  <c r="O1241" i="5"/>
  <c r="P1241" i="5"/>
  <c r="Q1241" i="5"/>
  <c r="L1242" i="5"/>
  <c r="M1242" i="5"/>
  <c r="N1242" i="5"/>
  <c r="O1242" i="5"/>
  <c r="P1242" i="5"/>
  <c r="Q1242" i="5"/>
  <c r="L1243" i="5"/>
  <c r="M1243" i="5"/>
  <c r="N1243" i="5"/>
  <c r="O1243" i="5"/>
  <c r="P1243" i="5"/>
  <c r="Q1243" i="5"/>
  <c r="L1244" i="5"/>
  <c r="M1244" i="5"/>
  <c r="N1244" i="5"/>
  <c r="O1244" i="5"/>
  <c r="P1244" i="5"/>
  <c r="Q1244" i="5"/>
  <c r="L1245" i="5"/>
  <c r="M1245" i="5"/>
  <c r="N1245" i="5"/>
  <c r="O1245" i="5"/>
  <c r="P1245" i="5"/>
  <c r="Q1245" i="5"/>
  <c r="L1246" i="5"/>
  <c r="M1246" i="5"/>
  <c r="N1246" i="5"/>
  <c r="O1246" i="5"/>
  <c r="P1246" i="5"/>
  <c r="Q1246" i="5"/>
  <c r="L1247" i="5"/>
  <c r="M1247" i="5"/>
  <c r="N1247" i="5"/>
  <c r="O1247" i="5"/>
  <c r="P1247" i="5"/>
  <c r="Q1247" i="5"/>
  <c r="L1248" i="5"/>
  <c r="M1248" i="5"/>
  <c r="N1248" i="5"/>
  <c r="O1248" i="5"/>
  <c r="P1248" i="5"/>
  <c r="Q1248" i="5"/>
  <c r="L1249" i="5"/>
  <c r="M1249" i="5"/>
  <c r="N1249" i="5"/>
  <c r="O1249" i="5"/>
  <c r="P1249" i="5"/>
  <c r="Q1249" i="5"/>
  <c r="L1250" i="5"/>
  <c r="M1250" i="5"/>
  <c r="N1250" i="5"/>
  <c r="O1250" i="5"/>
  <c r="P1250" i="5"/>
  <c r="Q1250" i="5"/>
  <c r="L1251" i="5"/>
  <c r="M1251" i="5"/>
  <c r="N1251" i="5"/>
  <c r="O1251" i="5"/>
  <c r="P1251" i="5"/>
  <c r="Q1251" i="5"/>
  <c r="L1252" i="5"/>
  <c r="M1252" i="5"/>
  <c r="N1252" i="5"/>
  <c r="O1252" i="5"/>
  <c r="P1252" i="5"/>
  <c r="Q1252" i="5"/>
  <c r="L1253" i="5"/>
  <c r="M1253" i="5"/>
  <c r="N1253" i="5"/>
  <c r="O1253" i="5"/>
  <c r="P1253" i="5"/>
  <c r="Q1253" i="5"/>
  <c r="L1254" i="5"/>
  <c r="M1254" i="5"/>
  <c r="N1254" i="5"/>
  <c r="O1254" i="5"/>
  <c r="P1254" i="5"/>
  <c r="Q1254" i="5"/>
  <c r="L1255" i="5"/>
  <c r="M1255" i="5"/>
  <c r="N1255" i="5"/>
  <c r="O1255" i="5"/>
  <c r="P1255" i="5"/>
  <c r="Q1255" i="5"/>
  <c r="L1256" i="5"/>
  <c r="M1256" i="5"/>
  <c r="N1256" i="5"/>
  <c r="O1256" i="5"/>
  <c r="P1256" i="5"/>
  <c r="Q1256" i="5"/>
  <c r="L1257" i="5"/>
  <c r="M1257" i="5"/>
  <c r="N1257" i="5"/>
  <c r="O1257" i="5"/>
  <c r="P1257" i="5"/>
  <c r="Q1257" i="5"/>
  <c r="L1258" i="5"/>
  <c r="M1258" i="5"/>
  <c r="N1258" i="5"/>
  <c r="O1258" i="5"/>
  <c r="P1258" i="5"/>
  <c r="Q1258" i="5"/>
  <c r="L1259" i="5"/>
  <c r="M1259" i="5"/>
  <c r="N1259" i="5"/>
  <c r="O1259" i="5"/>
  <c r="P1259" i="5"/>
  <c r="Q1259" i="5"/>
  <c r="L1260" i="5"/>
  <c r="M1260" i="5"/>
  <c r="N1260" i="5"/>
  <c r="O1260" i="5"/>
  <c r="P1260" i="5"/>
  <c r="Q1260" i="5"/>
  <c r="L1261" i="5"/>
  <c r="M1261" i="5"/>
  <c r="N1261" i="5"/>
  <c r="O1261" i="5"/>
  <c r="P1261" i="5"/>
  <c r="Q1261" i="5"/>
  <c r="L1262" i="5"/>
  <c r="M1262" i="5"/>
  <c r="N1262" i="5"/>
  <c r="O1262" i="5"/>
  <c r="P1262" i="5"/>
  <c r="Q1262" i="5"/>
  <c r="L1263" i="5"/>
  <c r="M1263" i="5"/>
  <c r="N1263" i="5"/>
  <c r="O1263" i="5"/>
  <c r="P1263" i="5"/>
  <c r="Q1263" i="5"/>
  <c r="L1264" i="5"/>
  <c r="M1264" i="5"/>
  <c r="N1264" i="5"/>
  <c r="O1264" i="5"/>
  <c r="P1264" i="5"/>
  <c r="Q1264" i="5"/>
  <c r="L1265" i="5"/>
  <c r="M1265" i="5"/>
  <c r="N1265" i="5"/>
  <c r="O1265" i="5"/>
  <c r="P1265" i="5"/>
  <c r="Q1265" i="5"/>
  <c r="L1266" i="5"/>
  <c r="M1266" i="5"/>
  <c r="N1266" i="5"/>
  <c r="O1266" i="5"/>
  <c r="P1266" i="5"/>
  <c r="Q1266" i="5"/>
  <c r="L1267" i="5"/>
  <c r="M1267" i="5"/>
  <c r="N1267" i="5"/>
  <c r="O1267" i="5"/>
  <c r="P1267" i="5"/>
  <c r="Q1267" i="5"/>
  <c r="L1268" i="5"/>
  <c r="M1268" i="5"/>
  <c r="N1268" i="5"/>
  <c r="O1268" i="5"/>
  <c r="P1268" i="5"/>
  <c r="Q1268" i="5"/>
  <c r="L1269" i="5"/>
  <c r="M1269" i="5"/>
  <c r="N1269" i="5"/>
  <c r="O1269" i="5"/>
  <c r="P1269" i="5"/>
  <c r="Q1269" i="5"/>
  <c r="L1270" i="5"/>
  <c r="M1270" i="5"/>
  <c r="N1270" i="5"/>
  <c r="O1270" i="5"/>
  <c r="P1270" i="5"/>
  <c r="Q1270" i="5"/>
  <c r="L1271" i="5"/>
  <c r="M1271" i="5"/>
  <c r="N1271" i="5"/>
  <c r="O1271" i="5"/>
  <c r="P1271" i="5"/>
  <c r="Q1271" i="5"/>
  <c r="L1272" i="5"/>
  <c r="M1272" i="5"/>
  <c r="N1272" i="5"/>
  <c r="O1272" i="5"/>
  <c r="P1272" i="5"/>
  <c r="Q1272" i="5"/>
  <c r="L1273" i="5"/>
  <c r="M1273" i="5"/>
  <c r="N1273" i="5"/>
  <c r="O1273" i="5"/>
  <c r="P1273" i="5"/>
  <c r="Q1273" i="5"/>
  <c r="L1274" i="5"/>
  <c r="M1274" i="5"/>
  <c r="N1274" i="5"/>
  <c r="O1274" i="5"/>
  <c r="P1274" i="5"/>
  <c r="Q1274" i="5"/>
  <c r="L1275" i="5"/>
  <c r="M1275" i="5"/>
  <c r="N1275" i="5"/>
  <c r="O1275" i="5"/>
  <c r="P1275" i="5"/>
  <c r="Q1275" i="5"/>
  <c r="L1276" i="5"/>
  <c r="M1276" i="5"/>
  <c r="N1276" i="5"/>
  <c r="O1276" i="5"/>
  <c r="P1276" i="5"/>
  <c r="Q1276" i="5"/>
  <c r="L1277" i="5"/>
  <c r="M1277" i="5"/>
  <c r="N1277" i="5"/>
  <c r="O1277" i="5"/>
  <c r="P1277" i="5"/>
  <c r="Q1277" i="5"/>
  <c r="L1278" i="5"/>
  <c r="M1278" i="5"/>
  <c r="N1278" i="5"/>
  <c r="O1278" i="5"/>
  <c r="P1278" i="5"/>
  <c r="Q1278" i="5"/>
  <c r="L1279" i="5"/>
  <c r="M1279" i="5"/>
  <c r="N1279" i="5"/>
  <c r="O1279" i="5"/>
  <c r="P1279" i="5"/>
  <c r="Q1279" i="5"/>
  <c r="L1280" i="5"/>
  <c r="M1280" i="5"/>
  <c r="N1280" i="5"/>
  <c r="O1280" i="5"/>
  <c r="P1280" i="5"/>
  <c r="Q1280" i="5"/>
  <c r="L1281" i="5"/>
  <c r="M1281" i="5"/>
  <c r="N1281" i="5"/>
  <c r="O1281" i="5"/>
  <c r="P1281" i="5"/>
  <c r="Q1281" i="5"/>
  <c r="L1282" i="5"/>
  <c r="M1282" i="5"/>
  <c r="N1282" i="5"/>
  <c r="O1282" i="5"/>
  <c r="P1282" i="5"/>
  <c r="Q1282" i="5"/>
  <c r="L1283" i="5"/>
  <c r="M1283" i="5"/>
  <c r="N1283" i="5"/>
  <c r="O1283" i="5"/>
  <c r="P1283" i="5"/>
  <c r="Q1283" i="5"/>
  <c r="L1284" i="5"/>
  <c r="M1284" i="5"/>
  <c r="N1284" i="5"/>
  <c r="O1284" i="5"/>
  <c r="P1284" i="5"/>
  <c r="Q1284" i="5"/>
  <c r="L1285" i="5"/>
  <c r="M1285" i="5"/>
  <c r="N1285" i="5"/>
  <c r="O1285" i="5"/>
  <c r="P1285" i="5"/>
  <c r="Q1285" i="5"/>
  <c r="L1286" i="5"/>
  <c r="M1286" i="5"/>
  <c r="N1286" i="5"/>
  <c r="O1286" i="5"/>
  <c r="P1286" i="5"/>
  <c r="Q1286" i="5"/>
  <c r="L1287" i="5"/>
  <c r="M1287" i="5"/>
  <c r="N1287" i="5"/>
  <c r="O1287" i="5"/>
  <c r="P1287" i="5"/>
  <c r="Q1287" i="5"/>
  <c r="L1288" i="5"/>
  <c r="M1288" i="5"/>
  <c r="N1288" i="5"/>
  <c r="O1288" i="5"/>
  <c r="P1288" i="5"/>
  <c r="Q1288" i="5"/>
  <c r="L1289" i="5"/>
  <c r="M1289" i="5"/>
  <c r="N1289" i="5"/>
  <c r="O1289" i="5"/>
  <c r="P1289" i="5"/>
  <c r="Q1289" i="5"/>
  <c r="L1290" i="5"/>
  <c r="M1290" i="5"/>
  <c r="N1290" i="5"/>
  <c r="O1290" i="5"/>
  <c r="P1290" i="5"/>
  <c r="Q1290" i="5"/>
  <c r="L1291" i="5"/>
  <c r="M1291" i="5"/>
  <c r="N1291" i="5"/>
  <c r="O1291" i="5"/>
  <c r="P1291" i="5"/>
  <c r="Q1291" i="5"/>
  <c r="L1292" i="5"/>
  <c r="M1292" i="5"/>
  <c r="N1292" i="5"/>
  <c r="O1292" i="5"/>
  <c r="P1292" i="5"/>
  <c r="Q1292" i="5"/>
  <c r="L1293" i="5"/>
  <c r="M1293" i="5"/>
  <c r="N1293" i="5"/>
  <c r="O1293" i="5"/>
  <c r="P1293" i="5"/>
  <c r="Q1293" i="5"/>
  <c r="L1294" i="5"/>
  <c r="M1294" i="5"/>
  <c r="N1294" i="5"/>
  <c r="O1294" i="5"/>
  <c r="P1294" i="5"/>
  <c r="Q1294" i="5"/>
  <c r="L1295" i="5"/>
  <c r="M1295" i="5"/>
  <c r="N1295" i="5"/>
  <c r="O1295" i="5"/>
  <c r="P1295" i="5"/>
  <c r="Q1295" i="5"/>
  <c r="L1296" i="5"/>
  <c r="M1296" i="5"/>
  <c r="N1296" i="5"/>
  <c r="O1296" i="5"/>
  <c r="P1296" i="5"/>
  <c r="Q1296" i="5"/>
  <c r="L1297" i="5"/>
  <c r="M1297" i="5"/>
  <c r="N1297" i="5"/>
  <c r="O1297" i="5"/>
  <c r="P1297" i="5"/>
  <c r="Q1297" i="5"/>
  <c r="L1298" i="5"/>
  <c r="M1298" i="5"/>
  <c r="N1298" i="5"/>
  <c r="O1298" i="5"/>
  <c r="P1298" i="5"/>
  <c r="Q1298" i="5"/>
  <c r="L1299" i="5"/>
  <c r="M1299" i="5"/>
  <c r="N1299" i="5"/>
  <c r="O1299" i="5"/>
  <c r="P1299" i="5"/>
  <c r="Q1299" i="5"/>
  <c r="L1300" i="5"/>
  <c r="M1300" i="5"/>
  <c r="N1300" i="5"/>
  <c r="O1300" i="5"/>
  <c r="P1300" i="5"/>
  <c r="Q1300" i="5"/>
  <c r="L1301" i="5"/>
  <c r="M1301" i="5"/>
  <c r="N1301" i="5"/>
  <c r="O1301" i="5"/>
  <c r="P1301" i="5"/>
  <c r="Q1301" i="5"/>
  <c r="L1302" i="5"/>
  <c r="M1302" i="5"/>
  <c r="N1302" i="5"/>
  <c r="O1302" i="5"/>
  <c r="P1302" i="5"/>
  <c r="Q1302" i="5"/>
  <c r="L1303" i="5"/>
  <c r="M1303" i="5"/>
  <c r="N1303" i="5"/>
  <c r="O1303" i="5"/>
  <c r="P1303" i="5"/>
  <c r="Q1303" i="5"/>
  <c r="L1304" i="5"/>
  <c r="M1304" i="5"/>
  <c r="N1304" i="5"/>
  <c r="O1304" i="5"/>
  <c r="P1304" i="5"/>
  <c r="Q1304" i="5"/>
  <c r="L1305" i="5"/>
  <c r="M1305" i="5"/>
  <c r="N1305" i="5"/>
  <c r="O1305" i="5"/>
  <c r="P1305" i="5"/>
  <c r="Q1305" i="5"/>
  <c r="L1306" i="5"/>
  <c r="M1306" i="5"/>
  <c r="N1306" i="5"/>
  <c r="O1306" i="5"/>
  <c r="P1306" i="5"/>
  <c r="Q1306" i="5"/>
  <c r="L1307" i="5"/>
  <c r="M1307" i="5"/>
  <c r="N1307" i="5"/>
  <c r="O1307" i="5"/>
  <c r="P1307" i="5"/>
  <c r="Q1307" i="5"/>
  <c r="L1308" i="5"/>
  <c r="M1308" i="5"/>
  <c r="N1308" i="5"/>
  <c r="O1308" i="5"/>
  <c r="P1308" i="5"/>
  <c r="Q1308" i="5"/>
  <c r="L1309" i="5"/>
  <c r="M1309" i="5"/>
  <c r="N1309" i="5"/>
  <c r="O1309" i="5"/>
  <c r="P1309" i="5"/>
  <c r="Q1309" i="5"/>
  <c r="L1310" i="5"/>
  <c r="M1310" i="5"/>
  <c r="N1310" i="5"/>
  <c r="O1310" i="5"/>
  <c r="P1310" i="5"/>
  <c r="Q1310" i="5"/>
  <c r="L1311" i="5"/>
  <c r="M1311" i="5"/>
  <c r="N1311" i="5"/>
  <c r="O1311" i="5"/>
  <c r="P1311" i="5"/>
  <c r="Q1311" i="5"/>
  <c r="L1312" i="5"/>
  <c r="M1312" i="5"/>
  <c r="N1312" i="5"/>
  <c r="O1312" i="5"/>
  <c r="P1312" i="5"/>
  <c r="Q1312" i="5"/>
  <c r="L1313" i="5"/>
  <c r="M1313" i="5"/>
  <c r="N1313" i="5"/>
  <c r="O1313" i="5"/>
  <c r="P1313" i="5"/>
  <c r="Q1313" i="5"/>
  <c r="L1314" i="5"/>
  <c r="M1314" i="5"/>
  <c r="N1314" i="5"/>
  <c r="O1314" i="5"/>
  <c r="P1314" i="5"/>
  <c r="Q1314" i="5"/>
  <c r="L1315" i="5"/>
  <c r="M1315" i="5"/>
  <c r="N1315" i="5"/>
  <c r="O1315" i="5"/>
  <c r="P1315" i="5"/>
  <c r="Q1315" i="5"/>
  <c r="L1316" i="5"/>
  <c r="M1316" i="5"/>
  <c r="N1316" i="5"/>
  <c r="O1316" i="5"/>
  <c r="P1316" i="5"/>
  <c r="Q1316" i="5"/>
  <c r="L1317" i="5"/>
  <c r="M1317" i="5"/>
  <c r="N1317" i="5"/>
  <c r="O1317" i="5"/>
  <c r="P1317" i="5"/>
  <c r="Q1317" i="5"/>
  <c r="L1318" i="5"/>
  <c r="M1318" i="5"/>
  <c r="N1318" i="5"/>
  <c r="O1318" i="5"/>
  <c r="P1318" i="5"/>
  <c r="Q1318" i="5"/>
  <c r="L1319" i="5"/>
  <c r="M1319" i="5"/>
  <c r="N1319" i="5"/>
  <c r="O1319" i="5"/>
  <c r="P1319" i="5"/>
  <c r="Q1319" i="5"/>
  <c r="L1320" i="5"/>
  <c r="M1320" i="5"/>
  <c r="N1320" i="5"/>
  <c r="O1320" i="5"/>
  <c r="P1320" i="5"/>
  <c r="Q1320" i="5"/>
  <c r="L1321" i="5"/>
  <c r="M1321" i="5"/>
  <c r="N1321" i="5"/>
  <c r="O1321" i="5"/>
  <c r="P1321" i="5"/>
  <c r="Q1321" i="5"/>
  <c r="L1322" i="5"/>
  <c r="M1322" i="5"/>
  <c r="N1322" i="5"/>
  <c r="O1322" i="5"/>
  <c r="P1322" i="5"/>
  <c r="Q1322" i="5"/>
  <c r="L1323" i="5"/>
  <c r="M1323" i="5"/>
  <c r="N1323" i="5"/>
  <c r="O1323" i="5"/>
  <c r="P1323" i="5"/>
  <c r="Q1323" i="5"/>
  <c r="L1324" i="5"/>
  <c r="M1324" i="5"/>
  <c r="N1324" i="5"/>
  <c r="O1324" i="5"/>
  <c r="P1324" i="5"/>
  <c r="Q1324" i="5"/>
  <c r="L1325" i="5"/>
  <c r="M1325" i="5"/>
  <c r="N1325" i="5"/>
  <c r="O1325" i="5"/>
  <c r="P1325" i="5"/>
  <c r="Q1325" i="5"/>
  <c r="L1326" i="5"/>
  <c r="M1326" i="5"/>
  <c r="N1326" i="5"/>
  <c r="O1326" i="5"/>
  <c r="P1326" i="5"/>
  <c r="Q1326" i="5"/>
  <c r="L1327" i="5"/>
  <c r="M1327" i="5"/>
  <c r="N1327" i="5"/>
  <c r="O1327" i="5"/>
  <c r="P1327" i="5"/>
  <c r="Q1327" i="5"/>
  <c r="L1328" i="5"/>
  <c r="M1328" i="5"/>
  <c r="N1328" i="5"/>
  <c r="O1328" i="5"/>
  <c r="P1328" i="5"/>
  <c r="Q1328" i="5"/>
  <c r="L1329" i="5"/>
  <c r="M1329" i="5"/>
  <c r="N1329" i="5"/>
  <c r="O1329" i="5"/>
  <c r="P1329" i="5"/>
  <c r="Q1329" i="5"/>
  <c r="L1330" i="5"/>
  <c r="M1330" i="5"/>
  <c r="N1330" i="5"/>
  <c r="O1330" i="5"/>
  <c r="P1330" i="5"/>
  <c r="Q1330" i="5"/>
  <c r="L1331" i="5"/>
  <c r="M1331" i="5"/>
  <c r="N1331" i="5"/>
  <c r="O1331" i="5"/>
  <c r="P1331" i="5"/>
  <c r="Q1331" i="5"/>
  <c r="L1332" i="5"/>
  <c r="M1332" i="5"/>
  <c r="N1332" i="5"/>
  <c r="O1332" i="5"/>
  <c r="P1332" i="5"/>
  <c r="Q1332" i="5"/>
  <c r="L1333" i="5"/>
  <c r="M1333" i="5"/>
  <c r="N1333" i="5"/>
  <c r="O1333" i="5"/>
  <c r="P1333" i="5"/>
  <c r="Q1333" i="5"/>
  <c r="L1334" i="5"/>
  <c r="M1334" i="5"/>
  <c r="N1334" i="5"/>
  <c r="O1334" i="5"/>
  <c r="P1334" i="5"/>
  <c r="Q1334" i="5"/>
  <c r="L1335" i="5"/>
  <c r="M1335" i="5"/>
  <c r="N1335" i="5"/>
  <c r="O1335" i="5"/>
  <c r="P1335" i="5"/>
  <c r="Q1335" i="5"/>
  <c r="L1336" i="5"/>
  <c r="M1336" i="5"/>
  <c r="N1336" i="5"/>
  <c r="O1336" i="5"/>
  <c r="P1336" i="5"/>
  <c r="Q1336" i="5"/>
  <c r="L1337" i="5"/>
  <c r="M1337" i="5"/>
  <c r="N1337" i="5"/>
  <c r="O1337" i="5"/>
  <c r="P1337" i="5"/>
  <c r="Q1337" i="5"/>
  <c r="L1338" i="5"/>
  <c r="M1338" i="5"/>
  <c r="N1338" i="5"/>
  <c r="O1338" i="5"/>
  <c r="P1338" i="5"/>
  <c r="Q1338" i="5"/>
  <c r="L1339" i="5"/>
  <c r="M1339" i="5"/>
  <c r="N1339" i="5"/>
  <c r="O1339" i="5"/>
  <c r="P1339" i="5"/>
  <c r="Q1339" i="5"/>
  <c r="L1340" i="5"/>
  <c r="M1340" i="5"/>
  <c r="N1340" i="5"/>
  <c r="O1340" i="5"/>
  <c r="P1340" i="5"/>
  <c r="Q1340" i="5"/>
  <c r="L1341" i="5"/>
  <c r="M1341" i="5"/>
  <c r="N1341" i="5"/>
  <c r="O1341" i="5"/>
  <c r="P1341" i="5"/>
  <c r="Q1341" i="5"/>
  <c r="L1342" i="5"/>
  <c r="M1342" i="5"/>
  <c r="N1342" i="5"/>
  <c r="O1342" i="5"/>
  <c r="P1342" i="5"/>
  <c r="Q1342" i="5"/>
  <c r="L1343" i="5"/>
  <c r="M1343" i="5"/>
  <c r="N1343" i="5"/>
  <c r="O1343" i="5"/>
  <c r="P1343" i="5"/>
  <c r="Q1343" i="5"/>
  <c r="L1344" i="5"/>
  <c r="M1344" i="5"/>
  <c r="N1344" i="5"/>
  <c r="O1344" i="5"/>
  <c r="P1344" i="5"/>
  <c r="Q1344" i="5"/>
  <c r="L1345" i="5"/>
  <c r="M1345" i="5"/>
  <c r="N1345" i="5"/>
  <c r="O1345" i="5"/>
  <c r="P1345" i="5"/>
  <c r="Q1345" i="5"/>
  <c r="L1346" i="5"/>
  <c r="M1346" i="5"/>
  <c r="N1346" i="5"/>
  <c r="O1346" i="5"/>
  <c r="P1346" i="5"/>
  <c r="Q1346" i="5"/>
  <c r="L1347" i="5"/>
  <c r="M1347" i="5"/>
  <c r="N1347" i="5"/>
  <c r="O1347" i="5"/>
  <c r="P1347" i="5"/>
  <c r="Q1347" i="5"/>
  <c r="L1348" i="5"/>
  <c r="M1348" i="5"/>
  <c r="N1348" i="5"/>
  <c r="O1348" i="5"/>
  <c r="P1348" i="5"/>
  <c r="Q1348" i="5"/>
  <c r="L1349" i="5"/>
  <c r="M1349" i="5"/>
  <c r="N1349" i="5"/>
  <c r="O1349" i="5"/>
  <c r="P1349" i="5"/>
  <c r="Q1349" i="5"/>
  <c r="L1350" i="5"/>
  <c r="M1350" i="5"/>
  <c r="N1350" i="5"/>
  <c r="O1350" i="5"/>
  <c r="P1350" i="5"/>
  <c r="Q1350" i="5"/>
  <c r="L1351" i="5"/>
  <c r="M1351" i="5"/>
  <c r="N1351" i="5"/>
  <c r="O1351" i="5"/>
  <c r="P1351" i="5"/>
  <c r="Q1351" i="5"/>
  <c r="L1352" i="5"/>
  <c r="M1352" i="5"/>
  <c r="N1352" i="5"/>
  <c r="O1352" i="5"/>
  <c r="P1352" i="5"/>
  <c r="Q1352" i="5"/>
  <c r="L1353" i="5"/>
  <c r="M1353" i="5"/>
  <c r="N1353" i="5"/>
  <c r="O1353" i="5"/>
  <c r="P1353" i="5"/>
  <c r="Q1353" i="5"/>
  <c r="L1354" i="5"/>
  <c r="M1354" i="5"/>
  <c r="N1354" i="5"/>
  <c r="O1354" i="5"/>
  <c r="P1354" i="5"/>
  <c r="Q1354" i="5"/>
  <c r="L1355" i="5"/>
  <c r="M1355" i="5"/>
  <c r="N1355" i="5"/>
  <c r="O1355" i="5"/>
  <c r="P1355" i="5"/>
  <c r="Q1355" i="5"/>
  <c r="L1356" i="5"/>
  <c r="M1356" i="5"/>
  <c r="N1356" i="5"/>
  <c r="O1356" i="5"/>
  <c r="P1356" i="5"/>
  <c r="Q1356" i="5"/>
  <c r="L1357" i="5"/>
  <c r="M1357" i="5"/>
  <c r="N1357" i="5"/>
  <c r="O1357" i="5"/>
  <c r="P1357" i="5"/>
  <c r="Q1357" i="5"/>
  <c r="L1358" i="5"/>
  <c r="M1358" i="5"/>
  <c r="N1358" i="5"/>
  <c r="O1358" i="5"/>
  <c r="P1358" i="5"/>
  <c r="Q1358" i="5"/>
  <c r="L1359" i="5"/>
  <c r="M1359" i="5"/>
  <c r="N1359" i="5"/>
  <c r="O1359" i="5"/>
  <c r="P1359" i="5"/>
  <c r="Q1359" i="5"/>
  <c r="L1360" i="5"/>
  <c r="M1360" i="5"/>
  <c r="N1360" i="5"/>
  <c r="O1360" i="5"/>
  <c r="P1360" i="5"/>
  <c r="Q1360" i="5"/>
  <c r="L1361" i="5"/>
  <c r="M1361" i="5"/>
  <c r="N1361" i="5"/>
  <c r="O1361" i="5"/>
  <c r="P1361" i="5"/>
  <c r="Q1361" i="5"/>
  <c r="L1362" i="5"/>
  <c r="M1362" i="5"/>
  <c r="N1362" i="5"/>
  <c r="O1362" i="5"/>
  <c r="P1362" i="5"/>
  <c r="Q1362" i="5"/>
  <c r="L1363" i="5"/>
  <c r="M1363" i="5"/>
  <c r="N1363" i="5"/>
  <c r="O1363" i="5"/>
  <c r="P1363" i="5"/>
  <c r="Q1363" i="5"/>
  <c r="L1364" i="5"/>
  <c r="M1364" i="5"/>
  <c r="N1364" i="5"/>
  <c r="O1364" i="5"/>
  <c r="P1364" i="5"/>
  <c r="Q1364" i="5"/>
  <c r="L1365" i="5"/>
  <c r="M1365" i="5"/>
  <c r="N1365" i="5"/>
  <c r="O1365" i="5"/>
  <c r="P1365" i="5"/>
  <c r="Q1365" i="5"/>
  <c r="L1366" i="5"/>
  <c r="M1366" i="5"/>
  <c r="N1366" i="5"/>
  <c r="O1366" i="5"/>
  <c r="P1366" i="5"/>
  <c r="Q1366" i="5"/>
  <c r="L1367" i="5"/>
  <c r="M1367" i="5"/>
  <c r="N1367" i="5"/>
  <c r="O1367" i="5"/>
  <c r="P1367" i="5"/>
  <c r="Q1367" i="5"/>
  <c r="L1368" i="5"/>
  <c r="M1368" i="5"/>
  <c r="N1368" i="5"/>
  <c r="O1368" i="5"/>
  <c r="P1368" i="5"/>
  <c r="Q1368" i="5"/>
  <c r="L1369" i="5"/>
  <c r="M1369" i="5"/>
  <c r="N1369" i="5"/>
  <c r="O1369" i="5"/>
  <c r="P1369" i="5"/>
  <c r="Q1369" i="5"/>
  <c r="L1370" i="5"/>
  <c r="M1370" i="5"/>
  <c r="N1370" i="5"/>
  <c r="O1370" i="5"/>
  <c r="P1370" i="5"/>
  <c r="Q1370" i="5"/>
  <c r="L1371" i="5"/>
  <c r="M1371" i="5"/>
  <c r="N1371" i="5"/>
  <c r="O1371" i="5"/>
  <c r="P1371" i="5"/>
  <c r="Q1371" i="5"/>
  <c r="L1372" i="5"/>
  <c r="M1372" i="5"/>
  <c r="N1372" i="5"/>
  <c r="O1372" i="5"/>
  <c r="P1372" i="5"/>
  <c r="Q1372" i="5"/>
  <c r="L1373" i="5"/>
  <c r="M1373" i="5"/>
  <c r="N1373" i="5"/>
  <c r="O1373" i="5"/>
  <c r="P1373" i="5"/>
  <c r="Q1373" i="5"/>
  <c r="L1374" i="5"/>
  <c r="M1374" i="5"/>
  <c r="N1374" i="5"/>
  <c r="O1374" i="5"/>
  <c r="P1374" i="5"/>
  <c r="Q1374" i="5"/>
  <c r="L1375" i="5"/>
  <c r="M1375" i="5"/>
  <c r="N1375" i="5"/>
  <c r="O1375" i="5"/>
  <c r="P1375" i="5"/>
  <c r="Q1375" i="5"/>
  <c r="L1376" i="5"/>
  <c r="M1376" i="5"/>
  <c r="N1376" i="5"/>
  <c r="O1376" i="5"/>
  <c r="P1376" i="5"/>
  <c r="Q1376" i="5"/>
  <c r="L1377" i="5"/>
  <c r="M1377" i="5"/>
  <c r="N1377" i="5"/>
  <c r="O1377" i="5"/>
  <c r="P1377" i="5"/>
  <c r="Q1377" i="5"/>
  <c r="L1378" i="5"/>
  <c r="M1378" i="5"/>
  <c r="N1378" i="5"/>
  <c r="O1378" i="5"/>
  <c r="P1378" i="5"/>
  <c r="Q1378" i="5"/>
  <c r="L1379" i="5"/>
  <c r="M1379" i="5"/>
  <c r="N1379" i="5"/>
  <c r="O1379" i="5"/>
  <c r="P1379" i="5"/>
  <c r="Q1379" i="5"/>
  <c r="L1380" i="5"/>
  <c r="M1380" i="5"/>
  <c r="N1380" i="5"/>
  <c r="O1380" i="5"/>
  <c r="P1380" i="5"/>
  <c r="Q1380" i="5"/>
  <c r="L1381" i="5"/>
  <c r="M1381" i="5"/>
  <c r="N1381" i="5"/>
  <c r="O1381" i="5"/>
  <c r="P1381" i="5"/>
  <c r="Q1381" i="5"/>
  <c r="L1382" i="5"/>
  <c r="M1382" i="5"/>
  <c r="N1382" i="5"/>
  <c r="O1382" i="5"/>
  <c r="P1382" i="5"/>
  <c r="Q1382" i="5"/>
  <c r="L1383" i="5"/>
  <c r="M1383" i="5"/>
  <c r="N1383" i="5"/>
  <c r="O1383" i="5"/>
  <c r="P1383" i="5"/>
  <c r="Q1383" i="5"/>
  <c r="L1384" i="5"/>
  <c r="M1384" i="5"/>
  <c r="N1384" i="5"/>
  <c r="O1384" i="5"/>
  <c r="P1384" i="5"/>
  <c r="Q1384" i="5"/>
  <c r="L1385" i="5"/>
  <c r="M1385" i="5"/>
  <c r="N1385" i="5"/>
  <c r="O1385" i="5"/>
  <c r="P1385" i="5"/>
  <c r="Q1385" i="5"/>
  <c r="L1386" i="5"/>
  <c r="M1386" i="5"/>
  <c r="N1386" i="5"/>
  <c r="O1386" i="5"/>
  <c r="P1386" i="5"/>
  <c r="Q1386" i="5"/>
  <c r="L1387" i="5"/>
  <c r="M1387" i="5"/>
  <c r="N1387" i="5"/>
  <c r="O1387" i="5"/>
  <c r="P1387" i="5"/>
  <c r="Q1387" i="5"/>
  <c r="L1388" i="5"/>
  <c r="M1388" i="5"/>
  <c r="N1388" i="5"/>
  <c r="O1388" i="5"/>
  <c r="P1388" i="5"/>
  <c r="Q1388" i="5"/>
  <c r="L1389" i="5"/>
  <c r="M1389" i="5"/>
  <c r="N1389" i="5"/>
  <c r="O1389" i="5"/>
  <c r="P1389" i="5"/>
  <c r="Q1389" i="5"/>
  <c r="L1390" i="5"/>
  <c r="M1390" i="5"/>
  <c r="N1390" i="5"/>
  <c r="O1390" i="5"/>
  <c r="P1390" i="5"/>
  <c r="Q1390" i="5"/>
  <c r="L1391" i="5"/>
  <c r="M1391" i="5"/>
  <c r="N1391" i="5"/>
  <c r="O1391" i="5"/>
  <c r="P1391" i="5"/>
  <c r="Q1391" i="5"/>
  <c r="L1392" i="5"/>
  <c r="M1392" i="5"/>
  <c r="N1392" i="5"/>
  <c r="O1392" i="5"/>
  <c r="P1392" i="5"/>
  <c r="Q1392" i="5"/>
  <c r="L1393" i="5"/>
  <c r="M1393" i="5"/>
  <c r="N1393" i="5"/>
  <c r="O1393" i="5"/>
  <c r="P1393" i="5"/>
  <c r="Q1393" i="5"/>
  <c r="L1394" i="5"/>
  <c r="M1394" i="5"/>
  <c r="N1394" i="5"/>
  <c r="O1394" i="5"/>
  <c r="P1394" i="5"/>
  <c r="Q1394" i="5"/>
  <c r="L1395" i="5"/>
  <c r="M1395" i="5"/>
  <c r="N1395" i="5"/>
  <c r="O1395" i="5"/>
  <c r="P1395" i="5"/>
  <c r="Q1395" i="5"/>
  <c r="M1021" i="5"/>
  <c r="N1021" i="5"/>
  <c r="O1021" i="5"/>
  <c r="P1021" i="5"/>
  <c r="Q1021" i="5"/>
  <c r="L1021" i="5"/>
  <c r="L284" i="5"/>
  <c r="M284" i="5"/>
  <c r="N284" i="5"/>
  <c r="O284" i="5"/>
  <c r="P284" i="5"/>
  <c r="Q284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S187" i="5"/>
  <c r="S188" i="5"/>
  <c r="S189" i="5"/>
  <c r="S190" i="5"/>
  <c r="S191" i="5"/>
  <c r="S192" i="5"/>
  <c r="S193" i="5"/>
  <c r="S194" i="5"/>
  <c r="S195" i="5"/>
  <c r="S196" i="5"/>
  <c r="S197" i="5"/>
  <c r="S198" i="5"/>
  <c r="S199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S222" i="5"/>
  <c r="S223" i="5"/>
  <c r="S224" i="5"/>
  <c r="S225" i="5"/>
  <c r="S226" i="5"/>
  <c r="S227" i="5"/>
  <c r="S228" i="5"/>
  <c r="S229" i="5"/>
  <c r="S230" i="5"/>
  <c r="S231" i="5"/>
  <c r="S232" i="5"/>
  <c r="S233" i="5"/>
  <c r="S234" i="5"/>
  <c r="S235" i="5"/>
  <c r="S236" i="5"/>
  <c r="S237" i="5"/>
  <c r="S238" i="5"/>
  <c r="S239" i="5"/>
  <c r="S240" i="5"/>
  <c r="S241" i="5"/>
  <c r="S242" i="5"/>
  <c r="S243" i="5"/>
  <c r="S244" i="5"/>
  <c r="S245" i="5"/>
  <c r="S246" i="5"/>
  <c r="S247" i="5"/>
  <c r="S248" i="5"/>
  <c r="S249" i="5"/>
  <c r="S250" i="5"/>
  <c r="S251" i="5"/>
  <c r="S252" i="5"/>
  <c r="S253" i="5"/>
  <c r="S254" i="5"/>
  <c r="S255" i="5"/>
  <c r="S256" i="5"/>
  <c r="S257" i="5"/>
  <c r="S258" i="5"/>
  <c r="S259" i="5"/>
  <c r="S260" i="5"/>
  <c r="S261" i="5"/>
  <c r="S262" i="5"/>
  <c r="S263" i="5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S306" i="5"/>
  <c r="S307" i="5"/>
  <c r="S308" i="5"/>
  <c r="S309" i="5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S452" i="5"/>
  <c r="S453" i="5"/>
  <c r="S454" i="5"/>
  <c r="S455" i="5"/>
  <c r="S456" i="5"/>
  <c r="S457" i="5"/>
  <c r="S458" i="5"/>
  <c r="S459" i="5"/>
  <c r="S460" i="5"/>
  <c r="S461" i="5"/>
  <c r="S462" i="5"/>
  <c r="S463" i="5"/>
  <c r="S464" i="5"/>
  <c r="S465" i="5"/>
  <c r="S466" i="5"/>
  <c r="S467" i="5"/>
  <c r="S468" i="5"/>
  <c r="S469" i="5"/>
  <c r="S470" i="5"/>
  <c r="S471" i="5"/>
  <c r="S472" i="5"/>
  <c r="S473" i="5"/>
  <c r="S474" i="5"/>
  <c r="S475" i="5"/>
  <c r="S476" i="5"/>
  <c r="S477" i="5"/>
  <c r="S478" i="5"/>
  <c r="S479" i="5"/>
  <c r="S480" i="5"/>
  <c r="S481" i="5"/>
  <c r="S482" i="5"/>
  <c r="S483" i="5"/>
  <c r="S484" i="5"/>
  <c r="S485" i="5"/>
  <c r="S486" i="5"/>
  <c r="S487" i="5"/>
  <c r="S488" i="5"/>
  <c r="S489" i="5"/>
  <c r="S490" i="5"/>
  <c r="S491" i="5"/>
  <c r="S492" i="5"/>
  <c r="S493" i="5"/>
  <c r="S494" i="5"/>
  <c r="S495" i="5"/>
  <c r="S496" i="5"/>
  <c r="S497" i="5"/>
  <c r="S498" i="5"/>
  <c r="S499" i="5"/>
  <c r="S500" i="5"/>
  <c r="S501" i="5"/>
  <c r="S502" i="5"/>
  <c r="S503" i="5"/>
  <c r="S504" i="5"/>
  <c r="S505" i="5"/>
  <c r="S506" i="5"/>
  <c r="S507" i="5"/>
  <c r="S508" i="5"/>
  <c r="S509" i="5"/>
  <c r="S510" i="5"/>
  <c r="S511" i="5"/>
  <c r="S512" i="5"/>
  <c r="S513" i="5"/>
  <c r="S514" i="5"/>
  <c r="S515" i="5"/>
  <c r="S516" i="5"/>
  <c r="S517" i="5"/>
  <c r="S518" i="5"/>
  <c r="S519" i="5"/>
  <c r="S520" i="5"/>
  <c r="S521" i="5"/>
  <c r="S522" i="5"/>
  <c r="S523" i="5"/>
  <c r="S524" i="5"/>
  <c r="S525" i="5"/>
  <c r="S526" i="5"/>
  <c r="S527" i="5"/>
  <c r="S528" i="5"/>
  <c r="S529" i="5"/>
  <c r="S530" i="5"/>
  <c r="S531" i="5"/>
  <c r="S532" i="5"/>
  <c r="S533" i="5"/>
  <c r="S534" i="5"/>
  <c r="S535" i="5"/>
  <c r="S536" i="5"/>
  <c r="S537" i="5"/>
  <c r="S538" i="5"/>
  <c r="S539" i="5"/>
  <c r="S540" i="5"/>
  <c r="S541" i="5"/>
  <c r="S542" i="5"/>
  <c r="S543" i="5"/>
  <c r="S544" i="5"/>
  <c r="S545" i="5"/>
  <c r="S546" i="5"/>
  <c r="S547" i="5"/>
  <c r="S548" i="5"/>
  <c r="S549" i="5"/>
  <c r="S550" i="5"/>
  <c r="S551" i="5"/>
  <c r="S552" i="5"/>
  <c r="S553" i="5"/>
  <c r="S554" i="5"/>
  <c r="S555" i="5"/>
  <c r="S556" i="5"/>
  <c r="S557" i="5"/>
  <c r="S558" i="5"/>
  <c r="S559" i="5"/>
  <c r="S560" i="5"/>
  <c r="S561" i="5"/>
  <c r="S562" i="5"/>
  <c r="S563" i="5"/>
  <c r="S564" i="5"/>
  <c r="S565" i="5"/>
  <c r="S566" i="5"/>
  <c r="S567" i="5"/>
  <c r="S568" i="5"/>
  <c r="S569" i="5"/>
  <c r="S570" i="5"/>
  <c r="S571" i="5"/>
  <c r="S572" i="5"/>
  <c r="S573" i="5"/>
  <c r="S574" i="5"/>
  <c r="S575" i="5"/>
  <c r="S576" i="5"/>
  <c r="S577" i="5"/>
  <c r="S578" i="5"/>
  <c r="S579" i="5"/>
  <c r="S580" i="5"/>
  <c r="S581" i="5"/>
  <c r="S582" i="5"/>
  <c r="S583" i="5"/>
  <c r="S584" i="5"/>
  <c r="S585" i="5"/>
  <c r="S586" i="5"/>
  <c r="S587" i="5"/>
  <c r="S588" i="5"/>
  <c r="S589" i="5"/>
  <c r="S590" i="5"/>
  <c r="S591" i="5"/>
  <c r="S592" i="5"/>
  <c r="S593" i="5"/>
  <c r="S594" i="5"/>
  <c r="S595" i="5"/>
  <c r="S596" i="5"/>
  <c r="S597" i="5"/>
  <c r="S598" i="5"/>
  <c r="S599" i="5"/>
  <c r="S600" i="5"/>
  <c r="S601" i="5"/>
  <c r="S602" i="5"/>
  <c r="S603" i="5"/>
  <c r="S604" i="5"/>
  <c r="S605" i="5"/>
  <c r="S606" i="5"/>
  <c r="S607" i="5"/>
  <c r="S608" i="5"/>
  <c r="S609" i="5"/>
  <c r="S610" i="5"/>
  <c r="S611" i="5"/>
  <c r="S612" i="5"/>
  <c r="S613" i="5"/>
  <c r="S614" i="5"/>
  <c r="S615" i="5"/>
  <c r="S616" i="5"/>
  <c r="S617" i="5"/>
  <c r="S618" i="5"/>
  <c r="S619" i="5"/>
  <c r="S620" i="5"/>
  <c r="S621" i="5"/>
  <c r="S622" i="5"/>
  <c r="S623" i="5"/>
  <c r="S624" i="5"/>
  <c r="S625" i="5"/>
  <c r="S626" i="5"/>
  <c r="S627" i="5"/>
  <c r="S628" i="5"/>
  <c r="S629" i="5"/>
  <c r="S630" i="5"/>
  <c r="S631" i="5"/>
  <c r="S632" i="5"/>
  <c r="S633" i="5"/>
  <c r="S634" i="5"/>
  <c r="S635" i="5"/>
  <c r="S636" i="5"/>
  <c r="S637" i="5"/>
  <c r="S638" i="5"/>
  <c r="S639" i="5"/>
  <c r="S640" i="5"/>
  <c r="S641" i="5"/>
  <c r="S642" i="5"/>
  <c r="S643" i="5"/>
  <c r="S644" i="5"/>
  <c r="S645" i="5"/>
  <c r="S646" i="5"/>
  <c r="S647" i="5"/>
  <c r="S648" i="5"/>
  <c r="S649" i="5"/>
  <c r="S650" i="5"/>
  <c r="S651" i="5"/>
  <c r="S652" i="5"/>
  <c r="S653" i="5"/>
  <c r="S654" i="5"/>
  <c r="S655" i="5"/>
  <c r="S656" i="5"/>
  <c r="S657" i="5"/>
  <c r="S658" i="5"/>
  <c r="S659" i="5"/>
  <c r="S660" i="5"/>
  <c r="S661" i="5"/>
  <c r="S662" i="5"/>
  <c r="S663" i="5"/>
  <c r="S664" i="5"/>
  <c r="S665" i="5"/>
  <c r="S666" i="5"/>
  <c r="S667" i="5"/>
  <c r="S668" i="5"/>
  <c r="S669" i="5"/>
  <c r="S670" i="5"/>
  <c r="S671" i="5"/>
  <c r="S672" i="5"/>
  <c r="S673" i="5"/>
  <c r="S674" i="5"/>
  <c r="S675" i="5"/>
  <c r="S676" i="5"/>
  <c r="S677" i="5"/>
  <c r="S678" i="5"/>
  <c r="S679" i="5"/>
  <c r="S680" i="5"/>
  <c r="S681" i="5"/>
  <c r="S682" i="5"/>
  <c r="S683" i="5"/>
  <c r="S684" i="5"/>
  <c r="S685" i="5"/>
  <c r="S686" i="5"/>
  <c r="S687" i="5"/>
  <c r="S688" i="5"/>
  <c r="S689" i="5"/>
  <c r="S690" i="5"/>
  <c r="S691" i="5"/>
  <c r="S692" i="5"/>
  <c r="S693" i="5"/>
  <c r="S694" i="5"/>
  <c r="S695" i="5"/>
  <c r="S696" i="5"/>
  <c r="S697" i="5"/>
  <c r="S698" i="5"/>
  <c r="S699" i="5"/>
  <c r="S700" i="5"/>
  <c r="S701" i="5"/>
  <c r="S702" i="5"/>
  <c r="S703" i="5"/>
  <c r="S704" i="5"/>
  <c r="S705" i="5"/>
  <c r="S706" i="5"/>
  <c r="S707" i="5"/>
  <c r="S708" i="5"/>
  <c r="S709" i="5"/>
  <c r="S710" i="5"/>
  <c r="S711" i="5"/>
  <c r="S712" i="5"/>
  <c r="S713" i="5"/>
  <c r="S714" i="5"/>
  <c r="S715" i="5"/>
  <c r="S716" i="5"/>
  <c r="S717" i="5"/>
  <c r="S718" i="5"/>
  <c r="S719" i="5"/>
  <c r="S720" i="5"/>
  <c r="S721" i="5"/>
  <c r="S722" i="5"/>
  <c r="S723" i="5"/>
  <c r="S724" i="5"/>
  <c r="S725" i="5"/>
  <c r="S726" i="5"/>
  <c r="S727" i="5"/>
  <c r="S728" i="5"/>
  <c r="S729" i="5"/>
  <c r="S730" i="5"/>
  <c r="S731" i="5"/>
  <c r="S732" i="5"/>
  <c r="S733" i="5"/>
  <c r="S734" i="5"/>
  <c r="S735" i="5"/>
  <c r="S736" i="5"/>
  <c r="S737" i="5"/>
  <c r="S738" i="5"/>
  <c r="S739" i="5"/>
  <c r="S740" i="5"/>
  <c r="S741" i="5"/>
  <c r="S742" i="5"/>
  <c r="S743" i="5"/>
  <c r="S744" i="5"/>
  <c r="S745" i="5"/>
  <c r="S746" i="5"/>
  <c r="S747" i="5"/>
  <c r="S748" i="5"/>
  <c r="S749" i="5"/>
  <c r="S750" i="5"/>
  <c r="S751" i="5"/>
  <c r="S752" i="5"/>
  <c r="S753" i="5"/>
  <c r="S754" i="5"/>
  <c r="S755" i="5"/>
  <c r="S756" i="5"/>
  <c r="S757" i="5"/>
  <c r="S758" i="5"/>
  <c r="S759" i="5"/>
  <c r="S760" i="5"/>
  <c r="S761" i="5"/>
  <c r="S762" i="5"/>
  <c r="S763" i="5"/>
  <c r="S764" i="5"/>
  <c r="S765" i="5"/>
  <c r="S766" i="5"/>
  <c r="S767" i="5"/>
  <c r="S768" i="5"/>
  <c r="S769" i="5"/>
  <c r="S770" i="5"/>
  <c r="S771" i="5"/>
  <c r="S772" i="5"/>
  <c r="S773" i="5"/>
  <c r="S774" i="5"/>
  <c r="S775" i="5"/>
  <c r="S776" i="5"/>
  <c r="S777" i="5"/>
  <c r="S778" i="5"/>
  <c r="S779" i="5"/>
  <c r="S780" i="5"/>
  <c r="S781" i="5"/>
  <c r="S782" i="5"/>
  <c r="S783" i="5"/>
  <c r="S784" i="5"/>
  <c r="S785" i="5"/>
  <c r="S786" i="5"/>
  <c r="S787" i="5"/>
  <c r="S788" i="5"/>
  <c r="S789" i="5"/>
  <c r="S790" i="5"/>
  <c r="S791" i="5"/>
  <c r="S792" i="5"/>
  <c r="S793" i="5"/>
  <c r="S794" i="5"/>
  <c r="S795" i="5"/>
  <c r="S796" i="5"/>
  <c r="S797" i="5"/>
  <c r="S798" i="5"/>
  <c r="S799" i="5"/>
  <c r="S800" i="5"/>
  <c r="S801" i="5"/>
  <c r="S802" i="5"/>
  <c r="S803" i="5"/>
  <c r="S804" i="5"/>
  <c r="S805" i="5"/>
  <c r="S806" i="5"/>
  <c r="S807" i="5"/>
  <c r="S808" i="5"/>
  <c r="S809" i="5"/>
  <c r="S810" i="5"/>
  <c r="S811" i="5"/>
  <c r="S812" i="5"/>
  <c r="S813" i="5"/>
  <c r="S814" i="5"/>
  <c r="S815" i="5"/>
  <c r="S816" i="5"/>
  <c r="S817" i="5"/>
  <c r="S818" i="5"/>
  <c r="S819" i="5"/>
  <c r="S820" i="5"/>
  <c r="S821" i="5"/>
  <c r="S822" i="5"/>
  <c r="S823" i="5"/>
  <c r="S824" i="5"/>
  <c r="S825" i="5"/>
  <c r="S826" i="5"/>
  <c r="S827" i="5"/>
  <c r="S828" i="5"/>
  <c r="S829" i="5"/>
  <c r="S830" i="5"/>
  <c r="S831" i="5"/>
  <c r="S832" i="5"/>
  <c r="S833" i="5"/>
  <c r="S834" i="5"/>
  <c r="S835" i="5"/>
  <c r="S836" i="5"/>
  <c r="S837" i="5"/>
  <c r="S838" i="5"/>
  <c r="S839" i="5"/>
  <c r="S840" i="5"/>
  <c r="S841" i="5"/>
  <c r="S842" i="5"/>
  <c r="S843" i="5"/>
  <c r="S844" i="5"/>
  <c r="S845" i="5"/>
  <c r="S846" i="5"/>
  <c r="S847" i="5"/>
  <c r="S848" i="5"/>
  <c r="S849" i="5"/>
  <c r="S850" i="5"/>
  <c r="S851" i="5"/>
  <c r="S852" i="5"/>
  <c r="S853" i="5"/>
  <c r="S854" i="5"/>
  <c r="S855" i="5"/>
  <c r="S856" i="5"/>
  <c r="S857" i="5"/>
  <c r="S858" i="5"/>
  <c r="S859" i="5"/>
  <c r="S860" i="5"/>
  <c r="S861" i="5"/>
  <c r="S862" i="5"/>
  <c r="S863" i="5"/>
  <c r="S864" i="5"/>
  <c r="S865" i="5"/>
  <c r="S866" i="5"/>
  <c r="S867" i="5"/>
  <c r="S868" i="5"/>
  <c r="S869" i="5"/>
  <c r="S870" i="5"/>
  <c r="S871" i="5"/>
  <c r="S872" i="5"/>
  <c r="S873" i="5"/>
  <c r="S874" i="5"/>
  <c r="S875" i="5"/>
  <c r="S876" i="5"/>
  <c r="S877" i="5"/>
  <c r="S878" i="5"/>
  <c r="S879" i="5"/>
  <c r="S880" i="5"/>
  <c r="S881" i="5"/>
  <c r="S882" i="5"/>
  <c r="S883" i="5"/>
  <c r="S884" i="5"/>
  <c r="S885" i="5"/>
  <c r="S886" i="5"/>
  <c r="S887" i="5"/>
  <c r="S888" i="5"/>
  <c r="S889" i="5"/>
  <c r="S890" i="5"/>
  <c r="S891" i="5"/>
  <c r="S892" i="5"/>
  <c r="S893" i="5"/>
  <c r="S894" i="5"/>
  <c r="S895" i="5"/>
  <c r="S896" i="5"/>
  <c r="S897" i="5"/>
  <c r="S898" i="5"/>
  <c r="S899" i="5"/>
  <c r="S900" i="5"/>
  <c r="S901" i="5"/>
  <c r="S902" i="5"/>
  <c r="S903" i="5"/>
  <c r="S904" i="5"/>
  <c r="S905" i="5"/>
  <c r="S906" i="5"/>
  <c r="S907" i="5"/>
  <c r="S908" i="5"/>
  <c r="S909" i="5"/>
  <c r="S910" i="5"/>
  <c r="S911" i="5"/>
  <c r="S912" i="5"/>
  <c r="S913" i="5"/>
  <c r="S914" i="5"/>
  <c r="S915" i="5"/>
  <c r="S916" i="5"/>
  <c r="S917" i="5"/>
  <c r="S918" i="5"/>
  <c r="S919" i="5"/>
  <c r="S920" i="5"/>
  <c r="S921" i="5"/>
  <c r="S922" i="5"/>
  <c r="S923" i="5"/>
  <c r="S924" i="5"/>
  <c r="S925" i="5"/>
  <c r="S926" i="5"/>
  <c r="S927" i="5"/>
  <c r="S928" i="5"/>
  <c r="S929" i="5"/>
  <c r="S930" i="5"/>
  <c r="S931" i="5"/>
  <c r="S932" i="5"/>
  <c r="S933" i="5"/>
  <c r="S934" i="5"/>
  <c r="S935" i="5"/>
  <c r="S936" i="5"/>
  <c r="S937" i="5"/>
  <c r="S938" i="5"/>
  <c r="S939" i="5"/>
  <c r="S940" i="5"/>
  <c r="S941" i="5"/>
  <c r="S942" i="5"/>
  <c r="S943" i="5"/>
  <c r="S944" i="5"/>
  <c r="S945" i="5"/>
  <c r="S946" i="5"/>
  <c r="S947" i="5"/>
  <c r="S948" i="5"/>
  <c r="S949" i="5"/>
  <c r="S950" i="5"/>
  <c r="S951" i="5"/>
  <c r="S952" i="5"/>
  <c r="S953" i="5"/>
  <c r="S954" i="5"/>
  <c r="S955" i="5"/>
  <c r="S956" i="5"/>
  <c r="S957" i="5"/>
  <c r="S958" i="5"/>
  <c r="S959" i="5"/>
  <c r="S960" i="5"/>
  <c r="S961" i="5"/>
  <c r="S962" i="5"/>
  <c r="S963" i="5"/>
  <c r="S964" i="5"/>
  <c r="S965" i="5"/>
  <c r="S966" i="5"/>
  <c r="S967" i="5"/>
  <c r="S968" i="5"/>
  <c r="S969" i="5"/>
  <c r="S970" i="5"/>
  <c r="S971" i="5"/>
  <c r="S972" i="5"/>
  <c r="S973" i="5"/>
  <c r="S974" i="5"/>
  <c r="S975" i="5"/>
  <c r="S976" i="5"/>
  <c r="S977" i="5"/>
  <c r="S978" i="5"/>
  <c r="S979" i="5"/>
  <c r="S980" i="5"/>
  <c r="S981" i="5"/>
  <c r="S982" i="5"/>
  <c r="S983" i="5"/>
  <c r="S984" i="5"/>
  <c r="S985" i="5"/>
  <c r="S986" i="5"/>
  <c r="S987" i="5"/>
  <c r="S988" i="5"/>
  <c r="S989" i="5"/>
  <c r="S990" i="5"/>
  <c r="S991" i="5"/>
  <c r="S992" i="5"/>
  <c r="S993" i="5"/>
  <c r="S994" i="5"/>
  <c r="S995" i="5"/>
  <c r="S996" i="5"/>
  <c r="S997" i="5"/>
  <c r="S998" i="5"/>
  <c r="S999" i="5"/>
  <c r="S1000" i="5"/>
  <c r="S1001" i="5"/>
  <c r="S1002" i="5"/>
  <c r="S1003" i="5"/>
  <c r="S1004" i="5"/>
  <c r="S1005" i="5"/>
  <c r="S1006" i="5"/>
  <c r="S1007" i="5"/>
  <c r="S1008" i="5"/>
  <c r="S1009" i="5"/>
  <c r="S1010" i="5"/>
  <c r="S1011" i="5"/>
  <c r="S1012" i="5"/>
  <c r="S1013" i="5"/>
  <c r="S1014" i="5"/>
  <c r="S1015" i="5"/>
  <c r="S1016" i="5"/>
  <c r="S1017" i="5"/>
  <c r="S1018" i="5"/>
  <c r="S1019" i="5"/>
  <c r="S1020" i="5"/>
  <c r="S1021" i="5"/>
  <c r="S1022" i="5"/>
  <c r="S1023" i="5"/>
  <c r="S1024" i="5"/>
  <c r="S1025" i="5"/>
  <c r="S1026" i="5"/>
  <c r="S1027" i="5"/>
  <c r="S1028" i="5"/>
  <c r="S1029" i="5"/>
  <c r="S1030" i="5"/>
  <c r="S1031" i="5"/>
  <c r="S1032" i="5"/>
  <c r="S1033" i="5"/>
  <c r="S1034" i="5"/>
  <c r="S1035" i="5"/>
  <c r="S1036" i="5"/>
  <c r="S1037" i="5"/>
  <c r="S1038" i="5"/>
  <c r="S1039" i="5"/>
  <c r="S1040" i="5"/>
  <c r="S1041" i="5"/>
  <c r="S1042" i="5"/>
  <c r="S1043" i="5"/>
  <c r="S1044" i="5"/>
  <c r="S1045" i="5"/>
  <c r="S1046" i="5"/>
  <c r="S1047" i="5"/>
  <c r="S1048" i="5"/>
  <c r="S1049" i="5"/>
  <c r="S1050" i="5"/>
  <c r="S1051" i="5"/>
  <c r="S1052" i="5"/>
  <c r="S1053" i="5"/>
  <c r="S1054" i="5"/>
  <c r="S1055" i="5"/>
  <c r="S1056" i="5"/>
  <c r="S1057" i="5"/>
  <c r="S1058" i="5"/>
  <c r="S1059" i="5"/>
  <c r="S1060" i="5"/>
  <c r="S1061" i="5"/>
  <c r="S1062" i="5"/>
  <c r="S1063" i="5"/>
  <c r="S1064" i="5"/>
  <c r="S1065" i="5"/>
  <c r="S1066" i="5"/>
  <c r="S1067" i="5"/>
  <c r="S1068" i="5"/>
  <c r="S1069" i="5"/>
  <c r="S1070" i="5"/>
  <c r="S1071" i="5"/>
  <c r="S1072" i="5"/>
  <c r="S1073" i="5"/>
  <c r="S1074" i="5"/>
  <c r="S1075" i="5"/>
  <c r="S1076" i="5"/>
  <c r="S1077" i="5"/>
  <c r="S1078" i="5"/>
  <c r="S1079" i="5"/>
  <c r="S1080" i="5"/>
  <c r="S1081" i="5"/>
  <c r="S1082" i="5"/>
  <c r="S1083" i="5"/>
  <c r="S1084" i="5"/>
  <c r="S1085" i="5"/>
  <c r="S1086" i="5"/>
  <c r="S1087" i="5"/>
  <c r="S1088" i="5"/>
  <c r="S1089" i="5"/>
  <c r="S1090" i="5"/>
  <c r="S1091" i="5"/>
  <c r="S1092" i="5"/>
  <c r="S1093" i="5"/>
  <c r="S1094" i="5"/>
  <c r="S1095" i="5"/>
  <c r="S1096" i="5"/>
  <c r="S1097" i="5"/>
  <c r="S1098" i="5"/>
  <c r="S1099" i="5"/>
  <c r="S1100" i="5"/>
  <c r="S1101" i="5"/>
  <c r="S1102" i="5"/>
  <c r="S1103" i="5"/>
  <c r="S1104" i="5"/>
  <c r="S1105" i="5"/>
  <c r="S1106" i="5"/>
  <c r="S1107" i="5"/>
  <c r="S1108" i="5"/>
  <c r="S1109" i="5"/>
  <c r="S1110" i="5"/>
  <c r="S1111" i="5"/>
  <c r="S1112" i="5"/>
  <c r="S1113" i="5"/>
  <c r="S1114" i="5"/>
  <c r="S1115" i="5"/>
  <c r="S1116" i="5"/>
  <c r="S1117" i="5"/>
  <c r="S1118" i="5"/>
  <c r="S1119" i="5"/>
  <c r="S1120" i="5"/>
  <c r="S1121" i="5"/>
  <c r="S1122" i="5"/>
  <c r="S1123" i="5"/>
  <c r="S1124" i="5"/>
  <c r="S1125" i="5"/>
  <c r="S1126" i="5"/>
  <c r="S1127" i="5"/>
  <c r="S1128" i="5"/>
  <c r="S1129" i="5"/>
  <c r="S1130" i="5"/>
  <c r="S1131" i="5"/>
  <c r="S1132" i="5"/>
  <c r="S1133" i="5"/>
  <c r="S1134" i="5"/>
  <c r="S1135" i="5"/>
  <c r="S1136" i="5"/>
  <c r="S1137" i="5"/>
  <c r="S1138" i="5"/>
  <c r="S1139" i="5"/>
  <c r="S1140" i="5"/>
  <c r="S1141" i="5"/>
  <c r="S1142" i="5"/>
  <c r="S1143" i="5"/>
  <c r="S1144" i="5"/>
  <c r="S1145" i="5"/>
  <c r="S1146" i="5"/>
  <c r="S1147" i="5"/>
  <c r="S1148" i="5"/>
  <c r="S1149" i="5"/>
  <c r="S1150" i="5"/>
  <c r="S1151" i="5"/>
  <c r="S1152" i="5"/>
  <c r="S1153" i="5"/>
  <c r="S1154" i="5"/>
  <c r="S1155" i="5"/>
  <c r="S1156" i="5"/>
  <c r="S1157" i="5"/>
  <c r="S1158" i="5"/>
  <c r="S1159" i="5"/>
  <c r="S1160" i="5"/>
  <c r="S1161" i="5"/>
  <c r="S1162" i="5"/>
  <c r="S1163" i="5"/>
  <c r="S1164" i="5"/>
  <c r="S1165" i="5"/>
  <c r="S1166" i="5"/>
  <c r="S1167" i="5"/>
  <c r="S1168" i="5"/>
  <c r="S1169" i="5"/>
  <c r="S1170" i="5"/>
  <c r="S1171" i="5"/>
  <c r="S1172" i="5"/>
  <c r="S1173" i="5"/>
  <c r="S1174" i="5"/>
  <c r="S1175" i="5"/>
  <c r="S1176" i="5"/>
  <c r="S1177" i="5"/>
  <c r="S1178" i="5"/>
  <c r="S1179" i="5"/>
  <c r="S1180" i="5"/>
  <c r="S1181" i="5"/>
  <c r="S1182" i="5"/>
  <c r="S1183" i="5"/>
  <c r="S1184" i="5"/>
  <c r="S1185" i="5"/>
  <c r="S1186" i="5"/>
  <c r="S1187" i="5"/>
  <c r="S1188" i="5"/>
  <c r="S1189" i="5"/>
  <c r="S1190" i="5"/>
  <c r="S1191" i="5"/>
  <c r="S1192" i="5"/>
  <c r="S1193" i="5"/>
  <c r="S1194" i="5"/>
  <c r="S1195" i="5"/>
  <c r="S1196" i="5"/>
  <c r="S1197" i="5"/>
  <c r="S1198" i="5"/>
  <c r="S1199" i="5"/>
  <c r="S1200" i="5"/>
  <c r="S1201" i="5"/>
  <c r="S1202" i="5"/>
  <c r="S1203" i="5"/>
  <c r="S1204" i="5"/>
  <c r="S1205" i="5"/>
  <c r="S1206" i="5"/>
  <c r="S1207" i="5"/>
  <c r="S1208" i="5"/>
  <c r="S1209" i="5"/>
  <c r="S1210" i="5"/>
  <c r="S1211" i="5"/>
  <c r="S1212" i="5"/>
  <c r="S1213" i="5"/>
  <c r="S1214" i="5"/>
  <c r="S1215" i="5"/>
  <c r="S1216" i="5"/>
  <c r="S1217" i="5"/>
  <c r="S1218" i="5"/>
  <c r="S1219" i="5"/>
  <c r="S1220" i="5"/>
  <c r="S1221" i="5"/>
  <c r="S1222" i="5"/>
  <c r="S1223" i="5"/>
  <c r="S1224" i="5"/>
  <c r="S1225" i="5"/>
  <c r="S1226" i="5"/>
  <c r="S1227" i="5"/>
  <c r="S1228" i="5"/>
  <c r="S1229" i="5"/>
  <c r="S1230" i="5"/>
  <c r="S1231" i="5"/>
  <c r="S1232" i="5"/>
  <c r="S1233" i="5"/>
  <c r="S1234" i="5"/>
  <c r="S1235" i="5"/>
  <c r="S1236" i="5"/>
  <c r="S1237" i="5"/>
  <c r="S1238" i="5"/>
  <c r="S1239" i="5"/>
  <c r="S1240" i="5"/>
  <c r="S1241" i="5"/>
  <c r="S1242" i="5"/>
  <c r="S1243" i="5"/>
  <c r="S1244" i="5"/>
  <c r="S1245" i="5"/>
  <c r="S1246" i="5"/>
  <c r="S1247" i="5"/>
  <c r="S1248" i="5"/>
  <c r="S1249" i="5"/>
  <c r="S1250" i="5"/>
  <c r="S1251" i="5"/>
  <c r="S1252" i="5"/>
  <c r="S1253" i="5"/>
  <c r="S1254" i="5"/>
  <c r="S1255" i="5"/>
  <c r="S1256" i="5"/>
  <c r="S1257" i="5"/>
  <c r="S1258" i="5"/>
  <c r="S1259" i="5"/>
  <c r="S1260" i="5"/>
  <c r="S1261" i="5"/>
  <c r="S1262" i="5"/>
  <c r="S1263" i="5"/>
  <c r="S1264" i="5"/>
  <c r="S1265" i="5"/>
  <c r="S1266" i="5"/>
  <c r="S1267" i="5"/>
  <c r="S1268" i="5"/>
  <c r="S1269" i="5"/>
  <c r="S1270" i="5"/>
  <c r="S1271" i="5"/>
  <c r="S1272" i="5"/>
  <c r="S1273" i="5"/>
  <c r="S1274" i="5"/>
  <c r="S1275" i="5"/>
  <c r="S1276" i="5"/>
  <c r="S1277" i="5"/>
  <c r="S1278" i="5"/>
  <c r="S1279" i="5"/>
  <c r="S1280" i="5"/>
  <c r="S1281" i="5"/>
  <c r="S1282" i="5"/>
  <c r="S1283" i="5"/>
  <c r="S1284" i="5"/>
  <c r="S1285" i="5"/>
  <c r="S1286" i="5"/>
  <c r="S1287" i="5"/>
  <c r="S1288" i="5"/>
  <c r="S1289" i="5"/>
  <c r="S1290" i="5"/>
  <c r="S1291" i="5"/>
  <c r="S1292" i="5"/>
  <c r="S1293" i="5"/>
  <c r="S1294" i="5"/>
  <c r="S1295" i="5"/>
  <c r="S1296" i="5"/>
  <c r="S1297" i="5"/>
  <c r="S1298" i="5"/>
  <c r="S1299" i="5"/>
  <c r="S1300" i="5"/>
  <c r="S1301" i="5"/>
  <c r="S1302" i="5"/>
  <c r="S1303" i="5"/>
  <c r="S1304" i="5"/>
  <c r="S1305" i="5"/>
  <c r="S1306" i="5"/>
  <c r="S1307" i="5"/>
  <c r="S1308" i="5"/>
  <c r="S1309" i="5"/>
  <c r="S1310" i="5"/>
  <c r="S1311" i="5"/>
  <c r="S1312" i="5"/>
  <c r="S1313" i="5"/>
  <c r="S1314" i="5"/>
  <c r="S1315" i="5"/>
  <c r="S1316" i="5"/>
  <c r="S1317" i="5"/>
  <c r="S1318" i="5"/>
  <c r="S1319" i="5"/>
  <c r="S1320" i="5"/>
  <c r="S1321" i="5"/>
  <c r="S1322" i="5"/>
  <c r="S1323" i="5"/>
  <c r="S1324" i="5"/>
  <c r="S1325" i="5"/>
  <c r="S1326" i="5"/>
  <c r="S1327" i="5"/>
  <c r="S1328" i="5"/>
  <c r="S1329" i="5"/>
  <c r="S1330" i="5"/>
  <c r="S1331" i="5"/>
  <c r="S1332" i="5"/>
  <c r="S1333" i="5"/>
  <c r="S1334" i="5"/>
  <c r="S1335" i="5"/>
  <c r="S1336" i="5"/>
  <c r="S1337" i="5"/>
  <c r="S1338" i="5"/>
  <c r="S1339" i="5"/>
  <c r="S1340" i="5"/>
  <c r="S1341" i="5"/>
  <c r="S1342" i="5"/>
  <c r="S1343" i="5"/>
  <c r="S1344" i="5"/>
  <c r="S1345" i="5"/>
  <c r="S1346" i="5"/>
  <c r="S1347" i="5"/>
  <c r="S1348" i="5"/>
  <c r="S1349" i="5"/>
  <c r="S1350" i="5"/>
  <c r="S1351" i="5"/>
  <c r="S1352" i="5"/>
  <c r="S1353" i="5"/>
  <c r="S1354" i="5"/>
  <c r="S1355" i="5"/>
  <c r="S1356" i="5"/>
  <c r="S1357" i="5"/>
  <c r="S1358" i="5"/>
  <c r="S1359" i="5"/>
  <c r="S1360" i="5"/>
  <c r="S1361" i="5"/>
  <c r="S1362" i="5"/>
  <c r="S1363" i="5"/>
  <c r="S1364" i="5"/>
  <c r="S1365" i="5"/>
  <c r="S1366" i="5"/>
  <c r="S1367" i="5"/>
  <c r="S1368" i="5"/>
  <c r="S1369" i="5"/>
  <c r="S1370" i="5"/>
  <c r="S1371" i="5"/>
  <c r="S1372" i="5"/>
  <c r="S1373" i="5"/>
  <c r="S1374" i="5"/>
  <c r="S1375" i="5"/>
  <c r="S1376" i="5"/>
  <c r="S1377" i="5"/>
  <c r="S1378" i="5"/>
  <c r="S1379" i="5"/>
  <c r="S1380" i="5"/>
  <c r="S1381" i="5"/>
  <c r="S1382" i="5"/>
  <c r="S1383" i="5"/>
  <c r="S1384" i="5"/>
  <c r="S1385" i="5"/>
  <c r="S1386" i="5"/>
  <c r="S1387" i="5"/>
  <c r="S1388" i="5"/>
  <c r="S1389" i="5"/>
  <c r="S1390" i="5"/>
  <c r="S1391" i="5"/>
  <c r="S1392" i="5"/>
  <c r="S1393" i="5"/>
  <c r="S1394" i="5"/>
  <c r="S1395" i="5"/>
  <c r="S8" i="5"/>
  <c r="R1392" i="5" l="1"/>
  <c r="R1388" i="5"/>
  <c r="R1384" i="5"/>
  <c r="R1380" i="5"/>
  <c r="R1376" i="5"/>
  <c r="R1372" i="5"/>
  <c r="R1368" i="5"/>
  <c r="R1364" i="5"/>
  <c r="U6" i="5"/>
  <c r="R1349" i="5"/>
  <c r="R1269" i="5"/>
  <c r="R1261" i="5"/>
  <c r="R1257" i="5"/>
  <c r="R1253" i="5"/>
  <c r="R1249" i="5"/>
  <c r="R1245" i="5"/>
  <c r="R1241" i="5"/>
  <c r="R1237" i="5"/>
  <c r="R1233" i="5"/>
  <c r="R1229" i="5"/>
  <c r="R1225" i="5"/>
  <c r="R1221" i="5"/>
  <c r="R1217" i="5"/>
  <c r="R1213" i="5"/>
  <c r="R1209" i="5"/>
  <c r="R1205" i="5"/>
  <c r="R1201" i="5"/>
  <c r="R1197" i="5"/>
  <c r="R1193" i="5"/>
  <c r="R1189" i="5"/>
  <c r="R1185" i="5"/>
  <c r="R1161" i="5"/>
  <c r="R1157" i="5"/>
  <c r="R1141" i="5"/>
  <c r="R1137" i="5"/>
  <c r="R1133" i="5"/>
  <c r="R1129" i="5"/>
  <c r="R1125" i="5"/>
  <c r="R1121" i="5"/>
  <c r="R1117" i="5"/>
  <c r="R1113" i="5"/>
  <c r="R1109" i="5"/>
  <c r="R1105" i="5"/>
  <c r="R1101" i="5"/>
  <c r="R1097" i="5"/>
  <c r="R1394" i="5"/>
  <c r="R1390" i="5"/>
  <c r="R1346" i="5"/>
  <c r="R1334" i="5"/>
  <c r="R1294" i="5"/>
  <c r="R1290" i="5"/>
  <c r="R1286" i="5"/>
  <c r="R1282" i="5"/>
  <c r="R1234" i="5"/>
  <c r="R1230" i="5"/>
  <c r="R1226" i="5"/>
  <c r="R1222" i="5"/>
  <c r="R1214" i="5"/>
  <c r="R1210" i="5"/>
  <c r="R1206" i="5"/>
  <c r="R1202" i="5"/>
  <c r="R1198" i="5"/>
  <c r="R1194" i="5"/>
  <c r="R1190" i="5"/>
  <c r="R1186" i="5"/>
  <c r="R1182" i="5"/>
  <c r="R1178" i="5"/>
  <c r="R1174" i="5"/>
  <c r="R1170" i="5"/>
  <c r="R1166" i="5"/>
  <c r="R1158" i="5"/>
  <c r="R1154" i="5"/>
  <c r="R1150" i="5"/>
  <c r="R1146" i="5"/>
  <c r="R1142" i="5"/>
  <c r="R1138" i="5"/>
  <c r="R1134" i="5"/>
  <c r="R1130" i="5"/>
  <c r="R1126" i="5"/>
  <c r="R1122" i="5"/>
  <c r="R1118" i="5"/>
  <c r="R1114" i="5"/>
  <c r="R1110" i="5"/>
  <c r="R1106" i="5"/>
  <c r="R1102" i="5"/>
  <c r="R1098" i="5"/>
  <c r="R1094" i="5"/>
  <c r="R1090" i="5"/>
  <c r="R1086" i="5"/>
  <c r="R1082" i="5"/>
  <c r="R1078" i="5"/>
  <c r="R1074" i="5"/>
  <c r="R1070" i="5"/>
  <c r="R1066" i="5"/>
  <c r="R1367" i="5"/>
  <c r="R1363" i="5"/>
  <c r="R1359" i="5"/>
  <c r="R1355" i="5"/>
  <c r="R1335" i="5"/>
  <c r="R1331" i="5"/>
  <c r="R1319" i="5"/>
  <c r="R1315" i="5"/>
  <c r="R1311" i="5"/>
  <c r="R1307" i="5"/>
  <c r="R1303" i="5"/>
  <c r="Y12" i="5"/>
  <c r="G10" i="3" s="1"/>
  <c r="R1393" i="5"/>
  <c r="R1389" i="5"/>
  <c r="R1385" i="5"/>
  <c r="R1381" i="5"/>
  <c r="R1377" i="5"/>
  <c r="R1373" i="5"/>
  <c r="R1369" i="5"/>
  <c r="R1365" i="5"/>
  <c r="R1093" i="5"/>
  <c r="R1089" i="5"/>
  <c r="R1085" i="5"/>
  <c r="R1081" i="5"/>
  <c r="R1077" i="5"/>
  <c r="R1073" i="5"/>
  <c r="R1069" i="5"/>
  <c r="R1065" i="5"/>
  <c r="R1061" i="5"/>
  <c r="R1057" i="5"/>
  <c r="R1053" i="5"/>
  <c r="R1049" i="5"/>
  <c r="R1045" i="5"/>
  <c r="R1041" i="5"/>
  <c r="R1037" i="5"/>
  <c r="R1033" i="5"/>
  <c r="R1029" i="5"/>
  <c r="R1025" i="5"/>
  <c r="R1386" i="5"/>
  <c r="R1382" i="5"/>
  <c r="R1378" i="5"/>
  <c r="R1374" i="5"/>
  <c r="R1370" i="5"/>
  <c r="R1366" i="5"/>
  <c r="R1350" i="5"/>
  <c r="R1278" i="5"/>
  <c r="R1274" i="5"/>
  <c r="R1270" i="5"/>
  <c r="R1266" i="5"/>
  <c r="R1262" i="5"/>
  <c r="R1258" i="5"/>
  <c r="R1254" i="5"/>
  <c r="R1250" i="5"/>
  <c r="R1246" i="5"/>
  <c r="R1242" i="5"/>
  <c r="R1238" i="5"/>
  <c r="R1218" i="5"/>
  <c r="R1162" i="5"/>
  <c r="R1062" i="5"/>
  <c r="R1058" i="5"/>
  <c r="R1054" i="5"/>
  <c r="R1050" i="5"/>
  <c r="R1046" i="5"/>
  <c r="R1042" i="5"/>
  <c r="R1038" i="5"/>
  <c r="R1034" i="5"/>
  <c r="R1030" i="5"/>
  <c r="R1026" i="5"/>
  <c r="R1022" i="5"/>
  <c r="R1395" i="5"/>
  <c r="R1391" i="5"/>
  <c r="R1387" i="5"/>
  <c r="R1383" i="5"/>
  <c r="R1379" i="5"/>
  <c r="R1375" i="5"/>
  <c r="R1371" i="5"/>
  <c r="R1299" i="5"/>
  <c r="R1295" i="5"/>
  <c r="R284" i="5"/>
  <c r="R1361" i="5"/>
  <c r="R1357" i="5"/>
  <c r="R1353" i="5"/>
  <c r="R1345" i="5"/>
  <c r="R1341" i="5"/>
  <c r="R1337" i="5"/>
  <c r="R1333" i="5"/>
  <c r="R1329" i="5"/>
  <c r="R1325" i="5"/>
  <c r="R1321" i="5"/>
  <c r="R1317" i="5"/>
  <c r="R1313" i="5"/>
  <c r="R1309" i="5"/>
  <c r="R1305" i="5"/>
  <c r="R1301" i="5"/>
  <c r="R1297" i="5"/>
  <c r="R1293" i="5"/>
  <c r="R1289" i="5"/>
  <c r="R1285" i="5"/>
  <c r="R1281" i="5"/>
  <c r="R1277" i="5"/>
  <c r="R1273" i="5"/>
  <c r="R1265" i="5"/>
  <c r="R1181" i="5"/>
  <c r="R1177" i="5"/>
  <c r="R1173" i="5"/>
  <c r="R1169" i="5"/>
  <c r="R1165" i="5"/>
  <c r="R1153" i="5"/>
  <c r="R1149" i="5"/>
  <c r="R1145" i="5"/>
  <c r="R1021" i="5"/>
  <c r="R1362" i="5"/>
  <c r="R1358" i="5"/>
  <c r="R1354" i="5"/>
  <c r="R1342" i="5"/>
  <c r="R1338" i="5"/>
  <c r="R1330" i="5"/>
  <c r="R1326" i="5"/>
  <c r="R1322" i="5"/>
  <c r="R1318" i="5"/>
  <c r="R1314" i="5"/>
  <c r="R1310" i="5"/>
  <c r="R1306" i="5"/>
  <c r="R1302" i="5"/>
  <c r="R1298" i="5"/>
  <c r="R1351" i="5"/>
  <c r="R1347" i="5"/>
  <c r="R1343" i="5"/>
  <c r="R1339" i="5"/>
  <c r="R1327" i="5"/>
  <c r="R1323" i="5"/>
  <c r="R1291" i="5"/>
  <c r="R1287" i="5"/>
  <c r="R1283" i="5"/>
  <c r="R1279" i="5"/>
  <c r="R1275" i="5"/>
  <c r="R1271" i="5"/>
  <c r="R1267" i="5"/>
  <c r="R1263" i="5"/>
  <c r="R1259" i="5"/>
  <c r="R1255" i="5"/>
  <c r="R1251" i="5"/>
  <c r="R1247" i="5"/>
  <c r="R1243" i="5"/>
  <c r="R1239" i="5"/>
  <c r="R1235" i="5"/>
  <c r="R1231" i="5"/>
  <c r="R1227" i="5"/>
  <c r="R1223" i="5"/>
  <c r="R1219" i="5"/>
  <c r="R1215" i="5"/>
  <c r="R1211" i="5"/>
  <c r="R1207" i="5"/>
  <c r="R1203" i="5"/>
  <c r="R1199" i="5"/>
  <c r="R1195" i="5"/>
  <c r="R1191" i="5"/>
  <c r="R1187" i="5"/>
  <c r="R1183" i="5"/>
  <c r="R1179" i="5"/>
  <c r="R1175" i="5"/>
  <c r="R1171" i="5"/>
  <c r="R1167" i="5"/>
  <c r="R1163" i="5"/>
  <c r="R1159" i="5"/>
  <c r="R1155" i="5"/>
  <c r="R1151" i="5"/>
  <c r="R1147" i="5"/>
  <c r="R1143" i="5"/>
  <c r="R1139" i="5"/>
  <c r="R1135" i="5"/>
  <c r="R1131" i="5"/>
  <c r="R1127" i="5"/>
  <c r="R1123" i="5"/>
  <c r="R1119" i="5"/>
  <c r="R1115" i="5"/>
  <c r="R1111" i="5"/>
  <c r="R1107" i="5"/>
  <c r="R1103" i="5"/>
  <c r="R1099" i="5"/>
  <c r="R1095" i="5"/>
  <c r="R1091" i="5"/>
  <c r="R1087" i="5"/>
  <c r="R1083" i="5"/>
  <c r="R1079" i="5"/>
  <c r="R1075" i="5"/>
  <c r="R1071" i="5"/>
  <c r="R1067" i="5"/>
  <c r="R1063" i="5"/>
  <c r="R1059" i="5"/>
  <c r="R1055" i="5"/>
  <c r="R1051" i="5"/>
  <c r="R1047" i="5"/>
  <c r="R1043" i="5"/>
  <c r="R1039" i="5"/>
  <c r="R1035" i="5"/>
  <c r="R1031" i="5"/>
  <c r="R1027" i="5"/>
  <c r="R1023" i="5"/>
  <c r="R1360" i="5"/>
  <c r="R1356" i="5"/>
  <c r="R1352" i="5"/>
  <c r="R1348" i="5"/>
  <c r="R1344" i="5"/>
  <c r="R1340" i="5"/>
  <c r="R1336" i="5"/>
  <c r="R1332" i="5"/>
  <c r="R1328" i="5"/>
  <c r="R1324" i="5"/>
  <c r="R1320" i="5"/>
  <c r="R1316" i="5"/>
  <c r="R1312" i="5"/>
  <c r="R1308" i="5"/>
  <c r="R1304" i="5"/>
  <c r="R1300" i="5"/>
  <c r="R1296" i="5"/>
  <c r="R1292" i="5"/>
  <c r="R1288" i="5"/>
  <c r="R1284" i="5"/>
  <c r="R1280" i="5"/>
  <c r="R1276" i="5"/>
  <c r="R1272" i="5"/>
  <c r="R1268" i="5"/>
  <c r="R1264" i="5"/>
  <c r="R1260" i="5"/>
  <c r="R1256" i="5"/>
  <c r="R1252" i="5"/>
  <c r="R1248" i="5"/>
  <c r="R1244" i="5"/>
  <c r="R1240" i="5"/>
  <c r="R1236" i="5"/>
  <c r="R1232" i="5"/>
  <c r="R1228" i="5"/>
  <c r="R1224" i="5"/>
  <c r="R1220" i="5"/>
  <c r="R1216" i="5"/>
  <c r="R1212" i="5"/>
  <c r="R1208" i="5"/>
  <c r="R1204" i="5"/>
  <c r="R1200" i="5"/>
  <c r="R1196" i="5"/>
  <c r="R1192" i="5"/>
  <c r="R1188" i="5"/>
  <c r="R1184" i="5"/>
  <c r="R1180" i="5"/>
  <c r="R1176" i="5"/>
  <c r="R1172" i="5"/>
  <c r="R1168" i="5"/>
  <c r="R1164" i="5"/>
  <c r="R1160" i="5"/>
  <c r="R1156" i="5"/>
  <c r="R1152" i="5"/>
  <c r="R1148" i="5"/>
  <c r="R1144" i="5"/>
  <c r="R1140" i="5"/>
  <c r="R1136" i="5"/>
  <c r="R1132" i="5"/>
  <c r="R1128" i="5"/>
  <c r="R1124" i="5"/>
  <c r="R1120" i="5"/>
  <c r="R1116" i="5"/>
  <c r="R1112" i="5"/>
  <c r="R1108" i="5"/>
  <c r="R1104" i="5"/>
  <c r="R1100" i="5"/>
  <c r="R1096" i="5"/>
  <c r="R1092" i="5"/>
  <c r="R1088" i="5"/>
  <c r="R1084" i="5"/>
  <c r="R1080" i="5"/>
  <c r="R1076" i="5"/>
  <c r="R1072" i="5"/>
  <c r="R1068" i="5"/>
  <c r="R1064" i="5"/>
  <c r="R1060" i="5"/>
  <c r="R1056" i="5"/>
  <c r="R1052" i="5"/>
  <c r="R1048" i="5"/>
  <c r="R1044" i="5"/>
  <c r="R1040" i="5"/>
  <c r="R1036" i="5"/>
  <c r="R1032" i="5"/>
  <c r="R1028" i="5"/>
  <c r="R1024" i="5"/>
  <c r="C6" i="3"/>
  <c r="D6" i="3"/>
  <c r="E6" i="3"/>
  <c r="F6" i="3"/>
  <c r="G6" i="3"/>
  <c r="H6" i="3"/>
  <c r="J6" i="3"/>
  <c r="B7" i="3"/>
  <c r="B8" i="3"/>
  <c r="B9" i="3"/>
  <c r="B14" i="3"/>
  <c r="B15" i="3"/>
  <c r="B16" i="3"/>
  <c r="C43" i="3"/>
  <c r="C54" i="3" s="1"/>
  <c r="B34" i="3"/>
  <c r="B36" i="3"/>
  <c r="B37" i="3"/>
  <c r="I2" i="3"/>
  <c r="I23" i="3" l="1"/>
  <c r="V11" i="5"/>
  <c r="B7" i="6"/>
  <c r="D11" i="3" l="1"/>
  <c r="V17" i="2"/>
  <c r="I8" i="2"/>
  <c r="J8" i="2"/>
  <c r="K8" i="2"/>
  <c r="L8" i="2"/>
  <c r="M8" i="2"/>
  <c r="N8" i="2"/>
  <c r="I9" i="2"/>
  <c r="J9" i="2"/>
  <c r="K9" i="2"/>
  <c r="L9" i="2"/>
  <c r="M9" i="2"/>
  <c r="N9" i="2"/>
  <c r="I10" i="2"/>
  <c r="J10" i="2"/>
  <c r="K10" i="2"/>
  <c r="L10" i="2"/>
  <c r="M10" i="2"/>
  <c r="N10" i="2"/>
  <c r="I11" i="2"/>
  <c r="J11" i="2"/>
  <c r="K11" i="2"/>
  <c r="L11" i="2"/>
  <c r="M11" i="2"/>
  <c r="N11" i="2"/>
  <c r="I12" i="2"/>
  <c r="J12" i="2"/>
  <c r="K12" i="2"/>
  <c r="L12" i="2"/>
  <c r="M12" i="2"/>
  <c r="N12" i="2"/>
  <c r="I13" i="2"/>
  <c r="J13" i="2"/>
  <c r="K13" i="2"/>
  <c r="L13" i="2"/>
  <c r="M13" i="2"/>
  <c r="N13" i="2"/>
  <c r="I14" i="2"/>
  <c r="J14" i="2"/>
  <c r="K14" i="2"/>
  <c r="L14" i="2"/>
  <c r="M14" i="2"/>
  <c r="N14" i="2"/>
  <c r="I15" i="2"/>
  <c r="J15" i="2"/>
  <c r="K15" i="2"/>
  <c r="L15" i="2"/>
  <c r="M15" i="2"/>
  <c r="N15" i="2"/>
  <c r="I16" i="2"/>
  <c r="J16" i="2"/>
  <c r="K16" i="2"/>
  <c r="L16" i="2"/>
  <c r="M16" i="2"/>
  <c r="N16" i="2"/>
  <c r="I17" i="2"/>
  <c r="J17" i="2"/>
  <c r="K17" i="2"/>
  <c r="L17" i="2"/>
  <c r="M17" i="2"/>
  <c r="N17" i="2"/>
  <c r="I18" i="2"/>
  <c r="J18" i="2"/>
  <c r="K18" i="2"/>
  <c r="L18" i="2"/>
  <c r="M18" i="2"/>
  <c r="N18" i="2"/>
  <c r="I19" i="2"/>
  <c r="J19" i="2"/>
  <c r="K19" i="2"/>
  <c r="L19" i="2"/>
  <c r="M19" i="2"/>
  <c r="N19" i="2"/>
  <c r="I20" i="2"/>
  <c r="J20" i="2"/>
  <c r="K20" i="2"/>
  <c r="L20" i="2"/>
  <c r="M20" i="2"/>
  <c r="N20" i="2"/>
  <c r="I21" i="2"/>
  <c r="J21" i="2"/>
  <c r="K21" i="2"/>
  <c r="L21" i="2"/>
  <c r="M21" i="2"/>
  <c r="N21" i="2"/>
  <c r="I22" i="2"/>
  <c r="J22" i="2"/>
  <c r="K22" i="2"/>
  <c r="L22" i="2"/>
  <c r="M22" i="2"/>
  <c r="N22" i="2"/>
  <c r="I23" i="2"/>
  <c r="J23" i="2"/>
  <c r="K23" i="2"/>
  <c r="L23" i="2"/>
  <c r="M23" i="2"/>
  <c r="N23" i="2"/>
  <c r="I24" i="2"/>
  <c r="J24" i="2"/>
  <c r="K24" i="2"/>
  <c r="L24" i="2"/>
  <c r="M24" i="2"/>
  <c r="N24" i="2"/>
  <c r="I25" i="2"/>
  <c r="J25" i="2"/>
  <c r="K25" i="2"/>
  <c r="L25" i="2"/>
  <c r="M25" i="2"/>
  <c r="N25" i="2"/>
  <c r="I26" i="2"/>
  <c r="J26" i="2"/>
  <c r="K26" i="2"/>
  <c r="L26" i="2"/>
  <c r="M26" i="2"/>
  <c r="N26" i="2"/>
  <c r="I27" i="2"/>
  <c r="J27" i="2"/>
  <c r="K27" i="2"/>
  <c r="L27" i="2"/>
  <c r="M27" i="2"/>
  <c r="N27" i="2"/>
  <c r="I28" i="2"/>
  <c r="J28" i="2"/>
  <c r="K28" i="2"/>
  <c r="L28" i="2"/>
  <c r="M28" i="2"/>
  <c r="N28" i="2"/>
  <c r="I29" i="2"/>
  <c r="J29" i="2"/>
  <c r="K29" i="2"/>
  <c r="L29" i="2"/>
  <c r="M29" i="2"/>
  <c r="N29" i="2"/>
  <c r="I30" i="2"/>
  <c r="J30" i="2"/>
  <c r="K30" i="2"/>
  <c r="L30" i="2"/>
  <c r="M30" i="2"/>
  <c r="N30" i="2"/>
  <c r="I31" i="2"/>
  <c r="J31" i="2"/>
  <c r="K31" i="2"/>
  <c r="L31" i="2"/>
  <c r="M31" i="2"/>
  <c r="N31" i="2"/>
  <c r="I32" i="2"/>
  <c r="J32" i="2"/>
  <c r="K32" i="2"/>
  <c r="L32" i="2"/>
  <c r="M32" i="2"/>
  <c r="N32" i="2"/>
  <c r="I33" i="2"/>
  <c r="J33" i="2"/>
  <c r="K33" i="2"/>
  <c r="L33" i="2"/>
  <c r="M33" i="2"/>
  <c r="N33" i="2"/>
  <c r="I34" i="2"/>
  <c r="J34" i="2"/>
  <c r="K34" i="2"/>
  <c r="L34" i="2"/>
  <c r="M34" i="2"/>
  <c r="N34" i="2"/>
  <c r="I35" i="2"/>
  <c r="J35" i="2"/>
  <c r="K35" i="2"/>
  <c r="L35" i="2"/>
  <c r="M35" i="2"/>
  <c r="N35" i="2"/>
  <c r="I36" i="2"/>
  <c r="J36" i="2"/>
  <c r="K36" i="2"/>
  <c r="L36" i="2"/>
  <c r="M36" i="2"/>
  <c r="N36" i="2"/>
  <c r="I37" i="2"/>
  <c r="J37" i="2"/>
  <c r="K37" i="2"/>
  <c r="L37" i="2"/>
  <c r="M37" i="2"/>
  <c r="N37" i="2"/>
  <c r="I38" i="2"/>
  <c r="J38" i="2"/>
  <c r="K38" i="2"/>
  <c r="L38" i="2"/>
  <c r="M38" i="2"/>
  <c r="N38" i="2"/>
  <c r="I39" i="2"/>
  <c r="J39" i="2"/>
  <c r="K39" i="2"/>
  <c r="L39" i="2"/>
  <c r="M39" i="2"/>
  <c r="N39" i="2"/>
  <c r="I40" i="2"/>
  <c r="J40" i="2"/>
  <c r="K40" i="2"/>
  <c r="L40" i="2"/>
  <c r="M40" i="2"/>
  <c r="N40" i="2"/>
  <c r="I41" i="2"/>
  <c r="J41" i="2"/>
  <c r="K41" i="2"/>
  <c r="L41" i="2"/>
  <c r="M41" i="2"/>
  <c r="N41" i="2"/>
  <c r="I42" i="2"/>
  <c r="J42" i="2"/>
  <c r="K42" i="2"/>
  <c r="L42" i="2"/>
  <c r="M42" i="2"/>
  <c r="N42" i="2"/>
  <c r="I43" i="2"/>
  <c r="J43" i="2"/>
  <c r="K43" i="2"/>
  <c r="L43" i="2"/>
  <c r="M43" i="2"/>
  <c r="N43" i="2"/>
  <c r="I44" i="2"/>
  <c r="J44" i="2"/>
  <c r="K44" i="2"/>
  <c r="L44" i="2"/>
  <c r="M44" i="2"/>
  <c r="N44" i="2"/>
  <c r="I45" i="2"/>
  <c r="J45" i="2"/>
  <c r="K45" i="2"/>
  <c r="L45" i="2"/>
  <c r="M45" i="2"/>
  <c r="N45" i="2"/>
  <c r="I46" i="2"/>
  <c r="J46" i="2"/>
  <c r="K46" i="2"/>
  <c r="L46" i="2"/>
  <c r="M46" i="2"/>
  <c r="N46" i="2"/>
  <c r="I47" i="2"/>
  <c r="J47" i="2"/>
  <c r="K47" i="2"/>
  <c r="L47" i="2"/>
  <c r="M47" i="2"/>
  <c r="N47" i="2"/>
  <c r="I48" i="2"/>
  <c r="J48" i="2"/>
  <c r="K48" i="2"/>
  <c r="L48" i="2"/>
  <c r="M48" i="2"/>
  <c r="N48" i="2"/>
  <c r="I49" i="2"/>
  <c r="J49" i="2"/>
  <c r="K49" i="2"/>
  <c r="L49" i="2"/>
  <c r="M49" i="2"/>
  <c r="N49" i="2"/>
  <c r="I50" i="2"/>
  <c r="J50" i="2"/>
  <c r="K50" i="2"/>
  <c r="L50" i="2"/>
  <c r="M50" i="2"/>
  <c r="N50" i="2"/>
  <c r="I51" i="2"/>
  <c r="J51" i="2"/>
  <c r="K51" i="2"/>
  <c r="L51" i="2"/>
  <c r="M51" i="2"/>
  <c r="N51" i="2"/>
  <c r="I52" i="2"/>
  <c r="J52" i="2"/>
  <c r="K52" i="2"/>
  <c r="L52" i="2"/>
  <c r="M52" i="2"/>
  <c r="N52" i="2"/>
  <c r="I53" i="2"/>
  <c r="J53" i="2"/>
  <c r="K53" i="2"/>
  <c r="L53" i="2"/>
  <c r="M53" i="2"/>
  <c r="N53" i="2"/>
  <c r="I54" i="2"/>
  <c r="J54" i="2"/>
  <c r="K54" i="2"/>
  <c r="L54" i="2"/>
  <c r="M54" i="2"/>
  <c r="N54" i="2"/>
  <c r="I55" i="2"/>
  <c r="J55" i="2"/>
  <c r="K55" i="2"/>
  <c r="L55" i="2"/>
  <c r="M55" i="2"/>
  <c r="N55" i="2"/>
  <c r="I56" i="2"/>
  <c r="J56" i="2"/>
  <c r="K56" i="2"/>
  <c r="L56" i="2"/>
  <c r="M56" i="2"/>
  <c r="N56" i="2"/>
  <c r="I57" i="2"/>
  <c r="J57" i="2"/>
  <c r="K57" i="2"/>
  <c r="L57" i="2"/>
  <c r="M57" i="2"/>
  <c r="N57" i="2"/>
  <c r="I58" i="2"/>
  <c r="J58" i="2"/>
  <c r="K58" i="2"/>
  <c r="L58" i="2"/>
  <c r="M58" i="2"/>
  <c r="N58" i="2"/>
  <c r="I59" i="2"/>
  <c r="J59" i="2"/>
  <c r="K59" i="2"/>
  <c r="L59" i="2"/>
  <c r="M59" i="2"/>
  <c r="N59" i="2"/>
  <c r="I60" i="2"/>
  <c r="J60" i="2"/>
  <c r="K60" i="2"/>
  <c r="L60" i="2"/>
  <c r="M60" i="2"/>
  <c r="N60" i="2"/>
  <c r="I61" i="2"/>
  <c r="J61" i="2"/>
  <c r="K61" i="2"/>
  <c r="L61" i="2"/>
  <c r="M61" i="2"/>
  <c r="N61" i="2"/>
  <c r="I62" i="2"/>
  <c r="J62" i="2"/>
  <c r="K62" i="2"/>
  <c r="L62" i="2"/>
  <c r="M62" i="2"/>
  <c r="N62" i="2"/>
  <c r="I63" i="2"/>
  <c r="J63" i="2"/>
  <c r="K63" i="2"/>
  <c r="L63" i="2"/>
  <c r="M63" i="2"/>
  <c r="N63" i="2"/>
  <c r="I64" i="2"/>
  <c r="J64" i="2"/>
  <c r="K64" i="2"/>
  <c r="L64" i="2"/>
  <c r="M64" i="2"/>
  <c r="N64" i="2"/>
  <c r="I65" i="2"/>
  <c r="J65" i="2"/>
  <c r="K65" i="2"/>
  <c r="L65" i="2"/>
  <c r="M65" i="2"/>
  <c r="N65" i="2"/>
  <c r="I66" i="2"/>
  <c r="J66" i="2"/>
  <c r="K66" i="2"/>
  <c r="L66" i="2"/>
  <c r="M66" i="2"/>
  <c r="N66" i="2"/>
  <c r="I67" i="2"/>
  <c r="J67" i="2"/>
  <c r="K67" i="2"/>
  <c r="L67" i="2"/>
  <c r="M67" i="2"/>
  <c r="N67" i="2"/>
  <c r="I68" i="2"/>
  <c r="J68" i="2"/>
  <c r="K68" i="2"/>
  <c r="L68" i="2"/>
  <c r="M68" i="2"/>
  <c r="N68" i="2"/>
  <c r="I69" i="2"/>
  <c r="J69" i="2"/>
  <c r="K69" i="2"/>
  <c r="L69" i="2"/>
  <c r="M69" i="2"/>
  <c r="N69" i="2"/>
  <c r="I70" i="2"/>
  <c r="J70" i="2"/>
  <c r="K70" i="2"/>
  <c r="L70" i="2"/>
  <c r="M70" i="2"/>
  <c r="N70" i="2"/>
  <c r="I71" i="2"/>
  <c r="J71" i="2"/>
  <c r="K71" i="2"/>
  <c r="L71" i="2"/>
  <c r="M71" i="2"/>
  <c r="N71" i="2"/>
  <c r="I72" i="2"/>
  <c r="J72" i="2"/>
  <c r="K72" i="2"/>
  <c r="L72" i="2"/>
  <c r="M72" i="2"/>
  <c r="N72" i="2"/>
  <c r="I73" i="2"/>
  <c r="J73" i="2"/>
  <c r="K73" i="2"/>
  <c r="L73" i="2"/>
  <c r="M73" i="2"/>
  <c r="N73" i="2"/>
  <c r="I74" i="2"/>
  <c r="J74" i="2"/>
  <c r="K74" i="2"/>
  <c r="L74" i="2"/>
  <c r="M74" i="2"/>
  <c r="N74" i="2"/>
  <c r="I75" i="2"/>
  <c r="J75" i="2"/>
  <c r="K75" i="2"/>
  <c r="L75" i="2"/>
  <c r="M75" i="2"/>
  <c r="N75" i="2"/>
  <c r="I76" i="2"/>
  <c r="J76" i="2"/>
  <c r="K76" i="2"/>
  <c r="L76" i="2"/>
  <c r="M76" i="2"/>
  <c r="N76" i="2"/>
  <c r="I77" i="2"/>
  <c r="J77" i="2"/>
  <c r="K77" i="2"/>
  <c r="L77" i="2"/>
  <c r="M77" i="2"/>
  <c r="N77" i="2"/>
  <c r="I78" i="2"/>
  <c r="J78" i="2"/>
  <c r="K78" i="2"/>
  <c r="L78" i="2"/>
  <c r="M78" i="2"/>
  <c r="N78" i="2"/>
  <c r="I79" i="2"/>
  <c r="J79" i="2"/>
  <c r="K79" i="2"/>
  <c r="L79" i="2"/>
  <c r="M79" i="2"/>
  <c r="N79" i="2"/>
  <c r="I80" i="2"/>
  <c r="J80" i="2"/>
  <c r="K80" i="2"/>
  <c r="L80" i="2"/>
  <c r="M80" i="2"/>
  <c r="N80" i="2"/>
  <c r="I81" i="2"/>
  <c r="J81" i="2"/>
  <c r="K81" i="2"/>
  <c r="L81" i="2"/>
  <c r="M81" i="2"/>
  <c r="N81" i="2"/>
  <c r="I82" i="2"/>
  <c r="J82" i="2"/>
  <c r="K82" i="2"/>
  <c r="L82" i="2"/>
  <c r="M82" i="2"/>
  <c r="N82" i="2"/>
  <c r="I83" i="2"/>
  <c r="J83" i="2"/>
  <c r="K83" i="2"/>
  <c r="L83" i="2"/>
  <c r="M83" i="2"/>
  <c r="N83" i="2"/>
  <c r="I84" i="2"/>
  <c r="J84" i="2"/>
  <c r="K84" i="2"/>
  <c r="L84" i="2"/>
  <c r="M84" i="2"/>
  <c r="N84" i="2"/>
  <c r="I85" i="2"/>
  <c r="J85" i="2"/>
  <c r="K85" i="2"/>
  <c r="L85" i="2"/>
  <c r="M85" i="2"/>
  <c r="N85" i="2"/>
  <c r="I86" i="2"/>
  <c r="J86" i="2"/>
  <c r="K86" i="2"/>
  <c r="L86" i="2"/>
  <c r="M86" i="2"/>
  <c r="N86" i="2"/>
  <c r="I87" i="2"/>
  <c r="J87" i="2"/>
  <c r="K87" i="2"/>
  <c r="L87" i="2"/>
  <c r="M87" i="2"/>
  <c r="N87" i="2"/>
  <c r="I88" i="2"/>
  <c r="J88" i="2"/>
  <c r="K88" i="2"/>
  <c r="L88" i="2"/>
  <c r="M88" i="2"/>
  <c r="N88" i="2"/>
  <c r="I89" i="2"/>
  <c r="J89" i="2"/>
  <c r="K89" i="2"/>
  <c r="L89" i="2"/>
  <c r="M89" i="2"/>
  <c r="N89" i="2"/>
  <c r="I90" i="2"/>
  <c r="J90" i="2"/>
  <c r="K90" i="2"/>
  <c r="L90" i="2"/>
  <c r="M90" i="2"/>
  <c r="N90" i="2"/>
  <c r="I91" i="2"/>
  <c r="J91" i="2"/>
  <c r="K91" i="2"/>
  <c r="L91" i="2"/>
  <c r="M91" i="2"/>
  <c r="N91" i="2"/>
  <c r="I92" i="2"/>
  <c r="J92" i="2"/>
  <c r="K92" i="2"/>
  <c r="L92" i="2"/>
  <c r="M92" i="2"/>
  <c r="N92" i="2"/>
  <c r="I93" i="2"/>
  <c r="J93" i="2"/>
  <c r="K93" i="2"/>
  <c r="L93" i="2"/>
  <c r="M93" i="2"/>
  <c r="N93" i="2"/>
  <c r="I94" i="2"/>
  <c r="J94" i="2"/>
  <c r="K94" i="2"/>
  <c r="L94" i="2"/>
  <c r="M94" i="2"/>
  <c r="N94" i="2"/>
  <c r="I95" i="2"/>
  <c r="J95" i="2"/>
  <c r="K95" i="2"/>
  <c r="L95" i="2"/>
  <c r="M95" i="2"/>
  <c r="N95" i="2"/>
  <c r="I96" i="2"/>
  <c r="J96" i="2"/>
  <c r="K96" i="2"/>
  <c r="L96" i="2"/>
  <c r="M96" i="2"/>
  <c r="N96" i="2"/>
  <c r="I97" i="2"/>
  <c r="J97" i="2"/>
  <c r="K97" i="2"/>
  <c r="L97" i="2"/>
  <c r="M97" i="2"/>
  <c r="N97" i="2"/>
  <c r="I98" i="2"/>
  <c r="J98" i="2"/>
  <c r="K98" i="2"/>
  <c r="L98" i="2"/>
  <c r="M98" i="2"/>
  <c r="N98" i="2"/>
  <c r="I99" i="2"/>
  <c r="J99" i="2"/>
  <c r="K99" i="2"/>
  <c r="L99" i="2"/>
  <c r="M99" i="2"/>
  <c r="N99" i="2"/>
  <c r="I100" i="2"/>
  <c r="J100" i="2"/>
  <c r="K100" i="2"/>
  <c r="L100" i="2"/>
  <c r="M100" i="2"/>
  <c r="N100" i="2"/>
  <c r="I101" i="2"/>
  <c r="J101" i="2"/>
  <c r="K101" i="2"/>
  <c r="L101" i="2"/>
  <c r="M101" i="2"/>
  <c r="N101" i="2"/>
  <c r="I102" i="2"/>
  <c r="J102" i="2"/>
  <c r="K102" i="2"/>
  <c r="L102" i="2"/>
  <c r="M102" i="2"/>
  <c r="N102" i="2"/>
  <c r="I103" i="2"/>
  <c r="J103" i="2"/>
  <c r="K103" i="2"/>
  <c r="L103" i="2"/>
  <c r="M103" i="2"/>
  <c r="N103" i="2"/>
  <c r="I104" i="2"/>
  <c r="J104" i="2"/>
  <c r="K104" i="2"/>
  <c r="L104" i="2"/>
  <c r="M104" i="2"/>
  <c r="N104" i="2"/>
  <c r="I105" i="2"/>
  <c r="J105" i="2"/>
  <c r="K105" i="2"/>
  <c r="L105" i="2"/>
  <c r="M105" i="2"/>
  <c r="N105" i="2"/>
  <c r="I106" i="2"/>
  <c r="J106" i="2"/>
  <c r="K106" i="2"/>
  <c r="L106" i="2"/>
  <c r="M106" i="2"/>
  <c r="N106" i="2"/>
  <c r="I107" i="2"/>
  <c r="J107" i="2"/>
  <c r="K107" i="2"/>
  <c r="L107" i="2"/>
  <c r="M107" i="2"/>
  <c r="N107" i="2"/>
  <c r="I108" i="2"/>
  <c r="J108" i="2"/>
  <c r="K108" i="2"/>
  <c r="L108" i="2"/>
  <c r="M108" i="2"/>
  <c r="N108" i="2"/>
  <c r="I109" i="2"/>
  <c r="J109" i="2"/>
  <c r="K109" i="2"/>
  <c r="L109" i="2"/>
  <c r="M109" i="2"/>
  <c r="N109" i="2"/>
  <c r="I110" i="2"/>
  <c r="J110" i="2"/>
  <c r="K110" i="2"/>
  <c r="L110" i="2"/>
  <c r="M110" i="2"/>
  <c r="N110" i="2"/>
  <c r="I111" i="2"/>
  <c r="J111" i="2"/>
  <c r="K111" i="2"/>
  <c r="L111" i="2"/>
  <c r="M111" i="2"/>
  <c r="N111" i="2"/>
  <c r="I112" i="2"/>
  <c r="J112" i="2"/>
  <c r="K112" i="2"/>
  <c r="L112" i="2"/>
  <c r="M112" i="2"/>
  <c r="N112" i="2"/>
  <c r="I113" i="2"/>
  <c r="J113" i="2"/>
  <c r="K113" i="2"/>
  <c r="L113" i="2"/>
  <c r="M113" i="2"/>
  <c r="N113" i="2"/>
  <c r="I114" i="2"/>
  <c r="J114" i="2"/>
  <c r="K114" i="2"/>
  <c r="L114" i="2"/>
  <c r="M114" i="2"/>
  <c r="N114" i="2"/>
  <c r="I115" i="2"/>
  <c r="J115" i="2"/>
  <c r="K115" i="2"/>
  <c r="L115" i="2"/>
  <c r="M115" i="2"/>
  <c r="N115" i="2"/>
  <c r="I116" i="2"/>
  <c r="J116" i="2"/>
  <c r="K116" i="2"/>
  <c r="L116" i="2"/>
  <c r="M116" i="2"/>
  <c r="N116" i="2"/>
  <c r="I117" i="2"/>
  <c r="J117" i="2"/>
  <c r="K117" i="2"/>
  <c r="L117" i="2"/>
  <c r="M117" i="2"/>
  <c r="N117" i="2"/>
  <c r="I118" i="2"/>
  <c r="J118" i="2"/>
  <c r="K118" i="2"/>
  <c r="L118" i="2"/>
  <c r="M118" i="2"/>
  <c r="N118" i="2"/>
  <c r="I119" i="2"/>
  <c r="J119" i="2"/>
  <c r="K119" i="2"/>
  <c r="L119" i="2"/>
  <c r="M119" i="2"/>
  <c r="N119" i="2"/>
  <c r="I120" i="2"/>
  <c r="J120" i="2"/>
  <c r="K120" i="2"/>
  <c r="L120" i="2"/>
  <c r="M120" i="2"/>
  <c r="N120" i="2"/>
  <c r="I121" i="2"/>
  <c r="J121" i="2"/>
  <c r="K121" i="2"/>
  <c r="L121" i="2"/>
  <c r="M121" i="2"/>
  <c r="N121" i="2"/>
  <c r="I122" i="2"/>
  <c r="J122" i="2"/>
  <c r="K122" i="2"/>
  <c r="L122" i="2"/>
  <c r="M122" i="2"/>
  <c r="N122" i="2"/>
  <c r="I123" i="2"/>
  <c r="J123" i="2"/>
  <c r="K123" i="2"/>
  <c r="L123" i="2"/>
  <c r="M123" i="2"/>
  <c r="N123" i="2"/>
  <c r="I124" i="2"/>
  <c r="J124" i="2"/>
  <c r="K124" i="2"/>
  <c r="L124" i="2"/>
  <c r="M124" i="2"/>
  <c r="N124" i="2"/>
  <c r="I125" i="2"/>
  <c r="J125" i="2"/>
  <c r="K125" i="2"/>
  <c r="L125" i="2"/>
  <c r="M125" i="2"/>
  <c r="N125" i="2"/>
  <c r="I126" i="2"/>
  <c r="J126" i="2"/>
  <c r="K126" i="2"/>
  <c r="L126" i="2"/>
  <c r="M126" i="2"/>
  <c r="N126" i="2"/>
  <c r="I127" i="2"/>
  <c r="J127" i="2"/>
  <c r="K127" i="2"/>
  <c r="L127" i="2"/>
  <c r="M127" i="2"/>
  <c r="N127" i="2"/>
  <c r="I128" i="2"/>
  <c r="J128" i="2"/>
  <c r="K128" i="2"/>
  <c r="L128" i="2"/>
  <c r="M128" i="2"/>
  <c r="N128" i="2"/>
  <c r="I129" i="2"/>
  <c r="J129" i="2"/>
  <c r="K129" i="2"/>
  <c r="L129" i="2"/>
  <c r="M129" i="2"/>
  <c r="N129" i="2"/>
  <c r="I130" i="2"/>
  <c r="J130" i="2"/>
  <c r="K130" i="2"/>
  <c r="L130" i="2"/>
  <c r="M130" i="2"/>
  <c r="N130" i="2"/>
  <c r="I131" i="2"/>
  <c r="J131" i="2"/>
  <c r="K131" i="2"/>
  <c r="L131" i="2"/>
  <c r="M131" i="2"/>
  <c r="N131" i="2"/>
  <c r="I132" i="2"/>
  <c r="J132" i="2"/>
  <c r="K132" i="2"/>
  <c r="L132" i="2"/>
  <c r="M132" i="2"/>
  <c r="N132" i="2"/>
  <c r="I133" i="2"/>
  <c r="J133" i="2"/>
  <c r="K133" i="2"/>
  <c r="L133" i="2"/>
  <c r="M133" i="2"/>
  <c r="N133" i="2"/>
  <c r="I134" i="2"/>
  <c r="J134" i="2"/>
  <c r="K134" i="2"/>
  <c r="L134" i="2"/>
  <c r="M134" i="2"/>
  <c r="N134" i="2"/>
  <c r="I135" i="2"/>
  <c r="J135" i="2"/>
  <c r="K135" i="2"/>
  <c r="L135" i="2"/>
  <c r="M135" i="2"/>
  <c r="N135" i="2"/>
  <c r="I136" i="2"/>
  <c r="J136" i="2"/>
  <c r="K136" i="2"/>
  <c r="L136" i="2"/>
  <c r="M136" i="2"/>
  <c r="N136" i="2"/>
  <c r="I137" i="2"/>
  <c r="J137" i="2"/>
  <c r="K137" i="2"/>
  <c r="L137" i="2"/>
  <c r="M137" i="2"/>
  <c r="N137" i="2"/>
  <c r="I138" i="2"/>
  <c r="J138" i="2"/>
  <c r="K138" i="2"/>
  <c r="L138" i="2"/>
  <c r="M138" i="2"/>
  <c r="N138" i="2"/>
  <c r="I139" i="2"/>
  <c r="J139" i="2"/>
  <c r="K139" i="2"/>
  <c r="L139" i="2"/>
  <c r="M139" i="2"/>
  <c r="N139" i="2"/>
  <c r="I140" i="2"/>
  <c r="J140" i="2"/>
  <c r="K140" i="2"/>
  <c r="L140" i="2"/>
  <c r="M140" i="2"/>
  <c r="N140" i="2"/>
  <c r="I141" i="2"/>
  <c r="J141" i="2"/>
  <c r="K141" i="2"/>
  <c r="L141" i="2"/>
  <c r="M141" i="2"/>
  <c r="N141" i="2"/>
  <c r="I142" i="2"/>
  <c r="J142" i="2"/>
  <c r="K142" i="2"/>
  <c r="L142" i="2"/>
  <c r="M142" i="2"/>
  <c r="N142" i="2"/>
  <c r="I143" i="2"/>
  <c r="J143" i="2"/>
  <c r="K143" i="2"/>
  <c r="L143" i="2"/>
  <c r="M143" i="2"/>
  <c r="N143" i="2"/>
  <c r="I144" i="2"/>
  <c r="J144" i="2"/>
  <c r="K144" i="2"/>
  <c r="L144" i="2"/>
  <c r="M144" i="2"/>
  <c r="N144" i="2"/>
  <c r="I145" i="2"/>
  <c r="J145" i="2"/>
  <c r="K145" i="2"/>
  <c r="L145" i="2"/>
  <c r="M145" i="2"/>
  <c r="N145" i="2"/>
  <c r="I146" i="2"/>
  <c r="J146" i="2"/>
  <c r="K146" i="2"/>
  <c r="L146" i="2"/>
  <c r="M146" i="2"/>
  <c r="N146" i="2"/>
  <c r="I147" i="2"/>
  <c r="J147" i="2"/>
  <c r="K147" i="2"/>
  <c r="L147" i="2"/>
  <c r="M147" i="2"/>
  <c r="N147" i="2"/>
  <c r="I148" i="2"/>
  <c r="J148" i="2"/>
  <c r="K148" i="2"/>
  <c r="L148" i="2"/>
  <c r="M148" i="2"/>
  <c r="N148" i="2"/>
  <c r="I149" i="2"/>
  <c r="J149" i="2"/>
  <c r="K149" i="2"/>
  <c r="L149" i="2"/>
  <c r="M149" i="2"/>
  <c r="N149" i="2"/>
  <c r="I150" i="2"/>
  <c r="J150" i="2"/>
  <c r="K150" i="2"/>
  <c r="L150" i="2"/>
  <c r="M150" i="2"/>
  <c r="N150" i="2"/>
  <c r="I151" i="2"/>
  <c r="J151" i="2"/>
  <c r="K151" i="2"/>
  <c r="L151" i="2"/>
  <c r="M151" i="2"/>
  <c r="N151" i="2"/>
  <c r="I152" i="2"/>
  <c r="J152" i="2"/>
  <c r="K152" i="2"/>
  <c r="L152" i="2"/>
  <c r="M152" i="2"/>
  <c r="N152" i="2"/>
  <c r="I153" i="2"/>
  <c r="J153" i="2"/>
  <c r="K153" i="2"/>
  <c r="L153" i="2"/>
  <c r="M153" i="2"/>
  <c r="N153" i="2"/>
  <c r="I154" i="2"/>
  <c r="J154" i="2"/>
  <c r="K154" i="2"/>
  <c r="L154" i="2"/>
  <c r="M154" i="2"/>
  <c r="N154" i="2"/>
  <c r="I155" i="2"/>
  <c r="J155" i="2"/>
  <c r="K155" i="2"/>
  <c r="L155" i="2"/>
  <c r="M155" i="2"/>
  <c r="N155" i="2"/>
  <c r="I156" i="2"/>
  <c r="J156" i="2"/>
  <c r="K156" i="2"/>
  <c r="L156" i="2"/>
  <c r="M156" i="2"/>
  <c r="N156" i="2"/>
  <c r="I157" i="2"/>
  <c r="J157" i="2"/>
  <c r="K157" i="2"/>
  <c r="L157" i="2"/>
  <c r="M157" i="2"/>
  <c r="N157" i="2"/>
  <c r="I158" i="2"/>
  <c r="J158" i="2"/>
  <c r="K158" i="2"/>
  <c r="L158" i="2"/>
  <c r="M158" i="2"/>
  <c r="N158" i="2"/>
  <c r="I159" i="2"/>
  <c r="J159" i="2"/>
  <c r="K159" i="2"/>
  <c r="L159" i="2"/>
  <c r="M159" i="2"/>
  <c r="N159" i="2"/>
  <c r="I160" i="2"/>
  <c r="J160" i="2"/>
  <c r="K160" i="2"/>
  <c r="L160" i="2"/>
  <c r="M160" i="2"/>
  <c r="N160" i="2"/>
  <c r="I161" i="2"/>
  <c r="J161" i="2"/>
  <c r="K161" i="2"/>
  <c r="L161" i="2"/>
  <c r="M161" i="2"/>
  <c r="N161" i="2"/>
  <c r="I162" i="2"/>
  <c r="J162" i="2"/>
  <c r="K162" i="2"/>
  <c r="L162" i="2"/>
  <c r="M162" i="2"/>
  <c r="N162" i="2"/>
  <c r="I163" i="2"/>
  <c r="J163" i="2"/>
  <c r="K163" i="2"/>
  <c r="L163" i="2"/>
  <c r="M163" i="2"/>
  <c r="N163" i="2"/>
  <c r="I164" i="2"/>
  <c r="J164" i="2"/>
  <c r="K164" i="2"/>
  <c r="L164" i="2"/>
  <c r="M164" i="2"/>
  <c r="N164" i="2"/>
  <c r="I165" i="2"/>
  <c r="J165" i="2"/>
  <c r="K165" i="2"/>
  <c r="L165" i="2"/>
  <c r="M165" i="2"/>
  <c r="N165" i="2"/>
  <c r="I166" i="2"/>
  <c r="J166" i="2"/>
  <c r="K166" i="2"/>
  <c r="L166" i="2"/>
  <c r="M166" i="2"/>
  <c r="N166" i="2"/>
  <c r="I167" i="2"/>
  <c r="J167" i="2"/>
  <c r="K167" i="2"/>
  <c r="L167" i="2"/>
  <c r="M167" i="2"/>
  <c r="N167" i="2"/>
  <c r="I168" i="2"/>
  <c r="J168" i="2"/>
  <c r="K168" i="2"/>
  <c r="L168" i="2"/>
  <c r="M168" i="2"/>
  <c r="N168" i="2"/>
  <c r="I169" i="2"/>
  <c r="J169" i="2"/>
  <c r="K169" i="2"/>
  <c r="L169" i="2"/>
  <c r="M169" i="2"/>
  <c r="N169" i="2"/>
  <c r="I170" i="2"/>
  <c r="J170" i="2"/>
  <c r="K170" i="2"/>
  <c r="L170" i="2"/>
  <c r="M170" i="2"/>
  <c r="N170" i="2"/>
  <c r="I171" i="2"/>
  <c r="J171" i="2"/>
  <c r="K171" i="2"/>
  <c r="L171" i="2"/>
  <c r="M171" i="2"/>
  <c r="N171" i="2"/>
  <c r="I172" i="2"/>
  <c r="J172" i="2"/>
  <c r="K172" i="2"/>
  <c r="L172" i="2"/>
  <c r="M172" i="2"/>
  <c r="N172" i="2"/>
  <c r="I173" i="2"/>
  <c r="J173" i="2"/>
  <c r="K173" i="2"/>
  <c r="L173" i="2"/>
  <c r="M173" i="2"/>
  <c r="N173" i="2"/>
  <c r="I174" i="2"/>
  <c r="J174" i="2"/>
  <c r="K174" i="2"/>
  <c r="L174" i="2"/>
  <c r="M174" i="2"/>
  <c r="N174" i="2"/>
  <c r="I175" i="2"/>
  <c r="J175" i="2"/>
  <c r="K175" i="2"/>
  <c r="L175" i="2"/>
  <c r="M175" i="2"/>
  <c r="N175" i="2"/>
  <c r="I176" i="2"/>
  <c r="J176" i="2"/>
  <c r="K176" i="2"/>
  <c r="L176" i="2"/>
  <c r="M176" i="2"/>
  <c r="N176" i="2"/>
  <c r="I177" i="2"/>
  <c r="J177" i="2"/>
  <c r="K177" i="2"/>
  <c r="L177" i="2"/>
  <c r="M177" i="2"/>
  <c r="N177" i="2"/>
  <c r="I178" i="2"/>
  <c r="J178" i="2"/>
  <c r="K178" i="2"/>
  <c r="L178" i="2"/>
  <c r="M178" i="2"/>
  <c r="N178" i="2"/>
  <c r="I179" i="2"/>
  <c r="J179" i="2"/>
  <c r="K179" i="2"/>
  <c r="L179" i="2"/>
  <c r="M179" i="2"/>
  <c r="N179" i="2"/>
  <c r="I180" i="2"/>
  <c r="J180" i="2"/>
  <c r="K180" i="2"/>
  <c r="L180" i="2"/>
  <c r="M180" i="2"/>
  <c r="N180" i="2"/>
  <c r="I181" i="2"/>
  <c r="J181" i="2"/>
  <c r="K181" i="2"/>
  <c r="L181" i="2"/>
  <c r="M181" i="2"/>
  <c r="N181" i="2"/>
  <c r="I182" i="2"/>
  <c r="J182" i="2"/>
  <c r="K182" i="2"/>
  <c r="L182" i="2"/>
  <c r="M182" i="2"/>
  <c r="N182" i="2"/>
  <c r="I183" i="2"/>
  <c r="J183" i="2"/>
  <c r="K183" i="2"/>
  <c r="L183" i="2"/>
  <c r="M183" i="2"/>
  <c r="N183" i="2"/>
  <c r="I184" i="2"/>
  <c r="J184" i="2"/>
  <c r="K184" i="2"/>
  <c r="L184" i="2"/>
  <c r="M184" i="2"/>
  <c r="N184" i="2"/>
  <c r="I185" i="2"/>
  <c r="J185" i="2"/>
  <c r="K185" i="2"/>
  <c r="L185" i="2"/>
  <c r="M185" i="2"/>
  <c r="N185" i="2"/>
  <c r="I186" i="2"/>
  <c r="J186" i="2"/>
  <c r="K186" i="2"/>
  <c r="L186" i="2"/>
  <c r="M186" i="2"/>
  <c r="N186" i="2"/>
  <c r="I187" i="2"/>
  <c r="J187" i="2"/>
  <c r="K187" i="2"/>
  <c r="L187" i="2"/>
  <c r="M187" i="2"/>
  <c r="N187" i="2"/>
  <c r="I188" i="2"/>
  <c r="J188" i="2"/>
  <c r="K188" i="2"/>
  <c r="L188" i="2"/>
  <c r="M188" i="2"/>
  <c r="N188" i="2"/>
  <c r="I189" i="2"/>
  <c r="J189" i="2"/>
  <c r="K189" i="2"/>
  <c r="L189" i="2"/>
  <c r="M189" i="2"/>
  <c r="N189" i="2"/>
  <c r="I190" i="2"/>
  <c r="J190" i="2"/>
  <c r="K190" i="2"/>
  <c r="L190" i="2"/>
  <c r="M190" i="2"/>
  <c r="N190" i="2"/>
  <c r="I191" i="2"/>
  <c r="J191" i="2"/>
  <c r="K191" i="2"/>
  <c r="L191" i="2"/>
  <c r="M191" i="2"/>
  <c r="N191" i="2"/>
  <c r="I192" i="2"/>
  <c r="J192" i="2"/>
  <c r="K192" i="2"/>
  <c r="L192" i="2"/>
  <c r="M192" i="2"/>
  <c r="N192" i="2"/>
  <c r="I193" i="2"/>
  <c r="J193" i="2"/>
  <c r="K193" i="2"/>
  <c r="L193" i="2"/>
  <c r="M193" i="2"/>
  <c r="N193" i="2"/>
  <c r="I194" i="2"/>
  <c r="J194" i="2"/>
  <c r="K194" i="2"/>
  <c r="L194" i="2"/>
  <c r="M194" i="2"/>
  <c r="N194" i="2"/>
  <c r="I195" i="2"/>
  <c r="J195" i="2"/>
  <c r="K195" i="2"/>
  <c r="L195" i="2"/>
  <c r="M195" i="2"/>
  <c r="N195" i="2"/>
  <c r="I196" i="2"/>
  <c r="J196" i="2"/>
  <c r="K196" i="2"/>
  <c r="L196" i="2"/>
  <c r="M196" i="2"/>
  <c r="N196" i="2"/>
  <c r="I197" i="2"/>
  <c r="J197" i="2"/>
  <c r="K197" i="2"/>
  <c r="L197" i="2"/>
  <c r="M197" i="2"/>
  <c r="N197" i="2"/>
  <c r="I198" i="2"/>
  <c r="J198" i="2"/>
  <c r="K198" i="2"/>
  <c r="L198" i="2"/>
  <c r="M198" i="2"/>
  <c r="N198" i="2"/>
  <c r="I199" i="2"/>
  <c r="J199" i="2"/>
  <c r="K199" i="2"/>
  <c r="L199" i="2"/>
  <c r="M199" i="2"/>
  <c r="N199" i="2"/>
  <c r="I200" i="2"/>
  <c r="J200" i="2"/>
  <c r="K200" i="2"/>
  <c r="L200" i="2"/>
  <c r="M200" i="2"/>
  <c r="N200" i="2"/>
  <c r="I201" i="2"/>
  <c r="J201" i="2"/>
  <c r="K201" i="2"/>
  <c r="L201" i="2"/>
  <c r="M201" i="2"/>
  <c r="N201" i="2"/>
  <c r="I202" i="2"/>
  <c r="J202" i="2"/>
  <c r="K202" i="2"/>
  <c r="L202" i="2"/>
  <c r="M202" i="2"/>
  <c r="N202" i="2"/>
  <c r="I203" i="2"/>
  <c r="J203" i="2"/>
  <c r="K203" i="2"/>
  <c r="L203" i="2"/>
  <c r="M203" i="2"/>
  <c r="N203" i="2"/>
  <c r="I204" i="2"/>
  <c r="J204" i="2"/>
  <c r="K204" i="2"/>
  <c r="L204" i="2"/>
  <c r="M204" i="2"/>
  <c r="N204" i="2"/>
  <c r="I205" i="2"/>
  <c r="J205" i="2"/>
  <c r="K205" i="2"/>
  <c r="L205" i="2"/>
  <c r="M205" i="2"/>
  <c r="N205" i="2"/>
  <c r="I206" i="2"/>
  <c r="J206" i="2"/>
  <c r="K206" i="2"/>
  <c r="L206" i="2"/>
  <c r="M206" i="2"/>
  <c r="N206" i="2"/>
  <c r="I207" i="2"/>
  <c r="J207" i="2"/>
  <c r="K207" i="2"/>
  <c r="L207" i="2"/>
  <c r="M207" i="2"/>
  <c r="N207" i="2"/>
  <c r="I208" i="2"/>
  <c r="J208" i="2"/>
  <c r="K208" i="2"/>
  <c r="L208" i="2"/>
  <c r="M208" i="2"/>
  <c r="N208" i="2"/>
  <c r="I209" i="2"/>
  <c r="J209" i="2"/>
  <c r="K209" i="2"/>
  <c r="L209" i="2"/>
  <c r="M209" i="2"/>
  <c r="N209" i="2"/>
  <c r="I210" i="2"/>
  <c r="J210" i="2"/>
  <c r="K210" i="2"/>
  <c r="L210" i="2"/>
  <c r="M210" i="2"/>
  <c r="N210" i="2"/>
  <c r="I211" i="2"/>
  <c r="J211" i="2"/>
  <c r="K211" i="2"/>
  <c r="L211" i="2"/>
  <c r="M211" i="2"/>
  <c r="N211" i="2"/>
  <c r="I212" i="2"/>
  <c r="J212" i="2"/>
  <c r="K212" i="2"/>
  <c r="L212" i="2"/>
  <c r="M212" i="2"/>
  <c r="N212" i="2"/>
  <c r="I213" i="2"/>
  <c r="J213" i="2"/>
  <c r="K213" i="2"/>
  <c r="L213" i="2"/>
  <c r="M213" i="2"/>
  <c r="N213" i="2"/>
  <c r="I214" i="2"/>
  <c r="J214" i="2"/>
  <c r="K214" i="2"/>
  <c r="L214" i="2"/>
  <c r="M214" i="2"/>
  <c r="N214" i="2"/>
  <c r="I215" i="2"/>
  <c r="J215" i="2"/>
  <c r="K215" i="2"/>
  <c r="L215" i="2"/>
  <c r="M215" i="2"/>
  <c r="N215" i="2"/>
  <c r="I216" i="2"/>
  <c r="J216" i="2"/>
  <c r="K216" i="2"/>
  <c r="L216" i="2"/>
  <c r="M216" i="2"/>
  <c r="N216" i="2"/>
  <c r="I217" i="2"/>
  <c r="J217" i="2"/>
  <c r="K217" i="2"/>
  <c r="L217" i="2"/>
  <c r="M217" i="2"/>
  <c r="N217" i="2"/>
  <c r="I218" i="2"/>
  <c r="J218" i="2"/>
  <c r="K218" i="2"/>
  <c r="L218" i="2"/>
  <c r="M218" i="2"/>
  <c r="N218" i="2"/>
  <c r="I219" i="2"/>
  <c r="J219" i="2"/>
  <c r="K219" i="2"/>
  <c r="L219" i="2"/>
  <c r="M219" i="2"/>
  <c r="N219" i="2"/>
  <c r="I220" i="2"/>
  <c r="J220" i="2"/>
  <c r="K220" i="2"/>
  <c r="L220" i="2"/>
  <c r="M220" i="2"/>
  <c r="N220" i="2"/>
  <c r="I221" i="2"/>
  <c r="J221" i="2"/>
  <c r="K221" i="2"/>
  <c r="L221" i="2"/>
  <c r="M221" i="2"/>
  <c r="N221" i="2"/>
  <c r="I222" i="2"/>
  <c r="J222" i="2"/>
  <c r="K222" i="2"/>
  <c r="L222" i="2"/>
  <c r="M222" i="2"/>
  <c r="N222" i="2"/>
  <c r="I223" i="2"/>
  <c r="J223" i="2"/>
  <c r="K223" i="2"/>
  <c r="L223" i="2"/>
  <c r="M223" i="2"/>
  <c r="N223" i="2"/>
  <c r="I224" i="2"/>
  <c r="J224" i="2"/>
  <c r="K224" i="2"/>
  <c r="L224" i="2"/>
  <c r="M224" i="2"/>
  <c r="N224" i="2"/>
  <c r="I225" i="2"/>
  <c r="J225" i="2"/>
  <c r="K225" i="2"/>
  <c r="L225" i="2"/>
  <c r="M225" i="2"/>
  <c r="N225" i="2"/>
  <c r="I226" i="2"/>
  <c r="J226" i="2"/>
  <c r="K226" i="2"/>
  <c r="L226" i="2"/>
  <c r="M226" i="2"/>
  <c r="N226" i="2"/>
  <c r="I227" i="2"/>
  <c r="J227" i="2"/>
  <c r="K227" i="2"/>
  <c r="L227" i="2"/>
  <c r="M227" i="2"/>
  <c r="N227" i="2"/>
  <c r="I228" i="2"/>
  <c r="J228" i="2"/>
  <c r="K228" i="2"/>
  <c r="L228" i="2"/>
  <c r="M228" i="2"/>
  <c r="N228" i="2"/>
  <c r="I229" i="2"/>
  <c r="J229" i="2"/>
  <c r="K229" i="2"/>
  <c r="L229" i="2"/>
  <c r="M229" i="2"/>
  <c r="N229" i="2"/>
  <c r="I230" i="2"/>
  <c r="J230" i="2"/>
  <c r="K230" i="2"/>
  <c r="L230" i="2"/>
  <c r="M230" i="2"/>
  <c r="N230" i="2"/>
  <c r="I231" i="2"/>
  <c r="J231" i="2"/>
  <c r="K231" i="2"/>
  <c r="L231" i="2"/>
  <c r="M231" i="2"/>
  <c r="N231" i="2"/>
  <c r="I232" i="2"/>
  <c r="J232" i="2"/>
  <c r="K232" i="2"/>
  <c r="L232" i="2"/>
  <c r="M232" i="2"/>
  <c r="N232" i="2"/>
  <c r="I233" i="2"/>
  <c r="J233" i="2"/>
  <c r="K233" i="2"/>
  <c r="L233" i="2"/>
  <c r="M233" i="2"/>
  <c r="N233" i="2"/>
  <c r="I234" i="2"/>
  <c r="J234" i="2"/>
  <c r="K234" i="2"/>
  <c r="L234" i="2"/>
  <c r="M234" i="2"/>
  <c r="N234" i="2"/>
  <c r="I235" i="2"/>
  <c r="J235" i="2"/>
  <c r="K235" i="2"/>
  <c r="L235" i="2"/>
  <c r="M235" i="2"/>
  <c r="N235" i="2"/>
  <c r="I236" i="2"/>
  <c r="J236" i="2"/>
  <c r="K236" i="2"/>
  <c r="L236" i="2"/>
  <c r="M236" i="2"/>
  <c r="N236" i="2"/>
  <c r="I237" i="2"/>
  <c r="J237" i="2"/>
  <c r="K237" i="2"/>
  <c r="L237" i="2"/>
  <c r="M237" i="2"/>
  <c r="N237" i="2"/>
  <c r="I238" i="2"/>
  <c r="J238" i="2"/>
  <c r="K238" i="2"/>
  <c r="L238" i="2"/>
  <c r="M238" i="2"/>
  <c r="N238" i="2"/>
  <c r="I239" i="2"/>
  <c r="J239" i="2"/>
  <c r="K239" i="2"/>
  <c r="L239" i="2"/>
  <c r="M239" i="2"/>
  <c r="N239" i="2"/>
  <c r="I240" i="2"/>
  <c r="J240" i="2"/>
  <c r="K240" i="2"/>
  <c r="L240" i="2"/>
  <c r="M240" i="2"/>
  <c r="N240" i="2"/>
  <c r="I241" i="2"/>
  <c r="J241" i="2"/>
  <c r="K241" i="2"/>
  <c r="L241" i="2"/>
  <c r="M241" i="2"/>
  <c r="N241" i="2"/>
  <c r="I242" i="2"/>
  <c r="J242" i="2"/>
  <c r="K242" i="2"/>
  <c r="L242" i="2"/>
  <c r="M242" i="2"/>
  <c r="N242" i="2"/>
  <c r="I243" i="2"/>
  <c r="J243" i="2"/>
  <c r="K243" i="2"/>
  <c r="L243" i="2"/>
  <c r="M243" i="2"/>
  <c r="N243" i="2"/>
  <c r="I244" i="2"/>
  <c r="J244" i="2"/>
  <c r="K244" i="2"/>
  <c r="L244" i="2"/>
  <c r="M244" i="2"/>
  <c r="N244" i="2"/>
  <c r="I245" i="2"/>
  <c r="J245" i="2"/>
  <c r="K245" i="2"/>
  <c r="L245" i="2"/>
  <c r="M245" i="2"/>
  <c r="N245" i="2"/>
  <c r="I246" i="2"/>
  <c r="J246" i="2"/>
  <c r="K246" i="2"/>
  <c r="L246" i="2"/>
  <c r="M246" i="2"/>
  <c r="N246" i="2"/>
  <c r="I247" i="2"/>
  <c r="J247" i="2"/>
  <c r="K247" i="2"/>
  <c r="L247" i="2"/>
  <c r="M247" i="2"/>
  <c r="N247" i="2"/>
  <c r="I248" i="2"/>
  <c r="J248" i="2"/>
  <c r="K248" i="2"/>
  <c r="L248" i="2"/>
  <c r="M248" i="2"/>
  <c r="N248" i="2"/>
  <c r="I249" i="2"/>
  <c r="J249" i="2"/>
  <c r="K249" i="2"/>
  <c r="L249" i="2"/>
  <c r="M249" i="2"/>
  <c r="N249" i="2"/>
  <c r="I250" i="2"/>
  <c r="J250" i="2"/>
  <c r="K250" i="2"/>
  <c r="L250" i="2"/>
  <c r="M250" i="2"/>
  <c r="N250" i="2"/>
  <c r="I251" i="2"/>
  <c r="J251" i="2"/>
  <c r="K251" i="2"/>
  <c r="L251" i="2"/>
  <c r="M251" i="2"/>
  <c r="N251" i="2"/>
  <c r="I252" i="2"/>
  <c r="J252" i="2"/>
  <c r="K252" i="2"/>
  <c r="L252" i="2"/>
  <c r="M252" i="2"/>
  <c r="N252" i="2"/>
  <c r="I253" i="2"/>
  <c r="J253" i="2"/>
  <c r="K253" i="2"/>
  <c r="L253" i="2"/>
  <c r="M253" i="2"/>
  <c r="N253" i="2"/>
  <c r="I254" i="2"/>
  <c r="J254" i="2"/>
  <c r="K254" i="2"/>
  <c r="L254" i="2"/>
  <c r="M254" i="2"/>
  <c r="N254" i="2"/>
  <c r="I255" i="2"/>
  <c r="J255" i="2"/>
  <c r="K255" i="2"/>
  <c r="L255" i="2"/>
  <c r="M255" i="2"/>
  <c r="N255" i="2"/>
  <c r="I256" i="2"/>
  <c r="J256" i="2"/>
  <c r="K256" i="2"/>
  <c r="L256" i="2"/>
  <c r="M256" i="2"/>
  <c r="N256" i="2"/>
  <c r="I257" i="2"/>
  <c r="J257" i="2"/>
  <c r="K257" i="2"/>
  <c r="L257" i="2"/>
  <c r="M257" i="2"/>
  <c r="N257" i="2"/>
  <c r="I258" i="2"/>
  <c r="J258" i="2"/>
  <c r="K258" i="2"/>
  <c r="L258" i="2"/>
  <c r="M258" i="2"/>
  <c r="N258" i="2"/>
  <c r="I259" i="2"/>
  <c r="J259" i="2"/>
  <c r="K259" i="2"/>
  <c r="L259" i="2"/>
  <c r="M259" i="2"/>
  <c r="N259" i="2"/>
  <c r="I260" i="2"/>
  <c r="J260" i="2"/>
  <c r="K260" i="2"/>
  <c r="L260" i="2"/>
  <c r="M260" i="2"/>
  <c r="N260" i="2"/>
  <c r="I261" i="2"/>
  <c r="J261" i="2"/>
  <c r="K261" i="2"/>
  <c r="L261" i="2"/>
  <c r="M261" i="2"/>
  <c r="N261" i="2"/>
  <c r="I262" i="2"/>
  <c r="J262" i="2"/>
  <c r="K262" i="2"/>
  <c r="L262" i="2"/>
  <c r="M262" i="2"/>
  <c r="N262" i="2"/>
  <c r="I263" i="2"/>
  <c r="J263" i="2"/>
  <c r="K263" i="2"/>
  <c r="L263" i="2"/>
  <c r="M263" i="2"/>
  <c r="N263" i="2"/>
  <c r="I264" i="2"/>
  <c r="J264" i="2"/>
  <c r="K264" i="2"/>
  <c r="L264" i="2"/>
  <c r="M264" i="2"/>
  <c r="N264" i="2"/>
  <c r="I265" i="2"/>
  <c r="J265" i="2"/>
  <c r="K265" i="2"/>
  <c r="L265" i="2"/>
  <c r="M265" i="2"/>
  <c r="N265" i="2"/>
  <c r="I266" i="2"/>
  <c r="J266" i="2"/>
  <c r="K266" i="2"/>
  <c r="L266" i="2"/>
  <c r="M266" i="2"/>
  <c r="N266" i="2"/>
  <c r="I267" i="2"/>
  <c r="J267" i="2"/>
  <c r="K267" i="2"/>
  <c r="L267" i="2"/>
  <c r="M267" i="2"/>
  <c r="N267" i="2"/>
  <c r="I268" i="2"/>
  <c r="J268" i="2"/>
  <c r="K268" i="2"/>
  <c r="L268" i="2"/>
  <c r="M268" i="2"/>
  <c r="N268" i="2"/>
  <c r="I269" i="2"/>
  <c r="J269" i="2"/>
  <c r="K269" i="2"/>
  <c r="L269" i="2"/>
  <c r="M269" i="2"/>
  <c r="N269" i="2"/>
  <c r="I270" i="2"/>
  <c r="J270" i="2"/>
  <c r="K270" i="2"/>
  <c r="L270" i="2"/>
  <c r="M270" i="2"/>
  <c r="N270" i="2"/>
  <c r="I271" i="2"/>
  <c r="J271" i="2"/>
  <c r="K271" i="2"/>
  <c r="L271" i="2"/>
  <c r="M271" i="2"/>
  <c r="N271" i="2"/>
  <c r="I272" i="2"/>
  <c r="J272" i="2"/>
  <c r="K272" i="2"/>
  <c r="L272" i="2"/>
  <c r="M272" i="2"/>
  <c r="N272" i="2"/>
  <c r="I273" i="2"/>
  <c r="J273" i="2"/>
  <c r="K273" i="2"/>
  <c r="L273" i="2"/>
  <c r="M273" i="2"/>
  <c r="N273" i="2"/>
  <c r="I274" i="2"/>
  <c r="J274" i="2"/>
  <c r="K274" i="2"/>
  <c r="L274" i="2"/>
  <c r="M274" i="2"/>
  <c r="N274" i="2"/>
  <c r="I275" i="2"/>
  <c r="J275" i="2"/>
  <c r="K275" i="2"/>
  <c r="L275" i="2"/>
  <c r="M275" i="2"/>
  <c r="N275" i="2"/>
  <c r="I276" i="2"/>
  <c r="J276" i="2"/>
  <c r="K276" i="2"/>
  <c r="L276" i="2"/>
  <c r="M276" i="2"/>
  <c r="N276" i="2"/>
  <c r="I277" i="2"/>
  <c r="J277" i="2"/>
  <c r="K277" i="2"/>
  <c r="L277" i="2"/>
  <c r="M277" i="2"/>
  <c r="N277" i="2"/>
  <c r="I278" i="2"/>
  <c r="J278" i="2"/>
  <c r="K278" i="2"/>
  <c r="L278" i="2"/>
  <c r="M278" i="2"/>
  <c r="N278" i="2"/>
  <c r="I279" i="2"/>
  <c r="J279" i="2"/>
  <c r="K279" i="2"/>
  <c r="L279" i="2"/>
  <c r="M279" i="2"/>
  <c r="N279" i="2"/>
  <c r="I280" i="2"/>
  <c r="J280" i="2"/>
  <c r="K280" i="2"/>
  <c r="L280" i="2"/>
  <c r="M280" i="2"/>
  <c r="N280" i="2"/>
  <c r="I281" i="2"/>
  <c r="J281" i="2"/>
  <c r="K281" i="2"/>
  <c r="L281" i="2"/>
  <c r="M281" i="2"/>
  <c r="N281" i="2"/>
  <c r="I282" i="2"/>
  <c r="J282" i="2"/>
  <c r="K282" i="2"/>
  <c r="L282" i="2"/>
  <c r="M282" i="2"/>
  <c r="N282" i="2"/>
  <c r="I283" i="2"/>
  <c r="J283" i="2"/>
  <c r="K283" i="2"/>
  <c r="L283" i="2"/>
  <c r="M283" i="2"/>
  <c r="N283" i="2"/>
  <c r="I284" i="2"/>
  <c r="J284" i="2"/>
  <c r="K284" i="2"/>
  <c r="L284" i="2"/>
  <c r="M284" i="2"/>
  <c r="N284" i="2"/>
  <c r="I285" i="2"/>
  <c r="J285" i="2"/>
  <c r="K285" i="2"/>
  <c r="L285" i="2"/>
  <c r="M285" i="2"/>
  <c r="N285" i="2"/>
  <c r="I286" i="2"/>
  <c r="J286" i="2"/>
  <c r="K286" i="2"/>
  <c r="L286" i="2"/>
  <c r="M286" i="2"/>
  <c r="N286" i="2"/>
  <c r="I287" i="2"/>
  <c r="J287" i="2"/>
  <c r="K287" i="2"/>
  <c r="L287" i="2"/>
  <c r="M287" i="2"/>
  <c r="N287" i="2"/>
  <c r="I288" i="2"/>
  <c r="J288" i="2"/>
  <c r="K288" i="2"/>
  <c r="L288" i="2"/>
  <c r="M288" i="2"/>
  <c r="N288" i="2"/>
  <c r="I289" i="2"/>
  <c r="J289" i="2"/>
  <c r="K289" i="2"/>
  <c r="L289" i="2"/>
  <c r="M289" i="2"/>
  <c r="N289" i="2"/>
  <c r="I290" i="2"/>
  <c r="J290" i="2"/>
  <c r="K290" i="2"/>
  <c r="L290" i="2"/>
  <c r="M290" i="2"/>
  <c r="N290" i="2"/>
  <c r="I291" i="2"/>
  <c r="J291" i="2"/>
  <c r="K291" i="2"/>
  <c r="L291" i="2"/>
  <c r="M291" i="2"/>
  <c r="N291" i="2"/>
  <c r="I292" i="2"/>
  <c r="J292" i="2"/>
  <c r="K292" i="2"/>
  <c r="L292" i="2"/>
  <c r="M292" i="2"/>
  <c r="N292" i="2"/>
  <c r="I293" i="2"/>
  <c r="J293" i="2"/>
  <c r="K293" i="2"/>
  <c r="L293" i="2"/>
  <c r="M293" i="2"/>
  <c r="N293" i="2"/>
  <c r="I294" i="2"/>
  <c r="J294" i="2"/>
  <c r="K294" i="2"/>
  <c r="L294" i="2"/>
  <c r="M294" i="2"/>
  <c r="N294" i="2"/>
  <c r="I295" i="2"/>
  <c r="J295" i="2"/>
  <c r="K295" i="2"/>
  <c r="L295" i="2"/>
  <c r="M295" i="2"/>
  <c r="N295" i="2"/>
  <c r="I296" i="2"/>
  <c r="J296" i="2"/>
  <c r="K296" i="2"/>
  <c r="L296" i="2"/>
  <c r="M296" i="2"/>
  <c r="N296" i="2"/>
  <c r="I297" i="2"/>
  <c r="J297" i="2"/>
  <c r="K297" i="2"/>
  <c r="L297" i="2"/>
  <c r="M297" i="2"/>
  <c r="N297" i="2"/>
  <c r="I298" i="2"/>
  <c r="J298" i="2"/>
  <c r="K298" i="2"/>
  <c r="L298" i="2"/>
  <c r="M298" i="2"/>
  <c r="N298" i="2"/>
  <c r="I299" i="2"/>
  <c r="J299" i="2"/>
  <c r="K299" i="2"/>
  <c r="L299" i="2"/>
  <c r="M299" i="2"/>
  <c r="N299" i="2"/>
  <c r="I300" i="2"/>
  <c r="J300" i="2"/>
  <c r="K300" i="2"/>
  <c r="L300" i="2"/>
  <c r="M300" i="2"/>
  <c r="N300" i="2"/>
  <c r="I301" i="2"/>
  <c r="J301" i="2"/>
  <c r="K301" i="2"/>
  <c r="L301" i="2"/>
  <c r="M301" i="2"/>
  <c r="N301" i="2"/>
  <c r="I302" i="2"/>
  <c r="J302" i="2"/>
  <c r="K302" i="2"/>
  <c r="L302" i="2"/>
  <c r="M302" i="2"/>
  <c r="N302" i="2"/>
  <c r="I303" i="2"/>
  <c r="J303" i="2"/>
  <c r="K303" i="2"/>
  <c r="L303" i="2"/>
  <c r="M303" i="2"/>
  <c r="N303" i="2"/>
  <c r="I304" i="2"/>
  <c r="J304" i="2"/>
  <c r="K304" i="2"/>
  <c r="L304" i="2"/>
  <c r="M304" i="2"/>
  <c r="N304" i="2"/>
  <c r="I305" i="2"/>
  <c r="J305" i="2"/>
  <c r="K305" i="2"/>
  <c r="L305" i="2"/>
  <c r="M305" i="2"/>
  <c r="N305" i="2"/>
  <c r="I306" i="2"/>
  <c r="J306" i="2"/>
  <c r="K306" i="2"/>
  <c r="L306" i="2"/>
  <c r="M306" i="2"/>
  <c r="N306" i="2"/>
  <c r="I307" i="2"/>
  <c r="J307" i="2"/>
  <c r="K307" i="2"/>
  <c r="L307" i="2"/>
  <c r="M307" i="2"/>
  <c r="N307" i="2"/>
  <c r="I308" i="2"/>
  <c r="J308" i="2"/>
  <c r="K308" i="2"/>
  <c r="L308" i="2"/>
  <c r="M308" i="2"/>
  <c r="N308" i="2"/>
  <c r="I309" i="2"/>
  <c r="J309" i="2"/>
  <c r="K309" i="2"/>
  <c r="L309" i="2"/>
  <c r="M309" i="2"/>
  <c r="N309" i="2"/>
  <c r="I310" i="2"/>
  <c r="J310" i="2"/>
  <c r="K310" i="2"/>
  <c r="L310" i="2"/>
  <c r="M310" i="2"/>
  <c r="N310" i="2"/>
  <c r="I311" i="2"/>
  <c r="J311" i="2"/>
  <c r="K311" i="2"/>
  <c r="L311" i="2"/>
  <c r="M311" i="2"/>
  <c r="N311" i="2"/>
  <c r="I312" i="2"/>
  <c r="J312" i="2"/>
  <c r="K312" i="2"/>
  <c r="L312" i="2"/>
  <c r="M312" i="2"/>
  <c r="N312" i="2"/>
  <c r="I313" i="2"/>
  <c r="J313" i="2"/>
  <c r="K313" i="2"/>
  <c r="L313" i="2"/>
  <c r="M313" i="2"/>
  <c r="N313" i="2"/>
  <c r="I314" i="2"/>
  <c r="J314" i="2"/>
  <c r="K314" i="2"/>
  <c r="L314" i="2"/>
  <c r="M314" i="2"/>
  <c r="N314" i="2"/>
  <c r="I315" i="2"/>
  <c r="J315" i="2"/>
  <c r="K315" i="2"/>
  <c r="L315" i="2"/>
  <c r="M315" i="2"/>
  <c r="N315" i="2"/>
  <c r="I316" i="2"/>
  <c r="J316" i="2"/>
  <c r="K316" i="2"/>
  <c r="L316" i="2"/>
  <c r="M316" i="2"/>
  <c r="N316" i="2"/>
  <c r="I317" i="2"/>
  <c r="J317" i="2"/>
  <c r="K317" i="2"/>
  <c r="L317" i="2"/>
  <c r="M317" i="2"/>
  <c r="N317" i="2"/>
  <c r="I318" i="2"/>
  <c r="J318" i="2"/>
  <c r="K318" i="2"/>
  <c r="L318" i="2"/>
  <c r="M318" i="2"/>
  <c r="N318" i="2"/>
  <c r="I319" i="2"/>
  <c r="J319" i="2"/>
  <c r="K319" i="2"/>
  <c r="L319" i="2"/>
  <c r="M319" i="2"/>
  <c r="N319" i="2"/>
  <c r="I320" i="2"/>
  <c r="J320" i="2"/>
  <c r="K320" i="2"/>
  <c r="L320" i="2"/>
  <c r="M320" i="2"/>
  <c r="N320" i="2"/>
  <c r="I321" i="2"/>
  <c r="J321" i="2"/>
  <c r="K321" i="2"/>
  <c r="L321" i="2"/>
  <c r="M321" i="2"/>
  <c r="N321" i="2"/>
  <c r="I322" i="2"/>
  <c r="J322" i="2"/>
  <c r="K322" i="2"/>
  <c r="L322" i="2"/>
  <c r="M322" i="2"/>
  <c r="N322" i="2"/>
  <c r="I323" i="2"/>
  <c r="J323" i="2"/>
  <c r="K323" i="2"/>
  <c r="L323" i="2"/>
  <c r="M323" i="2"/>
  <c r="N323" i="2"/>
  <c r="I324" i="2"/>
  <c r="J324" i="2"/>
  <c r="K324" i="2"/>
  <c r="L324" i="2"/>
  <c r="M324" i="2"/>
  <c r="N324" i="2"/>
  <c r="I325" i="2"/>
  <c r="J325" i="2"/>
  <c r="K325" i="2"/>
  <c r="L325" i="2"/>
  <c r="M325" i="2"/>
  <c r="N325" i="2"/>
  <c r="I326" i="2"/>
  <c r="J326" i="2"/>
  <c r="K326" i="2"/>
  <c r="L326" i="2"/>
  <c r="M326" i="2"/>
  <c r="N326" i="2"/>
  <c r="I327" i="2"/>
  <c r="J327" i="2"/>
  <c r="K327" i="2"/>
  <c r="L327" i="2"/>
  <c r="M327" i="2"/>
  <c r="N327" i="2"/>
  <c r="I328" i="2"/>
  <c r="J328" i="2"/>
  <c r="K328" i="2"/>
  <c r="L328" i="2"/>
  <c r="M328" i="2"/>
  <c r="N328" i="2"/>
  <c r="I329" i="2"/>
  <c r="J329" i="2"/>
  <c r="K329" i="2"/>
  <c r="L329" i="2"/>
  <c r="M329" i="2"/>
  <c r="N329" i="2"/>
  <c r="I330" i="2"/>
  <c r="J330" i="2"/>
  <c r="K330" i="2"/>
  <c r="L330" i="2"/>
  <c r="M330" i="2"/>
  <c r="N330" i="2"/>
  <c r="I331" i="2"/>
  <c r="J331" i="2"/>
  <c r="K331" i="2"/>
  <c r="L331" i="2"/>
  <c r="M331" i="2"/>
  <c r="N331" i="2"/>
  <c r="I332" i="2"/>
  <c r="J332" i="2"/>
  <c r="K332" i="2"/>
  <c r="L332" i="2"/>
  <c r="M332" i="2"/>
  <c r="N332" i="2"/>
  <c r="I333" i="2"/>
  <c r="J333" i="2"/>
  <c r="K333" i="2"/>
  <c r="L333" i="2"/>
  <c r="M333" i="2"/>
  <c r="N333" i="2"/>
  <c r="I334" i="2"/>
  <c r="J334" i="2"/>
  <c r="K334" i="2"/>
  <c r="L334" i="2"/>
  <c r="M334" i="2"/>
  <c r="N334" i="2"/>
  <c r="I335" i="2"/>
  <c r="J335" i="2"/>
  <c r="K335" i="2"/>
  <c r="L335" i="2"/>
  <c r="M335" i="2"/>
  <c r="N335" i="2"/>
  <c r="I336" i="2"/>
  <c r="J336" i="2"/>
  <c r="K336" i="2"/>
  <c r="L336" i="2"/>
  <c r="M336" i="2"/>
  <c r="N336" i="2"/>
  <c r="I337" i="2"/>
  <c r="J337" i="2"/>
  <c r="K337" i="2"/>
  <c r="L337" i="2"/>
  <c r="M337" i="2"/>
  <c r="N337" i="2"/>
  <c r="I338" i="2"/>
  <c r="J338" i="2"/>
  <c r="K338" i="2"/>
  <c r="L338" i="2"/>
  <c r="M338" i="2"/>
  <c r="N338" i="2"/>
  <c r="I339" i="2"/>
  <c r="J339" i="2"/>
  <c r="K339" i="2"/>
  <c r="L339" i="2"/>
  <c r="M339" i="2"/>
  <c r="N339" i="2"/>
  <c r="I340" i="2"/>
  <c r="J340" i="2"/>
  <c r="K340" i="2"/>
  <c r="L340" i="2"/>
  <c r="M340" i="2"/>
  <c r="N340" i="2"/>
  <c r="I341" i="2"/>
  <c r="J341" i="2"/>
  <c r="K341" i="2"/>
  <c r="L341" i="2"/>
  <c r="M341" i="2"/>
  <c r="N341" i="2"/>
  <c r="I342" i="2"/>
  <c r="J342" i="2"/>
  <c r="K342" i="2"/>
  <c r="L342" i="2"/>
  <c r="M342" i="2"/>
  <c r="N342" i="2"/>
  <c r="I343" i="2"/>
  <c r="J343" i="2"/>
  <c r="K343" i="2"/>
  <c r="L343" i="2"/>
  <c r="M343" i="2"/>
  <c r="N343" i="2"/>
  <c r="I344" i="2"/>
  <c r="J344" i="2"/>
  <c r="K344" i="2"/>
  <c r="L344" i="2"/>
  <c r="M344" i="2"/>
  <c r="N344" i="2"/>
  <c r="I345" i="2"/>
  <c r="J345" i="2"/>
  <c r="K345" i="2"/>
  <c r="L345" i="2"/>
  <c r="M345" i="2"/>
  <c r="N345" i="2"/>
  <c r="I346" i="2"/>
  <c r="J346" i="2"/>
  <c r="K346" i="2"/>
  <c r="L346" i="2"/>
  <c r="M346" i="2"/>
  <c r="N346" i="2"/>
  <c r="I347" i="2"/>
  <c r="J347" i="2"/>
  <c r="K347" i="2"/>
  <c r="L347" i="2"/>
  <c r="M347" i="2"/>
  <c r="N347" i="2"/>
  <c r="I348" i="2"/>
  <c r="J348" i="2"/>
  <c r="K348" i="2"/>
  <c r="L348" i="2"/>
  <c r="M348" i="2"/>
  <c r="N348" i="2"/>
  <c r="I349" i="2"/>
  <c r="J349" i="2"/>
  <c r="K349" i="2"/>
  <c r="L349" i="2"/>
  <c r="M349" i="2"/>
  <c r="N349" i="2"/>
  <c r="I350" i="2"/>
  <c r="J350" i="2"/>
  <c r="K350" i="2"/>
  <c r="L350" i="2"/>
  <c r="M350" i="2"/>
  <c r="N350" i="2"/>
  <c r="I351" i="2"/>
  <c r="J351" i="2"/>
  <c r="K351" i="2"/>
  <c r="L351" i="2"/>
  <c r="M351" i="2"/>
  <c r="N351" i="2"/>
  <c r="I352" i="2"/>
  <c r="J352" i="2"/>
  <c r="K352" i="2"/>
  <c r="L352" i="2"/>
  <c r="M352" i="2"/>
  <c r="N352" i="2"/>
  <c r="I353" i="2"/>
  <c r="J353" i="2"/>
  <c r="K353" i="2"/>
  <c r="L353" i="2"/>
  <c r="M353" i="2"/>
  <c r="N353" i="2"/>
  <c r="I354" i="2"/>
  <c r="J354" i="2"/>
  <c r="K354" i="2"/>
  <c r="L354" i="2"/>
  <c r="M354" i="2"/>
  <c r="N354" i="2"/>
  <c r="I355" i="2"/>
  <c r="J355" i="2"/>
  <c r="K355" i="2"/>
  <c r="L355" i="2"/>
  <c r="M355" i="2"/>
  <c r="N355" i="2"/>
  <c r="I356" i="2"/>
  <c r="J356" i="2"/>
  <c r="K356" i="2"/>
  <c r="L356" i="2"/>
  <c r="M356" i="2"/>
  <c r="N356" i="2"/>
  <c r="I357" i="2"/>
  <c r="J357" i="2"/>
  <c r="K357" i="2"/>
  <c r="L357" i="2"/>
  <c r="M357" i="2"/>
  <c r="N357" i="2"/>
  <c r="I358" i="2"/>
  <c r="J358" i="2"/>
  <c r="K358" i="2"/>
  <c r="L358" i="2"/>
  <c r="M358" i="2"/>
  <c r="N358" i="2"/>
  <c r="I359" i="2"/>
  <c r="J359" i="2"/>
  <c r="K359" i="2"/>
  <c r="L359" i="2"/>
  <c r="M359" i="2"/>
  <c r="N359" i="2"/>
  <c r="I360" i="2"/>
  <c r="J360" i="2"/>
  <c r="K360" i="2"/>
  <c r="L360" i="2"/>
  <c r="M360" i="2"/>
  <c r="N360" i="2"/>
  <c r="I361" i="2"/>
  <c r="J361" i="2"/>
  <c r="K361" i="2"/>
  <c r="L361" i="2"/>
  <c r="M361" i="2"/>
  <c r="N361" i="2"/>
  <c r="I362" i="2"/>
  <c r="J362" i="2"/>
  <c r="K362" i="2"/>
  <c r="L362" i="2"/>
  <c r="M362" i="2"/>
  <c r="N362" i="2"/>
  <c r="I363" i="2"/>
  <c r="J363" i="2"/>
  <c r="K363" i="2"/>
  <c r="L363" i="2"/>
  <c r="M363" i="2"/>
  <c r="N363" i="2"/>
  <c r="I364" i="2"/>
  <c r="J364" i="2"/>
  <c r="K364" i="2"/>
  <c r="L364" i="2"/>
  <c r="M364" i="2"/>
  <c r="N364" i="2"/>
  <c r="I365" i="2"/>
  <c r="J365" i="2"/>
  <c r="K365" i="2"/>
  <c r="L365" i="2"/>
  <c r="M365" i="2"/>
  <c r="N365" i="2"/>
  <c r="I366" i="2"/>
  <c r="J366" i="2"/>
  <c r="K366" i="2"/>
  <c r="L366" i="2"/>
  <c r="M366" i="2"/>
  <c r="N366" i="2"/>
  <c r="I367" i="2"/>
  <c r="J367" i="2"/>
  <c r="K367" i="2"/>
  <c r="L367" i="2"/>
  <c r="M367" i="2"/>
  <c r="N367" i="2"/>
  <c r="I368" i="2"/>
  <c r="J368" i="2"/>
  <c r="K368" i="2"/>
  <c r="L368" i="2"/>
  <c r="M368" i="2"/>
  <c r="N368" i="2"/>
  <c r="I369" i="2"/>
  <c r="J369" i="2"/>
  <c r="K369" i="2"/>
  <c r="L369" i="2"/>
  <c r="M369" i="2"/>
  <c r="N369" i="2"/>
  <c r="I370" i="2"/>
  <c r="J370" i="2"/>
  <c r="K370" i="2"/>
  <c r="L370" i="2"/>
  <c r="M370" i="2"/>
  <c r="N370" i="2"/>
  <c r="I371" i="2"/>
  <c r="J371" i="2"/>
  <c r="K371" i="2"/>
  <c r="L371" i="2"/>
  <c r="M371" i="2"/>
  <c r="N371" i="2"/>
  <c r="I372" i="2"/>
  <c r="J372" i="2"/>
  <c r="K372" i="2"/>
  <c r="L372" i="2"/>
  <c r="M372" i="2"/>
  <c r="N372" i="2"/>
  <c r="I373" i="2"/>
  <c r="J373" i="2"/>
  <c r="K373" i="2"/>
  <c r="L373" i="2"/>
  <c r="M373" i="2"/>
  <c r="N373" i="2"/>
  <c r="I374" i="2"/>
  <c r="J374" i="2"/>
  <c r="K374" i="2"/>
  <c r="L374" i="2"/>
  <c r="M374" i="2"/>
  <c r="N374" i="2"/>
  <c r="I375" i="2"/>
  <c r="J375" i="2"/>
  <c r="K375" i="2"/>
  <c r="L375" i="2"/>
  <c r="M375" i="2"/>
  <c r="N375" i="2"/>
  <c r="I376" i="2"/>
  <c r="J376" i="2"/>
  <c r="K376" i="2"/>
  <c r="L376" i="2"/>
  <c r="M376" i="2"/>
  <c r="N376" i="2"/>
  <c r="I377" i="2"/>
  <c r="J377" i="2"/>
  <c r="K377" i="2"/>
  <c r="L377" i="2"/>
  <c r="M377" i="2"/>
  <c r="N377" i="2"/>
  <c r="I378" i="2"/>
  <c r="J378" i="2"/>
  <c r="K378" i="2"/>
  <c r="L378" i="2"/>
  <c r="M378" i="2"/>
  <c r="N378" i="2"/>
  <c r="I379" i="2"/>
  <c r="J379" i="2"/>
  <c r="K379" i="2"/>
  <c r="L379" i="2"/>
  <c r="M379" i="2"/>
  <c r="N379" i="2"/>
  <c r="I380" i="2"/>
  <c r="J380" i="2"/>
  <c r="K380" i="2"/>
  <c r="L380" i="2"/>
  <c r="M380" i="2"/>
  <c r="N380" i="2"/>
  <c r="J7" i="2"/>
  <c r="K7" i="2"/>
  <c r="L7" i="2"/>
  <c r="M7" i="2"/>
  <c r="N7" i="2"/>
  <c r="I7" i="2"/>
  <c r="J381" i="2"/>
  <c r="K381" i="2"/>
  <c r="L381" i="2"/>
  <c r="M381" i="2"/>
  <c r="N381" i="2"/>
  <c r="I381" i="2"/>
  <c r="V16" i="2" l="1"/>
  <c r="K325" i="1"/>
  <c r="M326" i="5" s="1"/>
  <c r="L325" i="1"/>
  <c r="N326" i="5" s="1"/>
  <c r="M325" i="1"/>
  <c r="O326" i="5" s="1"/>
  <c r="N325" i="1"/>
  <c r="P326" i="5" s="1"/>
  <c r="O325" i="1"/>
  <c r="Q326" i="5" s="1"/>
  <c r="J325" i="1"/>
  <c r="L326" i="5" s="1"/>
  <c r="R326" i="5" s="1"/>
  <c r="O753" i="1"/>
  <c r="Q754" i="5" s="1"/>
  <c r="N753" i="1"/>
  <c r="P754" i="5" s="1"/>
  <c r="M753" i="1"/>
  <c r="O754" i="5" s="1"/>
  <c r="L753" i="1"/>
  <c r="N754" i="5" s="1"/>
  <c r="K753" i="1"/>
  <c r="M754" i="5" s="1"/>
  <c r="J753" i="1"/>
  <c r="J755" i="1"/>
  <c r="L756" i="5" s="1"/>
  <c r="K755" i="1"/>
  <c r="M756" i="5" s="1"/>
  <c r="L755" i="1"/>
  <c r="N756" i="5" s="1"/>
  <c r="M755" i="1"/>
  <c r="O756" i="5" s="1"/>
  <c r="N755" i="1"/>
  <c r="P756" i="5" s="1"/>
  <c r="O755" i="1"/>
  <c r="Q756" i="5" s="1"/>
  <c r="J756" i="1"/>
  <c r="L757" i="5" s="1"/>
  <c r="K756" i="1"/>
  <c r="M757" i="5" s="1"/>
  <c r="L756" i="1"/>
  <c r="N757" i="5" s="1"/>
  <c r="M756" i="1"/>
  <c r="O757" i="5" s="1"/>
  <c r="N756" i="1"/>
  <c r="P757" i="5" s="1"/>
  <c r="O756" i="1"/>
  <c r="Q757" i="5" s="1"/>
  <c r="J757" i="1"/>
  <c r="L758" i="5" s="1"/>
  <c r="K757" i="1"/>
  <c r="M758" i="5" s="1"/>
  <c r="L757" i="1"/>
  <c r="N758" i="5" s="1"/>
  <c r="M757" i="1"/>
  <c r="O758" i="5" s="1"/>
  <c r="N757" i="1"/>
  <c r="P758" i="5" s="1"/>
  <c r="O757" i="1"/>
  <c r="Q758" i="5" s="1"/>
  <c r="J758" i="1"/>
  <c r="L759" i="5" s="1"/>
  <c r="K758" i="1"/>
  <c r="M759" i="5" s="1"/>
  <c r="L758" i="1"/>
  <c r="N759" i="5" s="1"/>
  <c r="M758" i="1"/>
  <c r="O759" i="5" s="1"/>
  <c r="N758" i="1"/>
  <c r="P759" i="5" s="1"/>
  <c r="O758" i="1"/>
  <c r="Q759" i="5" s="1"/>
  <c r="J759" i="1"/>
  <c r="L760" i="5" s="1"/>
  <c r="K759" i="1"/>
  <c r="M760" i="5" s="1"/>
  <c r="L759" i="1"/>
  <c r="N760" i="5" s="1"/>
  <c r="M759" i="1"/>
  <c r="O760" i="5" s="1"/>
  <c r="N759" i="1"/>
  <c r="P760" i="5" s="1"/>
  <c r="O759" i="1"/>
  <c r="Q760" i="5" s="1"/>
  <c r="J760" i="1"/>
  <c r="L761" i="5" s="1"/>
  <c r="K760" i="1"/>
  <c r="M761" i="5" s="1"/>
  <c r="L760" i="1"/>
  <c r="N761" i="5" s="1"/>
  <c r="M760" i="1"/>
  <c r="O761" i="5" s="1"/>
  <c r="N760" i="1"/>
  <c r="P761" i="5" s="1"/>
  <c r="O760" i="1"/>
  <c r="Q761" i="5" s="1"/>
  <c r="J761" i="1"/>
  <c r="L762" i="5" s="1"/>
  <c r="K761" i="1"/>
  <c r="M762" i="5" s="1"/>
  <c r="L761" i="1"/>
  <c r="N762" i="5" s="1"/>
  <c r="M761" i="1"/>
  <c r="O762" i="5" s="1"/>
  <c r="N761" i="1"/>
  <c r="P762" i="5" s="1"/>
  <c r="O761" i="1"/>
  <c r="Q762" i="5" s="1"/>
  <c r="J762" i="1"/>
  <c r="L763" i="5" s="1"/>
  <c r="K762" i="1"/>
  <c r="M763" i="5" s="1"/>
  <c r="L762" i="1"/>
  <c r="N763" i="5" s="1"/>
  <c r="M762" i="1"/>
  <c r="O763" i="5" s="1"/>
  <c r="N762" i="1"/>
  <c r="P763" i="5" s="1"/>
  <c r="O762" i="1"/>
  <c r="Q763" i="5" s="1"/>
  <c r="J763" i="1"/>
  <c r="L764" i="5" s="1"/>
  <c r="K763" i="1"/>
  <c r="M764" i="5" s="1"/>
  <c r="L763" i="1"/>
  <c r="N764" i="5" s="1"/>
  <c r="M763" i="1"/>
  <c r="O764" i="5" s="1"/>
  <c r="N763" i="1"/>
  <c r="P764" i="5" s="1"/>
  <c r="O763" i="1"/>
  <c r="Q764" i="5" s="1"/>
  <c r="J764" i="1"/>
  <c r="L765" i="5" s="1"/>
  <c r="K764" i="1"/>
  <c r="M765" i="5" s="1"/>
  <c r="L764" i="1"/>
  <c r="N765" i="5" s="1"/>
  <c r="M764" i="1"/>
  <c r="O765" i="5" s="1"/>
  <c r="N764" i="1"/>
  <c r="P765" i="5" s="1"/>
  <c r="O764" i="1"/>
  <c r="Q765" i="5" s="1"/>
  <c r="J765" i="1"/>
  <c r="L766" i="5" s="1"/>
  <c r="K765" i="1"/>
  <c r="M766" i="5" s="1"/>
  <c r="L765" i="1"/>
  <c r="N766" i="5" s="1"/>
  <c r="M765" i="1"/>
  <c r="O766" i="5" s="1"/>
  <c r="N765" i="1"/>
  <c r="P766" i="5" s="1"/>
  <c r="O765" i="1"/>
  <c r="Q766" i="5" s="1"/>
  <c r="J766" i="1"/>
  <c r="L767" i="5" s="1"/>
  <c r="K766" i="1"/>
  <c r="M767" i="5" s="1"/>
  <c r="L766" i="1"/>
  <c r="N767" i="5" s="1"/>
  <c r="M766" i="1"/>
  <c r="O767" i="5" s="1"/>
  <c r="N766" i="1"/>
  <c r="P767" i="5" s="1"/>
  <c r="O766" i="1"/>
  <c r="Q767" i="5" s="1"/>
  <c r="J767" i="1"/>
  <c r="L768" i="5" s="1"/>
  <c r="K767" i="1"/>
  <c r="M768" i="5" s="1"/>
  <c r="L767" i="1"/>
  <c r="N768" i="5" s="1"/>
  <c r="M767" i="1"/>
  <c r="O768" i="5" s="1"/>
  <c r="N767" i="1"/>
  <c r="P768" i="5" s="1"/>
  <c r="O767" i="1"/>
  <c r="Q768" i="5" s="1"/>
  <c r="J768" i="1"/>
  <c r="L769" i="5" s="1"/>
  <c r="K768" i="1"/>
  <c r="M769" i="5" s="1"/>
  <c r="L768" i="1"/>
  <c r="N769" i="5" s="1"/>
  <c r="M768" i="1"/>
  <c r="O769" i="5" s="1"/>
  <c r="N768" i="1"/>
  <c r="P769" i="5" s="1"/>
  <c r="O768" i="1"/>
  <c r="Q769" i="5" s="1"/>
  <c r="J769" i="1"/>
  <c r="L770" i="5" s="1"/>
  <c r="K769" i="1"/>
  <c r="M770" i="5" s="1"/>
  <c r="L769" i="1"/>
  <c r="N770" i="5" s="1"/>
  <c r="M769" i="1"/>
  <c r="O770" i="5" s="1"/>
  <c r="N769" i="1"/>
  <c r="P770" i="5" s="1"/>
  <c r="O769" i="1"/>
  <c r="Q770" i="5" s="1"/>
  <c r="J770" i="1"/>
  <c r="L771" i="5" s="1"/>
  <c r="K770" i="1"/>
  <c r="M771" i="5" s="1"/>
  <c r="L770" i="1"/>
  <c r="N771" i="5" s="1"/>
  <c r="M770" i="1"/>
  <c r="O771" i="5" s="1"/>
  <c r="N770" i="1"/>
  <c r="P771" i="5" s="1"/>
  <c r="O770" i="1"/>
  <c r="Q771" i="5" s="1"/>
  <c r="J771" i="1"/>
  <c r="L772" i="5" s="1"/>
  <c r="K771" i="1"/>
  <c r="M772" i="5" s="1"/>
  <c r="L771" i="1"/>
  <c r="N772" i="5" s="1"/>
  <c r="M771" i="1"/>
  <c r="O772" i="5" s="1"/>
  <c r="N771" i="1"/>
  <c r="P772" i="5" s="1"/>
  <c r="O771" i="1"/>
  <c r="Q772" i="5" s="1"/>
  <c r="J772" i="1"/>
  <c r="L773" i="5" s="1"/>
  <c r="K772" i="1"/>
  <c r="M773" i="5" s="1"/>
  <c r="L772" i="1"/>
  <c r="N773" i="5" s="1"/>
  <c r="M772" i="1"/>
  <c r="O773" i="5" s="1"/>
  <c r="N772" i="1"/>
  <c r="P773" i="5" s="1"/>
  <c r="O772" i="1"/>
  <c r="Q773" i="5" s="1"/>
  <c r="J773" i="1"/>
  <c r="L774" i="5" s="1"/>
  <c r="K773" i="1"/>
  <c r="M774" i="5" s="1"/>
  <c r="L773" i="1"/>
  <c r="N774" i="5" s="1"/>
  <c r="M773" i="1"/>
  <c r="O774" i="5" s="1"/>
  <c r="N773" i="1"/>
  <c r="P774" i="5" s="1"/>
  <c r="O773" i="1"/>
  <c r="Q774" i="5" s="1"/>
  <c r="J774" i="1"/>
  <c r="L775" i="5" s="1"/>
  <c r="K774" i="1"/>
  <c r="M775" i="5" s="1"/>
  <c r="L774" i="1"/>
  <c r="N775" i="5" s="1"/>
  <c r="M774" i="1"/>
  <c r="O775" i="5" s="1"/>
  <c r="N774" i="1"/>
  <c r="P775" i="5" s="1"/>
  <c r="O774" i="1"/>
  <c r="Q775" i="5" s="1"/>
  <c r="J775" i="1"/>
  <c r="L776" i="5" s="1"/>
  <c r="K775" i="1"/>
  <c r="M776" i="5" s="1"/>
  <c r="L775" i="1"/>
  <c r="N776" i="5" s="1"/>
  <c r="M775" i="1"/>
  <c r="O776" i="5" s="1"/>
  <c r="N775" i="1"/>
  <c r="P776" i="5" s="1"/>
  <c r="O775" i="1"/>
  <c r="Q776" i="5" s="1"/>
  <c r="J776" i="1"/>
  <c r="L777" i="5" s="1"/>
  <c r="K776" i="1"/>
  <c r="M777" i="5" s="1"/>
  <c r="L776" i="1"/>
  <c r="N777" i="5" s="1"/>
  <c r="M776" i="1"/>
  <c r="O777" i="5" s="1"/>
  <c r="N776" i="1"/>
  <c r="P777" i="5" s="1"/>
  <c r="O776" i="1"/>
  <c r="Q777" i="5" s="1"/>
  <c r="J777" i="1"/>
  <c r="L778" i="5" s="1"/>
  <c r="K777" i="1"/>
  <c r="M778" i="5" s="1"/>
  <c r="L777" i="1"/>
  <c r="N778" i="5" s="1"/>
  <c r="M777" i="1"/>
  <c r="O778" i="5" s="1"/>
  <c r="N777" i="1"/>
  <c r="P778" i="5" s="1"/>
  <c r="O777" i="1"/>
  <c r="Q778" i="5" s="1"/>
  <c r="J778" i="1"/>
  <c r="L779" i="5" s="1"/>
  <c r="K778" i="1"/>
  <c r="M779" i="5" s="1"/>
  <c r="L778" i="1"/>
  <c r="N779" i="5" s="1"/>
  <c r="M778" i="1"/>
  <c r="O779" i="5" s="1"/>
  <c r="N778" i="1"/>
  <c r="P779" i="5" s="1"/>
  <c r="O778" i="1"/>
  <c r="Q779" i="5" s="1"/>
  <c r="J779" i="1"/>
  <c r="L780" i="5" s="1"/>
  <c r="K779" i="1"/>
  <c r="M780" i="5" s="1"/>
  <c r="L779" i="1"/>
  <c r="N780" i="5" s="1"/>
  <c r="M779" i="1"/>
  <c r="O780" i="5" s="1"/>
  <c r="N779" i="1"/>
  <c r="P780" i="5" s="1"/>
  <c r="O779" i="1"/>
  <c r="Q780" i="5" s="1"/>
  <c r="J780" i="1"/>
  <c r="L781" i="5" s="1"/>
  <c r="K780" i="1"/>
  <c r="M781" i="5" s="1"/>
  <c r="L780" i="1"/>
  <c r="N781" i="5" s="1"/>
  <c r="M780" i="1"/>
  <c r="O781" i="5" s="1"/>
  <c r="N780" i="1"/>
  <c r="P781" i="5" s="1"/>
  <c r="O780" i="1"/>
  <c r="Q781" i="5" s="1"/>
  <c r="J781" i="1"/>
  <c r="L782" i="5" s="1"/>
  <c r="K781" i="1"/>
  <c r="M782" i="5" s="1"/>
  <c r="L781" i="1"/>
  <c r="N782" i="5" s="1"/>
  <c r="M781" i="1"/>
  <c r="O782" i="5" s="1"/>
  <c r="N781" i="1"/>
  <c r="P782" i="5" s="1"/>
  <c r="O781" i="1"/>
  <c r="Q782" i="5" s="1"/>
  <c r="J782" i="1"/>
  <c r="L783" i="5" s="1"/>
  <c r="K782" i="1"/>
  <c r="M783" i="5" s="1"/>
  <c r="L782" i="1"/>
  <c r="N783" i="5" s="1"/>
  <c r="M782" i="1"/>
  <c r="O783" i="5" s="1"/>
  <c r="N782" i="1"/>
  <c r="P783" i="5" s="1"/>
  <c r="O782" i="1"/>
  <c r="Q783" i="5" s="1"/>
  <c r="J783" i="1"/>
  <c r="L784" i="5" s="1"/>
  <c r="K783" i="1"/>
  <c r="M784" i="5" s="1"/>
  <c r="L783" i="1"/>
  <c r="N784" i="5" s="1"/>
  <c r="M783" i="1"/>
  <c r="O784" i="5" s="1"/>
  <c r="N783" i="1"/>
  <c r="P784" i="5" s="1"/>
  <c r="O783" i="1"/>
  <c r="Q784" i="5" s="1"/>
  <c r="J784" i="1"/>
  <c r="L785" i="5" s="1"/>
  <c r="K784" i="1"/>
  <c r="M785" i="5" s="1"/>
  <c r="L784" i="1"/>
  <c r="N785" i="5" s="1"/>
  <c r="M784" i="1"/>
  <c r="O785" i="5" s="1"/>
  <c r="N784" i="1"/>
  <c r="P785" i="5" s="1"/>
  <c r="O784" i="1"/>
  <c r="Q785" i="5" s="1"/>
  <c r="J785" i="1"/>
  <c r="L786" i="5" s="1"/>
  <c r="K785" i="1"/>
  <c r="M786" i="5" s="1"/>
  <c r="L785" i="1"/>
  <c r="N786" i="5" s="1"/>
  <c r="M785" i="1"/>
  <c r="O786" i="5" s="1"/>
  <c r="N785" i="1"/>
  <c r="P786" i="5" s="1"/>
  <c r="O785" i="1"/>
  <c r="Q786" i="5" s="1"/>
  <c r="J786" i="1"/>
  <c r="L787" i="5" s="1"/>
  <c r="K786" i="1"/>
  <c r="M787" i="5" s="1"/>
  <c r="L786" i="1"/>
  <c r="N787" i="5" s="1"/>
  <c r="M786" i="1"/>
  <c r="O787" i="5" s="1"/>
  <c r="N786" i="1"/>
  <c r="P787" i="5" s="1"/>
  <c r="O786" i="1"/>
  <c r="Q787" i="5" s="1"/>
  <c r="J787" i="1"/>
  <c r="L788" i="5" s="1"/>
  <c r="K787" i="1"/>
  <c r="M788" i="5" s="1"/>
  <c r="L787" i="1"/>
  <c r="N788" i="5" s="1"/>
  <c r="M787" i="1"/>
  <c r="O788" i="5" s="1"/>
  <c r="N787" i="1"/>
  <c r="P788" i="5" s="1"/>
  <c r="O787" i="1"/>
  <c r="Q788" i="5" s="1"/>
  <c r="J788" i="1"/>
  <c r="L789" i="5" s="1"/>
  <c r="K788" i="1"/>
  <c r="M789" i="5" s="1"/>
  <c r="L788" i="1"/>
  <c r="N789" i="5" s="1"/>
  <c r="M788" i="1"/>
  <c r="O789" i="5" s="1"/>
  <c r="N788" i="1"/>
  <c r="P789" i="5" s="1"/>
  <c r="O788" i="1"/>
  <c r="Q789" i="5" s="1"/>
  <c r="J789" i="1"/>
  <c r="L790" i="5" s="1"/>
  <c r="K789" i="1"/>
  <c r="M790" i="5" s="1"/>
  <c r="L789" i="1"/>
  <c r="N790" i="5" s="1"/>
  <c r="M789" i="1"/>
  <c r="O790" i="5" s="1"/>
  <c r="N789" i="1"/>
  <c r="P790" i="5" s="1"/>
  <c r="O789" i="1"/>
  <c r="Q790" i="5" s="1"/>
  <c r="J790" i="1"/>
  <c r="L791" i="5" s="1"/>
  <c r="K790" i="1"/>
  <c r="M791" i="5" s="1"/>
  <c r="L790" i="1"/>
  <c r="N791" i="5" s="1"/>
  <c r="M790" i="1"/>
  <c r="O791" i="5" s="1"/>
  <c r="N790" i="1"/>
  <c r="P791" i="5" s="1"/>
  <c r="O790" i="1"/>
  <c r="Q791" i="5" s="1"/>
  <c r="J791" i="1"/>
  <c r="L792" i="5" s="1"/>
  <c r="K791" i="1"/>
  <c r="M792" i="5" s="1"/>
  <c r="L791" i="1"/>
  <c r="N792" i="5" s="1"/>
  <c r="M791" i="1"/>
  <c r="O792" i="5" s="1"/>
  <c r="N791" i="1"/>
  <c r="P792" i="5" s="1"/>
  <c r="O791" i="1"/>
  <c r="Q792" i="5" s="1"/>
  <c r="J792" i="1"/>
  <c r="L793" i="5" s="1"/>
  <c r="K792" i="1"/>
  <c r="M793" i="5" s="1"/>
  <c r="L792" i="1"/>
  <c r="N793" i="5" s="1"/>
  <c r="M792" i="1"/>
  <c r="O793" i="5" s="1"/>
  <c r="N792" i="1"/>
  <c r="P793" i="5" s="1"/>
  <c r="O792" i="1"/>
  <c r="Q793" i="5" s="1"/>
  <c r="J793" i="1"/>
  <c r="L794" i="5" s="1"/>
  <c r="K793" i="1"/>
  <c r="M794" i="5" s="1"/>
  <c r="L793" i="1"/>
  <c r="N794" i="5" s="1"/>
  <c r="M793" i="1"/>
  <c r="O794" i="5" s="1"/>
  <c r="N793" i="1"/>
  <c r="P794" i="5" s="1"/>
  <c r="O793" i="1"/>
  <c r="Q794" i="5" s="1"/>
  <c r="J794" i="1"/>
  <c r="L795" i="5" s="1"/>
  <c r="K794" i="1"/>
  <c r="M795" i="5" s="1"/>
  <c r="L794" i="1"/>
  <c r="N795" i="5" s="1"/>
  <c r="M794" i="1"/>
  <c r="O795" i="5" s="1"/>
  <c r="N794" i="1"/>
  <c r="P795" i="5" s="1"/>
  <c r="O794" i="1"/>
  <c r="Q795" i="5" s="1"/>
  <c r="J795" i="1"/>
  <c r="L796" i="5" s="1"/>
  <c r="K795" i="1"/>
  <c r="M796" i="5" s="1"/>
  <c r="L795" i="1"/>
  <c r="N796" i="5" s="1"/>
  <c r="M795" i="1"/>
  <c r="O796" i="5" s="1"/>
  <c r="N795" i="1"/>
  <c r="P796" i="5" s="1"/>
  <c r="O795" i="1"/>
  <c r="Q796" i="5" s="1"/>
  <c r="J796" i="1"/>
  <c r="L797" i="5" s="1"/>
  <c r="K796" i="1"/>
  <c r="M797" i="5" s="1"/>
  <c r="L796" i="1"/>
  <c r="N797" i="5" s="1"/>
  <c r="M796" i="1"/>
  <c r="O797" i="5" s="1"/>
  <c r="N796" i="1"/>
  <c r="P797" i="5" s="1"/>
  <c r="O796" i="1"/>
  <c r="Q797" i="5" s="1"/>
  <c r="J797" i="1"/>
  <c r="L798" i="5" s="1"/>
  <c r="K797" i="1"/>
  <c r="M798" i="5" s="1"/>
  <c r="L797" i="1"/>
  <c r="N798" i="5" s="1"/>
  <c r="M797" i="1"/>
  <c r="O798" i="5" s="1"/>
  <c r="N797" i="1"/>
  <c r="P798" i="5" s="1"/>
  <c r="O797" i="1"/>
  <c r="Q798" i="5" s="1"/>
  <c r="J798" i="1"/>
  <c r="L799" i="5" s="1"/>
  <c r="K798" i="1"/>
  <c r="M799" i="5" s="1"/>
  <c r="L798" i="1"/>
  <c r="N799" i="5" s="1"/>
  <c r="M798" i="1"/>
  <c r="O799" i="5" s="1"/>
  <c r="N798" i="1"/>
  <c r="P799" i="5" s="1"/>
  <c r="O798" i="1"/>
  <c r="Q799" i="5" s="1"/>
  <c r="J799" i="1"/>
  <c r="L800" i="5" s="1"/>
  <c r="K799" i="1"/>
  <c r="M800" i="5" s="1"/>
  <c r="L799" i="1"/>
  <c r="N800" i="5" s="1"/>
  <c r="M799" i="1"/>
  <c r="O800" i="5" s="1"/>
  <c r="N799" i="1"/>
  <c r="P800" i="5" s="1"/>
  <c r="O799" i="1"/>
  <c r="Q800" i="5" s="1"/>
  <c r="J800" i="1"/>
  <c r="L801" i="5" s="1"/>
  <c r="K800" i="1"/>
  <c r="M801" i="5" s="1"/>
  <c r="L800" i="1"/>
  <c r="N801" i="5" s="1"/>
  <c r="M800" i="1"/>
  <c r="O801" i="5" s="1"/>
  <c r="N800" i="1"/>
  <c r="P801" i="5" s="1"/>
  <c r="O800" i="1"/>
  <c r="Q801" i="5" s="1"/>
  <c r="J801" i="1"/>
  <c r="L802" i="5" s="1"/>
  <c r="K801" i="1"/>
  <c r="M802" i="5" s="1"/>
  <c r="L801" i="1"/>
  <c r="N802" i="5" s="1"/>
  <c r="M801" i="1"/>
  <c r="O802" i="5" s="1"/>
  <c r="N801" i="1"/>
  <c r="P802" i="5" s="1"/>
  <c r="O801" i="1"/>
  <c r="Q802" i="5" s="1"/>
  <c r="J802" i="1"/>
  <c r="L803" i="5" s="1"/>
  <c r="K802" i="1"/>
  <c r="M803" i="5" s="1"/>
  <c r="L802" i="1"/>
  <c r="N803" i="5" s="1"/>
  <c r="M802" i="1"/>
  <c r="O803" i="5" s="1"/>
  <c r="N802" i="1"/>
  <c r="P803" i="5" s="1"/>
  <c r="O802" i="1"/>
  <c r="Q803" i="5" s="1"/>
  <c r="J803" i="1"/>
  <c r="L804" i="5" s="1"/>
  <c r="K803" i="1"/>
  <c r="M804" i="5" s="1"/>
  <c r="L803" i="1"/>
  <c r="N804" i="5" s="1"/>
  <c r="M803" i="1"/>
  <c r="O804" i="5" s="1"/>
  <c r="N803" i="1"/>
  <c r="P804" i="5" s="1"/>
  <c r="O803" i="1"/>
  <c r="Q804" i="5" s="1"/>
  <c r="J804" i="1"/>
  <c r="L805" i="5" s="1"/>
  <c r="K804" i="1"/>
  <c r="M805" i="5" s="1"/>
  <c r="L804" i="1"/>
  <c r="N805" i="5" s="1"/>
  <c r="M804" i="1"/>
  <c r="O805" i="5" s="1"/>
  <c r="N804" i="1"/>
  <c r="P805" i="5" s="1"/>
  <c r="O804" i="1"/>
  <c r="Q805" i="5" s="1"/>
  <c r="J805" i="1"/>
  <c r="L806" i="5" s="1"/>
  <c r="K805" i="1"/>
  <c r="M806" i="5" s="1"/>
  <c r="L805" i="1"/>
  <c r="N806" i="5" s="1"/>
  <c r="M805" i="1"/>
  <c r="O806" i="5" s="1"/>
  <c r="N805" i="1"/>
  <c r="P806" i="5" s="1"/>
  <c r="O805" i="1"/>
  <c r="Q806" i="5" s="1"/>
  <c r="J806" i="1"/>
  <c r="L807" i="5" s="1"/>
  <c r="K806" i="1"/>
  <c r="M807" i="5" s="1"/>
  <c r="L806" i="1"/>
  <c r="N807" i="5" s="1"/>
  <c r="M806" i="1"/>
  <c r="O807" i="5" s="1"/>
  <c r="N806" i="1"/>
  <c r="P807" i="5" s="1"/>
  <c r="O806" i="1"/>
  <c r="Q807" i="5" s="1"/>
  <c r="J807" i="1"/>
  <c r="L808" i="5" s="1"/>
  <c r="K807" i="1"/>
  <c r="M808" i="5" s="1"/>
  <c r="L807" i="1"/>
  <c r="N808" i="5" s="1"/>
  <c r="M807" i="1"/>
  <c r="O808" i="5" s="1"/>
  <c r="N807" i="1"/>
  <c r="P808" i="5" s="1"/>
  <c r="O807" i="1"/>
  <c r="Q808" i="5" s="1"/>
  <c r="J808" i="1"/>
  <c r="L809" i="5" s="1"/>
  <c r="K808" i="1"/>
  <c r="M809" i="5" s="1"/>
  <c r="L808" i="1"/>
  <c r="N809" i="5" s="1"/>
  <c r="M808" i="1"/>
  <c r="O809" i="5" s="1"/>
  <c r="N808" i="1"/>
  <c r="P809" i="5" s="1"/>
  <c r="O808" i="1"/>
  <c r="Q809" i="5" s="1"/>
  <c r="J809" i="1"/>
  <c r="L810" i="5" s="1"/>
  <c r="K809" i="1"/>
  <c r="M810" i="5" s="1"/>
  <c r="L809" i="1"/>
  <c r="N810" i="5" s="1"/>
  <c r="M809" i="1"/>
  <c r="O810" i="5" s="1"/>
  <c r="N809" i="1"/>
  <c r="P810" i="5" s="1"/>
  <c r="O809" i="1"/>
  <c r="Q810" i="5" s="1"/>
  <c r="J810" i="1"/>
  <c r="L811" i="5" s="1"/>
  <c r="K810" i="1"/>
  <c r="M811" i="5" s="1"/>
  <c r="L810" i="1"/>
  <c r="N811" i="5" s="1"/>
  <c r="M810" i="1"/>
  <c r="O811" i="5" s="1"/>
  <c r="N810" i="1"/>
  <c r="P811" i="5" s="1"/>
  <c r="O810" i="1"/>
  <c r="Q811" i="5" s="1"/>
  <c r="J811" i="1"/>
  <c r="L812" i="5" s="1"/>
  <c r="K811" i="1"/>
  <c r="M812" i="5" s="1"/>
  <c r="L811" i="1"/>
  <c r="N812" i="5" s="1"/>
  <c r="M811" i="1"/>
  <c r="O812" i="5" s="1"/>
  <c r="N811" i="1"/>
  <c r="P812" i="5" s="1"/>
  <c r="O811" i="1"/>
  <c r="Q812" i="5" s="1"/>
  <c r="J812" i="1"/>
  <c r="L813" i="5" s="1"/>
  <c r="K812" i="1"/>
  <c r="M813" i="5" s="1"/>
  <c r="L812" i="1"/>
  <c r="N813" i="5" s="1"/>
  <c r="M812" i="1"/>
  <c r="O813" i="5" s="1"/>
  <c r="N812" i="1"/>
  <c r="P813" i="5" s="1"/>
  <c r="O812" i="1"/>
  <c r="Q813" i="5" s="1"/>
  <c r="J813" i="1"/>
  <c r="L814" i="5" s="1"/>
  <c r="K813" i="1"/>
  <c r="M814" i="5" s="1"/>
  <c r="L813" i="1"/>
  <c r="N814" i="5" s="1"/>
  <c r="M813" i="1"/>
  <c r="O814" i="5" s="1"/>
  <c r="N813" i="1"/>
  <c r="P814" i="5" s="1"/>
  <c r="O813" i="1"/>
  <c r="Q814" i="5" s="1"/>
  <c r="J814" i="1"/>
  <c r="L815" i="5" s="1"/>
  <c r="K814" i="1"/>
  <c r="M815" i="5" s="1"/>
  <c r="L814" i="1"/>
  <c r="N815" i="5" s="1"/>
  <c r="M814" i="1"/>
  <c r="O815" i="5" s="1"/>
  <c r="N814" i="1"/>
  <c r="P815" i="5" s="1"/>
  <c r="O814" i="1"/>
  <c r="Q815" i="5" s="1"/>
  <c r="J815" i="1"/>
  <c r="L816" i="5" s="1"/>
  <c r="K815" i="1"/>
  <c r="M816" i="5" s="1"/>
  <c r="L815" i="1"/>
  <c r="N816" i="5" s="1"/>
  <c r="M815" i="1"/>
  <c r="O816" i="5" s="1"/>
  <c r="N815" i="1"/>
  <c r="P816" i="5" s="1"/>
  <c r="O815" i="1"/>
  <c r="Q816" i="5" s="1"/>
  <c r="J816" i="1"/>
  <c r="L817" i="5" s="1"/>
  <c r="K816" i="1"/>
  <c r="M817" i="5" s="1"/>
  <c r="L816" i="1"/>
  <c r="N817" i="5" s="1"/>
  <c r="M816" i="1"/>
  <c r="O817" i="5" s="1"/>
  <c r="N816" i="1"/>
  <c r="P817" i="5" s="1"/>
  <c r="O816" i="1"/>
  <c r="Q817" i="5" s="1"/>
  <c r="J817" i="1"/>
  <c r="L818" i="5" s="1"/>
  <c r="K817" i="1"/>
  <c r="M818" i="5" s="1"/>
  <c r="L817" i="1"/>
  <c r="N818" i="5" s="1"/>
  <c r="M817" i="1"/>
  <c r="O818" i="5" s="1"/>
  <c r="N817" i="1"/>
  <c r="P818" i="5" s="1"/>
  <c r="O817" i="1"/>
  <c r="Q818" i="5" s="1"/>
  <c r="J818" i="1"/>
  <c r="L819" i="5" s="1"/>
  <c r="K818" i="1"/>
  <c r="M819" i="5" s="1"/>
  <c r="L818" i="1"/>
  <c r="N819" i="5" s="1"/>
  <c r="M818" i="1"/>
  <c r="O819" i="5" s="1"/>
  <c r="N818" i="1"/>
  <c r="P819" i="5" s="1"/>
  <c r="O818" i="1"/>
  <c r="Q819" i="5" s="1"/>
  <c r="J819" i="1"/>
  <c r="L820" i="5" s="1"/>
  <c r="K819" i="1"/>
  <c r="M820" i="5" s="1"/>
  <c r="L819" i="1"/>
  <c r="N820" i="5" s="1"/>
  <c r="M819" i="1"/>
  <c r="O820" i="5" s="1"/>
  <c r="N819" i="1"/>
  <c r="P820" i="5" s="1"/>
  <c r="O819" i="1"/>
  <c r="Q820" i="5" s="1"/>
  <c r="J820" i="1"/>
  <c r="L821" i="5" s="1"/>
  <c r="K820" i="1"/>
  <c r="M821" i="5" s="1"/>
  <c r="L820" i="1"/>
  <c r="N821" i="5" s="1"/>
  <c r="M820" i="1"/>
  <c r="O821" i="5" s="1"/>
  <c r="N820" i="1"/>
  <c r="P821" i="5" s="1"/>
  <c r="O820" i="1"/>
  <c r="Q821" i="5" s="1"/>
  <c r="J821" i="1"/>
  <c r="L822" i="5" s="1"/>
  <c r="K821" i="1"/>
  <c r="M822" i="5" s="1"/>
  <c r="L821" i="1"/>
  <c r="N822" i="5" s="1"/>
  <c r="M821" i="1"/>
  <c r="O822" i="5" s="1"/>
  <c r="N821" i="1"/>
  <c r="P822" i="5" s="1"/>
  <c r="O821" i="1"/>
  <c r="Q822" i="5" s="1"/>
  <c r="J822" i="1"/>
  <c r="L823" i="5" s="1"/>
  <c r="K822" i="1"/>
  <c r="M823" i="5" s="1"/>
  <c r="L822" i="1"/>
  <c r="N823" i="5" s="1"/>
  <c r="M822" i="1"/>
  <c r="O823" i="5" s="1"/>
  <c r="N822" i="1"/>
  <c r="P823" i="5" s="1"/>
  <c r="O822" i="1"/>
  <c r="Q823" i="5" s="1"/>
  <c r="J823" i="1"/>
  <c r="L824" i="5" s="1"/>
  <c r="K823" i="1"/>
  <c r="M824" i="5" s="1"/>
  <c r="L823" i="1"/>
  <c r="N824" i="5" s="1"/>
  <c r="M823" i="1"/>
  <c r="O824" i="5" s="1"/>
  <c r="N823" i="1"/>
  <c r="P824" i="5" s="1"/>
  <c r="O823" i="1"/>
  <c r="Q824" i="5" s="1"/>
  <c r="J824" i="1"/>
  <c r="L825" i="5" s="1"/>
  <c r="K824" i="1"/>
  <c r="M825" i="5" s="1"/>
  <c r="L824" i="1"/>
  <c r="N825" i="5" s="1"/>
  <c r="M824" i="1"/>
  <c r="O825" i="5" s="1"/>
  <c r="N824" i="1"/>
  <c r="P825" i="5" s="1"/>
  <c r="O824" i="1"/>
  <c r="Q825" i="5" s="1"/>
  <c r="J825" i="1"/>
  <c r="L826" i="5" s="1"/>
  <c r="K825" i="1"/>
  <c r="M826" i="5" s="1"/>
  <c r="L825" i="1"/>
  <c r="N826" i="5" s="1"/>
  <c r="M825" i="1"/>
  <c r="O826" i="5" s="1"/>
  <c r="N825" i="1"/>
  <c r="P826" i="5" s="1"/>
  <c r="O825" i="1"/>
  <c r="Q826" i="5" s="1"/>
  <c r="J826" i="1"/>
  <c r="L827" i="5" s="1"/>
  <c r="K826" i="1"/>
  <c r="M827" i="5" s="1"/>
  <c r="L826" i="1"/>
  <c r="N827" i="5" s="1"/>
  <c r="M826" i="1"/>
  <c r="O827" i="5" s="1"/>
  <c r="N826" i="1"/>
  <c r="P827" i="5" s="1"/>
  <c r="O826" i="1"/>
  <c r="Q827" i="5" s="1"/>
  <c r="J827" i="1"/>
  <c r="L828" i="5" s="1"/>
  <c r="K827" i="1"/>
  <c r="M828" i="5" s="1"/>
  <c r="L827" i="1"/>
  <c r="N828" i="5" s="1"/>
  <c r="M827" i="1"/>
  <c r="O828" i="5" s="1"/>
  <c r="N827" i="1"/>
  <c r="P828" i="5" s="1"/>
  <c r="O827" i="1"/>
  <c r="Q828" i="5" s="1"/>
  <c r="J828" i="1"/>
  <c r="L829" i="5" s="1"/>
  <c r="K828" i="1"/>
  <c r="M829" i="5" s="1"/>
  <c r="L828" i="1"/>
  <c r="N829" i="5" s="1"/>
  <c r="M828" i="1"/>
  <c r="O829" i="5" s="1"/>
  <c r="N828" i="1"/>
  <c r="P829" i="5" s="1"/>
  <c r="O828" i="1"/>
  <c r="Q829" i="5" s="1"/>
  <c r="J829" i="1"/>
  <c r="L830" i="5" s="1"/>
  <c r="K829" i="1"/>
  <c r="M830" i="5" s="1"/>
  <c r="L829" i="1"/>
  <c r="N830" i="5" s="1"/>
  <c r="M829" i="1"/>
  <c r="O830" i="5" s="1"/>
  <c r="N829" i="1"/>
  <c r="P830" i="5" s="1"/>
  <c r="O829" i="1"/>
  <c r="Q830" i="5" s="1"/>
  <c r="J830" i="1"/>
  <c r="L831" i="5" s="1"/>
  <c r="K830" i="1"/>
  <c r="M831" i="5" s="1"/>
  <c r="L830" i="1"/>
  <c r="N831" i="5" s="1"/>
  <c r="M830" i="1"/>
  <c r="O831" i="5" s="1"/>
  <c r="N830" i="1"/>
  <c r="P831" i="5" s="1"/>
  <c r="O830" i="1"/>
  <c r="Q831" i="5" s="1"/>
  <c r="J831" i="1"/>
  <c r="L832" i="5" s="1"/>
  <c r="K831" i="1"/>
  <c r="M832" i="5" s="1"/>
  <c r="L831" i="1"/>
  <c r="N832" i="5" s="1"/>
  <c r="M831" i="1"/>
  <c r="O832" i="5" s="1"/>
  <c r="N831" i="1"/>
  <c r="P832" i="5" s="1"/>
  <c r="O831" i="1"/>
  <c r="Q832" i="5" s="1"/>
  <c r="J832" i="1"/>
  <c r="L833" i="5" s="1"/>
  <c r="K832" i="1"/>
  <c r="M833" i="5" s="1"/>
  <c r="L832" i="1"/>
  <c r="N833" i="5" s="1"/>
  <c r="M832" i="1"/>
  <c r="O833" i="5" s="1"/>
  <c r="N832" i="1"/>
  <c r="P833" i="5" s="1"/>
  <c r="O832" i="1"/>
  <c r="Q833" i="5" s="1"/>
  <c r="J833" i="1"/>
  <c r="L834" i="5" s="1"/>
  <c r="K833" i="1"/>
  <c r="M834" i="5" s="1"/>
  <c r="L833" i="1"/>
  <c r="N834" i="5" s="1"/>
  <c r="M833" i="1"/>
  <c r="O834" i="5" s="1"/>
  <c r="N833" i="1"/>
  <c r="P834" i="5" s="1"/>
  <c r="O833" i="1"/>
  <c r="Q834" i="5" s="1"/>
  <c r="J834" i="1"/>
  <c r="L835" i="5" s="1"/>
  <c r="K834" i="1"/>
  <c r="M835" i="5" s="1"/>
  <c r="L834" i="1"/>
  <c r="N835" i="5" s="1"/>
  <c r="M834" i="1"/>
  <c r="O835" i="5" s="1"/>
  <c r="N834" i="1"/>
  <c r="P835" i="5" s="1"/>
  <c r="O834" i="1"/>
  <c r="Q835" i="5" s="1"/>
  <c r="J835" i="1"/>
  <c r="L836" i="5" s="1"/>
  <c r="K835" i="1"/>
  <c r="M836" i="5" s="1"/>
  <c r="L835" i="1"/>
  <c r="N836" i="5" s="1"/>
  <c r="M835" i="1"/>
  <c r="O836" i="5" s="1"/>
  <c r="N835" i="1"/>
  <c r="P836" i="5" s="1"/>
  <c r="O835" i="1"/>
  <c r="Q836" i="5" s="1"/>
  <c r="J836" i="1"/>
  <c r="L837" i="5" s="1"/>
  <c r="K836" i="1"/>
  <c r="M837" i="5" s="1"/>
  <c r="L836" i="1"/>
  <c r="N837" i="5" s="1"/>
  <c r="M836" i="1"/>
  <c r="O837" i="5" s="1"/>
  <c r="N836" i="1"/>
  <c r="P837" i="5" s="1"/>
  <c r="O836" i="1"/>
  <c r="Q837" i="5" s="1"/>
  <c r="J837" i="1"/>
  <c r="L838" i="5" s="1"/>
  <c r="K837" i="1"/>
  <c r="M838" i="5" s="1"/>
  <c r="L837" i="1"/>
  <c r="N838" i="5" s="1"/>
  <c r="M837" i="1"/>
  <c r="O838" i="5" s="1"/>
  <c r="N837" i="1"/>
  <c r="P838" i="5" s="1"/>
  <c r="O837" i="1"/>
  <c r="Q838" i="5" s="1"/>
  <c r="J838" i="1"/>
  <c r="L839" i="5" s="1"/>
  <c r="K838" i="1"/>
  <c r="M839" i="5" s="1"/>
  <c r="L838" i="1"/>
  <c r="N839" i="5" s="1"/>
  <c r="M838" i="1"/>
  <c r="O839" i="5" s="1"/>
  <c r="N838" i="1"/>
  <c r="P839" i="5" s="1"/>
  <c r="O838" i="1"/>
  <c r="Q839" i="5" s="1"/>
  <c r="J839" i="1"/>
  <c r="L840" i="5" s="1"/>
  <c r="K839" i="1"/>
  <c r="M840" i="5" s="1"/>
  <c r="L839" i="1"/>
  <c r="N840" i="5" s="1"/>
  <c r="M839" i="1"/>
  <c r="O840" i="5" s="1"/>
  <c r="N839" i="1"/>
  <c r="P840" i="5" s="1"/>
  <c r="O839" i="1"/>
  <c r="Q840" i="5" s="1"/>
  <c r="J840" i="1"/>
  <c r="L841" i="5" s="1"/>
  <c r="K840" i="1"/>
  <c r="M841" i="5" s="1"/>
  <c r="L840" i="1"/>
  <c r="N841" i="5" s="1"/>
  <c r="M840" i="1"/>
  <c r="O841" i="5" s="1"/>
  <c r="N840" i="1"/>
  <c r="P841" i="5" s="1"/>
  <c r="O840" i="1"/>
  <c r="Q841" i="5" s="1"/>
  <c r="J841" i="1"/>
  <c r="L842" i="5" s="1"/>
  <c r="K841" i="1"/>
  <c r="M842" i="5" s="1"/>
  <c r="L841" i="1"/>
  <c r="N842" i="5" s="1"/>
  <c r="M841" i="1"/>
  <c r="O842" i="5" s="1"/>
  <c r="N841" i="1"/>
  <c r="P842" i="5" s="1"/>
  <c r="O841" i="1"/>
  <c r="Q842" i="5" s="1"/>
  <c r="J842" i="1"/>
  <c r="L843" i="5" s="1"/>
  <c r="K842" i="1"/>
  <c r="M843" i="5" s="1"/>
  <c r="L842" i="1"/>
  <c r="N843" i="5" s="1"/>
  <c r="M842" i="1"/>
  <c r="O843" i="5" s="1"/>
  <c r="N842" i="1"/>
  <c r="P843" i="5" s="1"/>
  <c r="O842" i="1"/>
  <c r="Q843" i="5" s="1"/>
  <c r="J843" i="1"/>
  <c r="L844" i="5" s="1"/>
  <c r="K843" i="1"/>
  <c r="M844" i="5" s="1"/>
  <c r="L843" i="1"/>
  <c r="N844" i="5" s="1"/>
  <c r="M843" i="1"/>
  <c r="O844" i="5" s="1"/>
  <c r="N843" i="1"/>
  <c r="P844" i="5" s="1"/>
  <c r="O843" i="1"/>
  <c r="Q844" i="5" s="1"/>
  <c r="J844" i="1"/>
  <c r="L845" i="5" s="1"/>
  <c r="K844" i="1"/>
  <c r="M845" i="5" s="1"/>
  <c r="L844" i="1"/>
  <c r="N845" i="5" s="1"/>
  <c r="M844" i="1"/>
  <c r="O845" i="5" s="1"/>
  <c r="N844" i="1"/>
  <c r="P845" i="5" s="1"/>
  <c r="O844" i="1"/>
  <c r="Q845" i="5" s="1"/>
  <c r="J845" i="1"/>
  <c r="L846" i="5" s="1"/>
  <c r="K845" i="1"/>
  <c r="M846" i="5" s="1"/>
  <c r="L845" i="1"/>
  <c r="N846" i="5" s="1"/>
  <c r="M845" i="1"/>
  <c r="O846" i="5" s="1"/>
  <c r="N845" i="1"/>
  <c r="P846" i="5" s="1"/>
  <c r="O845" i="1"/>
  <c r="Q846" i="5" s="1"/>
  <c r="J846" i="1"/>
  <c r="L847" i="5" s="1"/>
  <c r="K846" i="1"/>
  <c r="M847" i="5" s="1"/>
  <c r="L846" i="1"/>
  <c r="N847" i="5" s="1"/>
  <c r="M846" i="1"/>
  <c r="O847" i="5" s="1"/>
  <c r="N846" i="1"/>
  <c r="P847" i="5" s="1"/>
  <c r="O846" i="1"/>
  <c r="Q847" i="5" s="1"/>
  <c r="J847" i="1"/>
  <c r="L848" i="5" s="1"/>
  <c r="K847" i="1"/>
  <c r="M848" i="5" s="1"/>
  <c r="L847" i="1"/>
  <c r="N848" i="5" s="1"/>
  <c r="M847" i="1"/>
  <c r="O848" i="5" s="1"/>
  <c r="N847" i="1"/>
  <c r="P848" i="5" s="1"/>
  <c r="O847" i="1"/>
  <c r="Q848" i="5" s="1"/>
  <c r="J848" i="1"/>
  <c r="L849" i="5" s="1"/>
  <c r="K848" i="1"/>
  <c r="M849" i="5" s="1"/>
  <c r="L848" i="1"/>
  <c r="N849" i="5" s="1"/>
  <c r="M848" i="1"/>
  <c r="O849" i="5" s="1"/>
  <c r="N848" i="1"/>
  <c r="P849" i="5" s="1"/>
  <c r="O848" i="1"/>
  <c r="Q849" i="5" s="1"/>
  <c r="J849" i="1"/>
  <c r="L850" i="5" s="1"/>
  <c r="K849" i="1"/>
  <c r="M850" i="5" s="1"/>
  <c r="L849" i="1"/>
  <c r="N850" i="5" s="1"/>
  <c r="M849" i="1"/>
  <c r="O850" i="5" s="1"/>
  <c r="N849" i="1"/>
  <c r="P850" i="5" s="1"/>
  <c r="O849" i="1"/>
  <c r="Q850" i="5" s="1"/>
  <c r="J850" i="1"/>
  <c r="L851" i="5" s="1"/>
  <c r="K850" i="1"/>
  <c r="M851" i="5" s="1"/>
  <c r="L850" i="1"/>
  <c r="N851" i="5" s="1"/>
  <c r="M850" i="1"/>
  <c r="O851" i="5" s="1"/>
  <c r="N850" i="1"/>
  <c r="P851" i="5" s="1"/>
  <c r="O850" i="1"/>
  <c r="Q851" i="5" s="1"/>
  <c r="J851" i="1"/>
  <c r="L852" i="5" s="1"/>
  <c r="K851" i="1"/>
  <c r="M852" i="5" s="1"/>
  <c r="L851" i="1"/>
  <c r="N852" i="5" s="1"/>
  <c r="M851" i="1"/>
  <c r="O852" i="5" s="1"/>
  <c r="N851" i="1"/>
  <c r="P852" i="5" s="1"/>
  <c r="O851" i="1"/>
  <c r="Q852" i="5" s="1"/>
  <c r="J852" i="1"/>
  <c r="L853" i="5" s="1"/>
  <c r="K852" i="1"/>
  <c r="M853" i="5" s="1"/>
  <c r="L852" i="1"/>
  <c r="N853" i="5" s="1"/>
  <c r="M852" i="1"/>
  <c r="O853" i="5" s="1"/>
  <c r="N852" i="1"/>
  <c r="P853" i="5" s="1"/>
  <c r="O852" i="1"/>
  <c r="Q853" i="5" s="1"/>
  <c r="J853" i="1"/>
  <c r="L854" i="5" s="1"/>
  <c r="K853" i="1"/>
  <c r="M854" i="5" s="1"/>
  <c r="L853" i="1"/>
  <c r="N854" i="5" s="1"/>
  <c r="M853" i="1"/>
  <c r="O854" i="5" s="1"/>
  <c r="N853" i="1"/>
  <c r="P854" i="5" s="1"/>
  <c r="O853" i="1"/>
  <c r="Q854" i="5" s="1"/>
  <c r="J854" i="1"/>
  <c r="L855" i="5" s="1"/>
  <c r="K854" i="1"/>
  <c r="M855" i="5" s="1"/>
  <c r="L854" i="1"/>
  <c r="N855" i="5" s="1"/>
  <c r="M854" i="1"/>
  <c r="O855" i="5" s="1"/>
  <c r="N854" i="1"/>
  <c r="P855" i="5" s="1"/>
  <c r="O854" i="1"/>
  <c r="Q855" i="5" s="1"/>
  <c r="J855" i="1"/>
  <c r="L856" i="5" s="1"/>
  <c r="K855" i="1"/>
  <c r="M856" i="5" s="1"/>
  <c r="L855" i="1"/>
  <c r="N856" i="5" s="1"/>
  <c r="M855" i="1"/>
  <c r="O856" i="5" s="1"/>
  <c r="N855" i="1"/>
  <c r="P856" i="5" s="1"/>
  <c r="O855" i="1"/>
  <c r="Q856" i="5" s="1"/>
  <c r="J856" i="1"/>
  <c r="L857" i="5" s="1"/>
  <c r="K856" i="1"/>
  <c r="M857" i="5" s="1"/>
  <c r="L856" i="1"/>
  <c r="N857" i="5" s="1"/>
  <c r="M856" i="1"/>
  <c r="O857" i="5" s="1"/>
  <c r="N856" i="1"/>
  <c r="P857" i="5" s="1"/>
  <c r="O856" i="1"/>
  <c r="Q857" i="5" s="1"/>
  <c r="J857" i="1"/>
  <c r="L858" i="5" s="1"/>
  <c r="K857" i="1"/>
  <c r="M858" i="5" s="1"/>
  <c r="L857" i="1"/>
  <c r="N858" i="5" s="1"/>
  <c r="M857" i="1"/>
  <c r="O858" i="5" s="1"/>
  <c r="N857" i="1"/>
  <c r="P858" i="5" s="1"/>
  <c r="O857" i="1"/>
  <c r="Q858" i="5" s="1"/>
  <c r="J858" i="1"/>
  <c r="L859" i="5" s="1"/>
  <c r="K858" i="1"/>
  <c r="M859" i="5" s="1"/>
  <c r="L858" i="1"/>
  <c r="N859" i="5" s="1"/>
  <c r="M858" i="1"/>
  <c r="O859" i="5" s="1"/>
  <c r="N858" i="1"/>
  <c r="P859" i="5" s="1"/>
  <c r="O858" i="1"/>
  <c r="Q859" i="5" s="1"/>
  <c r="J859" i="1"/>
  <c r="L860" i="5" s="1"/>
  <c r="K859" i="1"/>
  <c r="M860" i="5" s="1"/>
  <c r="L859" i="1"/>
  <c r="N860" i="5" s="1"/>
  <c r="M859" i="1"/>
  <c r="O860" i="5" s="1"/>
  <c r="N859" i="1"/>
  <c r="P860" i="5" s="1"/>
  <c r="O859" i="1"/>
  <c r="Q860" i="5" s="1"/>
  <c r="J860" i="1"/>
  <c r="L861" i="5" s="1"/>
  <c r="K860" i="1"/>
  <c r="M861" i="5" s="1"/>
  <c r="L860" i="1"/>
  <c r="N861" i="5" s="1"/>
  <c r="M860" i="1"/>
  <c r="O861" i="5" s="1"/>
  <c r="N860" i="1"/>
  <c r="P861" i="5" s="1"/>
  <c r="O860" i="1"/>
  <c r="Q861" i="5" s="1"/>
  <c r="J861" i="1"/>
  <c r="L862" i="5" s="1"/>
  <c r="K861" i="1"/>
  <c r="M862" i="5" s="1"/>
  <c r="L861" i="1"/>
  <c r="N862" i="5" s="1"/>
  <c r="M861" i="1"/>
  <c r="O862" i="5" s="1"/>
  <c r="N861" i="1"/>
  <c r="P862" i="5" s="1"/>
  <c r="O861" i="1"/>
  <c r="Q862" i="5" s="1"/>
  <c r="J862" i="1"/>
  <c r="L863" i="5" s="1"/>
  <c r="K862" i="1"/>
  <c r="M863" i="5" s="1"/>
  <c r="L862" i="1"/>
  <c r="N863" i="5" s="1"/>
  <c r="M862" i="1"/>
  <c r="O863" i="5" s="1"/>
  <c r="N862" i="1"/>
  <c r="P863" i="5" s="1"/>
  <c r="O862" i="1"/>
  <c r="Q863" i="5" s="1"/>
  <c r="J863" i="1"/>
  <c r="L864" i="5" s="1"/>
  <c r="K863" i="1"/>
  <c r="M864" i="5" s="1"/>
  <c r="L863" i="1"/>
  <c r="N864" i="5" s="1"/>
  <c r="M863" i="1"/>
  <c r="O864" i="5" s="1"/>
  <c r="N863" i="1"/>
  <c r="P864" i="5" s="1"/>
  <c r="O863" i="1"/>
  <c r="Q864" i="5" s="1"/>
  <c r="J864" i="1"/>
  <c r="L865" i="5" s="1"/>
  <c r="K864" i="1"/>
  <c r="M865" i="5" s="1"/>
  <c r="L864" i="1"/>
  <c r="N865" i="5" s="1"/>
  <c r="M864" i="1"/>
  <c r="O865" i="5" s="1"/>
  <c r="N864" i="1"/>
  <c r="P865" i="5" s="1"/>
  <c r="O864" i="1"/>
  <c r="Q865" i="5" s="1"/>
  <c r="J865" i="1"/>
  <c r="L866" i="5" s="1"/>
  <c r="K865" i="1"/>
  <c r="M866" i="5" s="1"/>
  <c r="L865" i="1"/>
  <c r="N866" i="5" s="1"/>
  <c r="M865" i="1"/>
  <c r="O866" i="5" s="1"/>
  <c r="N865" i="1"/>
  <c r="P866" i="5" s="1"/>
  <c r="O865" i="1"/>
  <c r="Q866" i="5" s="1"/>
  <c r="J866" i="1"/>
  <c r="L867" i="5" s="1"/>
  <c r="K866" i="1"/>
  <c r="M867" i="5" s="1"/>
  <c r="L866" i="1"/>
  <c r="N867" i="5" s="1"/>
  <c r="M866" i="1"/>
  <c r="O867" i="5" s="1"/>
  <c r="N866" i="1"/>
  <c r="P867" i="5" s="1"/>
  <c r="O866" i="1"/>
  <c r="Q867" i="5" s="1"/>
  <c r="J867" i="1"/>
  <c r="L868" i="5" s="1"/>
  <c r="K867" i="1"/>
  <c r="M868" i="5" s="1"/>
  <c r="L867" i="1"/>
  <c r="N868" i="5" s="1"/>
  <c r="M867" i="1"/>
  <c r="O868" i="5" s="1"/>
  <c r="N867" i="1"/>
  <c r="P868" i="5" s="1"/>
  <c r="O867" i="1"/>
  <c r="Q868" i="5" s="1"/>
  <c r="J868" i="1"/>
  <c r="L869" i="5" s="1"/>
  <c r="K868" i="1"/>
  <c r="M869" i="5" s="1"/>
  <c r="L868" i="1"/>
  <c r="N869" i="5" s="1"/>
  <c r="M868" i="1"/>
  <c r="O869" i="5" s="1"/>
  <c r="N868" i="1"/>
  <c r="P869" i="5" s="1"/>
  <c r="O868" i="1"/>
  <c r="Q869" i="5" s="1"/>
  <c r="J869" i="1"/>
  <c r="L870" i="5" s="1"/>
  <c r="K869" i="1"/>
  <c r="M870" i="5" s="1"/>
  <c r="L869" i="1"/>
  <c r="N870" i="5" s="1"/>
  <c r="M869" i="1"/>
  <c r="O870" i="5" s="1"/>
  <c r="N869" i="1"/>
  <c r="P870" i="5" s="1"/>
  <c r="O869" i="1"/>
  <c r="Q870" i="5" s="1"/>
  <c r="J870" i="1"/>
  <c r="L871" i="5" s="1"/>
  <c r="K870" i="1"/>
  <c r="M871" i="5" s="1"/>
  <c r="L870" i="1"/>
  <c r="N871" i="5" s="1"/>
  <c r="M870" i="1"/>
  <c r="O871" i="5" s="1"/>
  <c r="N870" i="1"/>
  <c r="P871" i="5" s="1"/>
  <c r="O870" i="1"/>
  <c r="Q871" i="5" s="1"/>
  <c r="J871" i="1"/>
  <c r="L872" i="5" s="1"/>
  <c r="K871" i="1"/>
  <c r="M872" i="5" s="1"/>
  <c r="L871" i="1"/>
  <c r="N872" i="5" s="1"/>
  <c r="M871" i="1"/>
  <c r="O872" i="5" s="1"/>
  <c r="N871" i="1"/>
  <c r="P872" i="5" s="1"/>
  <c r="O871" i="1"/>
  <c r="Q872" i="5" s="1"/>
  <c r="J872" i="1"/>
  <c r="L873" i="5" s="1"/>
  <c r="K872" i="1"/>
  <c r="M873" i="5" s="1"/>
  <c r="L872" i="1"/>
  <c r="N873" i="5" s="1"/>
  <c r="M872" i="1"/>
  <c r="O873" i="5" s="1"/>
  <c r="N872" i="1"/>
  <c r="P873" i="5" s="1"/>
  <c r="O872" i="1"/>
  <c r="Q873" i="5" s="1"/>
  <c r="J873" i="1"/>
  <c r="L874" i="5" s="1"/>
  <c r="K873" i="1"/>
  <c r="M874" i="5" s="1"/>
  <c r="L873" i="1"/>
  <c r="N874" i="5" s="1"/>
  <c r="M873" i="1"/>
  <c r="O874" i="5" s="1"/>
  <c r="N873" i="1"/>
  <c r="P874" i="5" s="1"/>
  <c r="O873" i="1"/>
  <c r="Q874" i="5" s="1"/>
  <c r="J874" i="1"/>
  <c r="L875" i="5" s="1"/>
  <c r="K874" i="1"/>
  <c r="M875" i="5" s="1"/>
  <c r="L874" i="1"/>
  <c r="N875" i="5" s="1"/>
  <c r="M874" i="1"/>
  <c r="O875" i="5" s="1"/>
  <c r="N874" i="1"/>
  <c r="P875" i="5" s="1"/>
  <c r="O874" i="1"/>
  <c r="Q875" i="5" s="1"/>
  <c r="J875" i="1"/>
  <c r="L876" i="5" s="1"/>
  <c r="K875" i="1"/>
  <c r="M876" i="5" s="1"/>
  <c r="L875" i="1"/>
  <c r="N876" i="5" s="1"/>
  <c r="M875" i="1"/>
  <c r="O876" i="5" s="1"/>
  <c r="N875" i="1"/>
  <c r="P876" i="5" s="1"/>
  <c r="O875" i="1"/>
  <c r="Q876" i="5" s="1"/>
  <c r="J876" i="1"/>
  <c r="L877" i="5" s="1"/>
  <c r="K876" i="1"/>
  <c r="M877" i="5" s="1"/>
  <c r="L876" i="1"/>
  <c r="N877" i="5" s="1"/>
  <c r="M876" i="1"/>
  <c r="O877" i="5" s="1"/>
  <c r="N876" i="1"/>
  <c r="P877" i="5" s="1"/>
  <c r="O876" i="1"/>
  <c r="Q877" i="5" s="1"/>
  <c r="J877" i="1"/>
  <c r="L878" i="5" s="1"/>
  <c r="K877" i="1"/>
  <c r="M878" i="5" s="1"/>
  <c r="L877" i="1"/>
  <c r="N878" i="5" s="1"/>
  <c r="M877" i="1"/>
  <c r="O878" i="5" s="1"/>
  <c r="N877" i="1"/>
  <c r="P878" i="5" s="1"/>
  <c r="O877" i="1"/>
  <c r="Q878" i="5" s="1"/>
  <c r="J878" i="1"/>
  <c r="L879" i="5" s="1"/>
  <c r="K878" i="1"/>
  <c r="M879" i="5" s="1"/>
  <c r="L878" i="1"/>
  <c r="N879" i="5" s="1"/>
  <c r="M878" i="1"/>
  <c r="O879" i="5" s="1"/>
  <c r="N878" i="1"/>
  <c r="P879" i="5" s="1"/>
  <c r="O878" i="1"/>
  <c r="Q879" i="5" s="1"/>
  <c r="J879" i="1"/>
  <c r="L880" i="5" s="1"/>
  <c r="K879" i="1"/>
  <c r="M880" i="5" s="1"/>
  <c r="L879" i="1"/>
  <c r="N880" i="5" s="1"/>
  <c r="M879" i="1"/>
  <c r="O880" i="5" s="1"/>
  <c r="N879" i="1"/>
  <c r="P880" i="5" s="1"/>
  <c r="O879" i="1"/>
  <c r="Q880" i="5" s="1"/>
  <c r="J880" i="1"/>
  <c r="L881" i="5" s="1"/>
  <c r="K880" i="1"/>
  <c r="M881" i="5" s="1"/>
  <c r="L880" i="1"/>
  <c r="N881" i="5" s="1"/>
  <c r="M880" i="1"/>
  <c r="O881" i="5" s="1"/>
  <c r="N880" i="1"/>
  <c r="P881" i="5" s="1"/>
  <c r="O880" i="1"/>
  <c r="Q881" i="5" s="1"/>
  <c r="J881" i="1"/>
  <c r="L882" i="5" s="1"/>
  <c r="K881" i="1"/>
  <c r="M882" i="5" s="1"/>
  <c r="L881" i="1"/>
  <c r="N882" i="5" s="1"/>
  <c r="M881" i="1"/>
  <c r="O882" i="5" s="1"/>
  <c r="N881" i="1"/>
  <c r="P882" i="5" s="1"/>
  <c r="O881" i="1"/>
  <c r="Q882" i="5" s="1"/>
  <c r="J882" i="1"/>
  <c r="L883" i="5" s="1"/>
  <c r="K882" i="1"/>
  <c r="M883" i="5" s="1"/>
  <c r="L882" i="1"/>
  <c r="N883" i="5" s="1"/>
  <c r="M882" i="1"/>
  <c r="O883" i="5" s="1"/>
  <c r="N882" i="1"/>
  <c r="P883" i="5" s="1"/>
  <c r="O882" i="1"/>
  <c r="Q883" i="5" s="1"/>
  <c r="J883" i="1"/>
  <c r="L884" i="5" s="1"/>
  <c r="K883" i="1"/>
  <c r="M884" i="5" s="1"/>
  <c r="L883" i="1"/>
  <c r="N884" i="5" s="1"/>
  <c r="M883" i="1"/>
  <c r="O884" i="5" s="1"/>
  <c r="N883" i="1"/>
  <c r="P884" i="5" s="1"/>
  <c r="O883" i="1"/>
  <c r="Q884" i="5" s="1"/>
  <c r="J884" i="1"/>
  <c r="L885" i="5" s="1"/>
  <c r="K884" i="1"/>
  <c r="M885" i="5" s="1"/>
  <c r="L884" i="1"/>
  <c r="N885" i="5" s="1"/>
  <c r="M884" i="1"/>
  <c r="O885" i="5" s="1"/>
  <c r="N884" i="1"/>
  <c r="P885" i="5" s="1"/>
  <c r="O884" i="1"/>
  <c r="Q885" i="5" s="1"/>
  <c r="J885" i="1"/>
  <c r="L886" i="5" s="1"/>
  <c r="K885" i="1"/>
  <c r="M886" i="5" s="1"/>
  <c r="L885" i="1"/>
  <c r="N886" i="5" s="1"/>
  <c r="M885" i="1"/>
  <c r="O886" i="5" s="1"/>
  <c r="N885" i="1"/>
  <c r="P886" i="5" s="1"/>
  <c r="O885" i="1"/>
  <c r="Q886" i="5" s="1"/>
  <c r="J886" i="1"/>
  <c r="L887" i="5" s="1"/>
  <c r="K886" i="1"/>
  <c r="M887" i="5" s="1"/>
  <c r="L886" i="1"/>
  <c r="N887" i="5" s="1"/>
  <c r="M886" i="1"/>
  <c r="O887" i="5" s="1"/>
  <c r="N886" i="1"/>
  <c r="P887" i="5" s="1"/>
  <c r="O886" i="1"/>
  <c r="Q887" i="5" s="1"/>
  <c r="J887" i="1"/>
  <c r="L888" i="5" s="1"/>
  <c r="K887" i="1"/>
  <c r="M888" i="5" s="1"/>
  <c r="L887" i="1"/>
  <c r="N888" i="5" s="1"/>
  <c r="M887" i="1"/>
  <c r="O888" i="5" s="1"/>
  <c r="N887" i="1"/>
  <c r="P888" i="5" s="1"/>
  <c r="O887" i="1"/>
  <c r="Q888" i="5" s="1"/>
  <c r="J888" i="1"/>
  <c r="L889" i="5" s="1"/>
  <c r="K888" i="1"/>
  <c r="M889" i="5" s="1"/>
  <c r="L888" i="1"/>
  <c r="N889" i="5" s="1"/>
  <c r="M888" i="1"/>
  <c r="O889" i="5" s="1"/>
  <c r="N888" i="1"/>
  <c r="P889" i="5" s="1"/>
  <c r="O888" i="1"/>
  <c r="Q889" i="5" s="1"/>
  <c r="J889" i="1"/>
  <c r="L890" i="5" s="1"/>
  <c r="K889" i="1"/>
  <c r="M890" i="5" s="1"/>
  <c r="L889" i="1"/>
  <c r="N890" i="5" s="1"/>
  <c r="M889" i="1"/>
  <c r="O890" i="5" s="1"/>
  <c r="N889" i="1"/>
  <c r="P890" i="5" s="1"/>
  <c r="O889" i="1"/>
  <c r="Q890" i="5" s="1"/>
  <c r="J890" i="1"/>
  <c r="L891" i="5" s="1"/>
  <c r="K890" i="1"/>
  <c r="M891" i="5" s="1"/>
  <c r="L890" i="1"/>
  <c r="N891" i="5" s="1"/>
  <c r="M890" i="1"/>
  <c r="O891" i="5" s="1"/>
  <c r="N890" i="1"/>
  <c r="P891" i="5" s="1"/>
  <c r="O890" i="1"/>
  <c r="Q891" i="5" s="1"/>
  <c r="J891" i="1"/>
  <c r="L892" i="5" s="1"/>
  <c r="K891" i="1"/>
  <c r="M892" i="5" s="1"/>
  <c r="L891" i="1"/>
  <c r="N892" i="5" s="1"/>
  <c r="M891" i="1"/>
  <c r="O892" i="5" s="1"/>
  <c r="N891" i="1"/>
  <c r="P892" i="5" s="1"/>
  <c r="O891" i="1"/>
  <c r="Q892" i="5" s="1"/>
  <c r="J892" i="1"/>
  <c r="L893" i="5" s="1"/>
  <c r="K892" i="1"/>
  <c r="M893" i="5" s="1"/>
  <c r="L892" i="1"/>
  <c r="N893" i="5" s="1"/>
  <c r="M892" i="1"/>
  <c r="O893" i="5" s="1"/>
  <c r="N892" i="1"/>
  <c r="P893" i="5" s="1"/>
  <c r="O892" i="1"/>
  <c r="Q893" i="5" s="1"/>
  <c r="J893" i="1"/>
  <c r="L894" i="5" s="1"/>
  <c r="K893" i="1"/>
  <c r="M894" i="5" s="1"/>
  <c r="L893" i="1"/>
  <c r="N894" i="5" s="1"/>
  <c r="M893" i="1"/>
  <c r="O894" i="5" s="1"/>
  <c r="N893" i="1"/>
  <c r="P894" i="5" s="1"/>
  <c r="O893" i="1"/>
  <c r="Q894" i="5" s="1"/>
  <c r="J894" i="1"/>
  <c r="L895" i="5" s="1"/>
  <c r="K894" i="1"/>
  <c r="M895" i="5" s="1"/>
  <c r="L894" i="1"/>
  <c r="N895" i="5" s="1"/>
  <c r="M894" i="1"/>
  <c r="O895" i="5" s="1"/>
  <c r="N894" i="1"/>
  <c r="P895" i="5" s="1"/>
  <c r="O894" i="1"/>
  <c r="Q895" i="5" s="1"/>
  <c r="J895" i="1"/>
  <c r="L896" i="5" s="1"/>
  <c r="K895" i="1"/>
  <c r="M896" i="5" s="1"/>
  <c r="L895" i="1"/>
  <c r="N896" i="5" s="1"/>
  <c r="M895" i="1"/>
  <c r="O896" i="5" s="1"/>
  <c r="N895" i="1"/>
  <c r="P896" i="5" s="1"/>
  <c r="O895" i="1"/>
  <c r="Q896" i="5" s="1"/>
  <c r="J896" i="1"/>
  <c r="L897" i="5" s="1"/>
  <c r="K896" i="1"/>
  <c r="M897" i="5" s="1"/>
  <c r="L896" i="1"/>
  <c r="N897" i="5" s="1"/>
  <c r="M896" i="1"/>
  <c r="O897" i="5" s="1"/>
  <c r="N896" i="1"/>
  <c r="P897" i="5" s="1"/>
  <c r="O896" i="1"/>
  <c r="Q897" i="5" s="1"/>
  <c r="J897" i="1"/>
  <c r="L898" i="5" s="1"/>
  <c r="K897" i="1"/>
  <c r="M898" i="5" s="1"/>
  <c r="L897" i="1"/>
  <c r="N898" i="5" s="1"/>
  <c r="M897" i="1"/>
  <c r="O898" i="5" s="1"/>
  <c r="N897" i="1"/>
  <c r="P898" i="5" s="1"/>
  <c r="O897" i="1"/>
  <c r="Q898" i="5" s="1"/>
  <c r="J898" i="1"/>
  <c r="L899" i="5" s="1"/>
  <c r="K898" i="1"/>
  <c r="M899" i="5" s="1"/>
  <c r="L898" i="1"/>
  <c r="N899" i="5" s="1"/>
  <c r="M898" i="1"/>
  <c r="O899" i="5" s="1"/>
  <c r="N898" i="1"/>
  <c r="P899" i="5" s="1"/>
  <c r="O898" i="1"/>
  <c r="Q899" i="5" s="1"/>
  <c r="J899" i="1"/>
  <c r="L900" i="5" s="1"/>
  <c r="K899" i="1"/>
  <c r="M900" i="5" s="1"/>
  <c r="L899" i="1"/>
  <c r="N900" i="5" s="1"/>
  <c r="M899" i="1"/>
  <c r="O900" i="5" s="1"/>
  <c r="N899" i="1"/>
  <c r="P900" i="5" s="1"/>
  <c r="O899" i="1"/>
  <c r="Q900" i="5" s="1"/>
  <c r="J900" i="1"/>
  <c r="L901" i="5" s="1"/>
  <c r="K900" i="1"/>
  <c r="M901" i="5" s="1"/>
  <c r="L900" i="1"/>
  <c r="N901" i="5" s="1"/>
  <c r="M900" i="1"/>
  <c r="O901" i="5" s="1"/>
  <c r="N900" i="1"/>
  <c r="P901" i="5" s="1"/>
  <c r="O900" i="1"/>
  <c r="Q901" i="5" s="1"/>
  <c r="J901" i="1"/>
  <c r="L902" i="5" s="1"/>
  <c r="K901" i="1"/>
  <c r="M902" i="5" s="1"/>
  <c r="L901" i="1"/>
  <c r="N902" i="5" s="1"/>
  <c r="M901" i="1"/>
  <c r="O902" i="5" s="1"/>
  <c r="N901" i="1"/>
  <c r="P902" i="5" s="1"/>
  <c r="O901" i="1"/>
  <c r="Q902" i="5" s="1"/>
  <c r="J902" i="1"/>
  <c r="L903" i="5" s="1"/>
  <c r="K902" i="1"/>
  <c r="M903" i="5" s="1"/>
  <c r="L902" i="1"/>
  <c r="N903" i="5" s="1"/>
  <c r="M902" i="1"/>
  <c r="O903" i="5" s="1"/>
  <c r="N902" i="1"/>
  <c r="P903" i="5" s="1"/>
  <c r="O902" i="1"/>
  <c r="Q903" i="5" s="1"/>
  <c r="J903" i="1"/>
  <c r="L904" i="5" s="1"/>
  <c r="K903" i="1"/>
  <c r="M904" i="5" s="1"/>
  <c r="L903" i="1"/>
  <c r="N904" i="5" s="1"/>
  <c r="M903" i="1"/>
  <c r="O904" i="5" s="1"/>
  <c r="N903" i="1"/>
  <c r="P904" i="5" s="1"/>
  <c r="O903" i="1"/>
  <c r="Q904" i="5" s="1"/>
  <c r="J904" i="1"/>
  <c r="L905" i="5" s="1"/>
  <c r="K904" i="1"/>
  <c r="M905" i="5" s="1"/>
  <c r="L904" i="1"/>
  <c r="N905" i="5" s="1"/>
  <c r="M904" i="1"/>
  <c r="O905" i="5" s="1"/>
  <c r="N904" i="1"/>
  <c r="P905" i="5" s="1"/>
  <c r="O904" i="1"/>
  <c r="Q905" i="5" s="1"/>
  <c r="J905" i="1"/>
  <c r="L906" i="5" s="1"/>
  <c r="K905" i="1"/>
  <c r="M906" i="5" s="1"/>
  <c r="L905" i="1"/>
  <c r="N906" i="5" s="1"/>
  <c r="M905" i="1"/>
  <c r="O906" i="5" s="1"/>
  <c r="N905" i="1"/>
  <c r="P906" i="5" s="1"/>
  <c r="O905" i="1"/>
  <c r="Q906" i="5" s="1"/>
  <c r="J906" i="1"/>
  <c r="L907" i="5" s="1"/>
  <c r="K906" i="1"/>
  <c r="M907" i="5" s="1"/>
  <c r="L906" i="1"/>
  <c r="N907" i="5" s="1"/>
  <c r="M906" i="1"/>
  <c r="O907" i="5" s="1"/>
  <c r="N906" i="1"/>
  <c r="P907" i="5" s="1"/>
  <c r="O906" i="1"/>
  <c r="Q907" i="5" s="1"/>
  <c r="J907" i="1"/>
  <c r="L908" i="5" s="1"/>
  <c r="K907" i="1"/>
  <c r="M908" i="5" s="1"/>
  <c r="L907" i="1"/>
  <c r="N908" i="5" s="1"/>
  <c r="M907" i="1"/>
  <c r="O908" i="5" s="1"/>
  <c r="N907" i="1"/>
  <c r="P908" i="5" s="1"/>
  <c r="O907" i="1"/>
  <c r="Q908" i="5" s="1"/>
  <c r="J908" i="1"/>
  <c r="L909" i="5" s="1"/>
  <c r="K908" i="1"/>
  <c r="M909" i="5" s="1"/>
  <c r="L908" i="1"/>
  <c r="N909" i="5" s="1"/>
  <c r="M908" i="1"/>
  <c r="O909" i="5" s="1"/>
  <c r="N908" i="1"/>
  <c r="P909" i="5" s="1"/>
  <c r="O908" i="1"/>
  <c r="Q909" i="5" s="1"/>
  <c r="J909" i="1"/>
  <c r="L910" i="5" s="1"/>
  <c r="K909" i="1"/>
  <c r="M910" i="5" s="1"/>
  <c r="L909" i="1"/>
  <c r="N910" i="5" s="1"/>
  <c r="M909" i="1"/>
  <c r="O910" i="5" s="1"/>
  <c r="N909" i="1"/>
  <c r="P910" i="5" s="1"/>
  <c r="O909" i="1"/>
  <c r="Q910" i="5" s="1"/>
  <c r="J910" i="1"/>
  <c r="L911" i="5" s="1"/>
  <c r="K910" i="1"/>
  <c r="M911" i="5" s="1"/>
  <c r="L910" i="1"/>
  <c r="N911" i="5" s="1"/>
  <c r="M910" i="1"/>
  <c r="O911" i="5" s="1"/>
  <c r="N910" i="1"/>
  <c r="P911" i="5" s="1"/>
  <c r="O910" i="1"/>
  <c r="Q911" i="5" s="1"/>
  <c r="J911" i="1"/>
  <c r="L912" i="5" s="1"/>
  <c r="K911" i="1"/>
  <c r="M912" i="5" s="1"/>
  <c r="L911" i="1"/>
  <c r="N912" i="5" s="1"/>
  <c r="M911" i="1"/>
  <c r="O912" i="5" s="1"/>
  <c r="N911" i="1"/>
  <c r="P912" i="5" s="1"/>
  <c r="O911" i="1"/>
  <c r="Q912" i="5" s="1"/>
  <c r="J912" i="1"/>
  <c r="L913" i="5" s="1"/>
  <c r="K912" i="1"/>
  <c r="M913" i="5" s="1"/>
  <c r="L912" i="1"/>
  <c r="N913" i="5" s="1"/>
  <c r="M912" i="1"/>
  <c r="O913" i="5" s="1"/>
  <c r="N912" i="1"/>
  <c r="P913" i="5" s="1"/>
  <c r="O912" i="1"/>
  <c r="Q913" i="5" s="1"/>
  <c r="J913" i="1"/>
  <c r="L914" i="5" s="1"/>
  <c r="K913" i="1"/>
  <c r="M914" i="5" s="1"/>
  <c r="L913" i="1"/>
  <c r="N914" i="5" s="1"/>
  <c r="M913" i="1"/>
  <c r="O914" i="5" s="1"/>
  <c r="N913" i="1"/>
  <c r="P914" i="5" s="1"/>
  <c r="O913" i="1"/>
  <c r="Q914" i="5" s="1"/>
  <c r="J914" i="1"/>
  <c r="L915" i="5" s="1"/>
  <c r="K914" i="1"/>
  <c r="M915" i="5" s="1"/>
  <c r="L914" i="1"/>
  <c r="N915" i="5" s="1"/>
  <c r="M914" i="1"/>
  <c r="O915" i="5" s="1"/>
  <c r="N914" i="1"/>
  <c r="P915" i="5" s="1"/>
  <c r="O914" i="1"/>
  <c r="Q915" i="5" s="1"/>
  <c r="J915" i="1"/>
  <c r="L916" i="5" s="1"/>
  <c r="K915" i="1"/>
  <c r="M916" i="5" s="1"/>
  <c r="L915" i="1"/>
  <c r="N916" i="5" s="1"/>
  <c r="M915" i="1"/>
  <c r="O916" i="5" s="1"/>
  <c r="N915" i="1"/>
  <c r="P916" i="5" s="1"/>
  <c r="O915" i="1"/>
  <c r="Q916" i="5" s="1"/>
  <c r="J916" i="1"/>
  <c r="L917" i="5" s="1"/>
  <c r="K916" i="1"/>
  <c r="M917" i="5" s="1"/>
  <c r="L916" i="1"/>
  <c r="N917" i="5" s="1"/>
  <c r="M916" i="1"/>
  <c r="O917" i="5" s="1"/>
  <c r="N916" i="1"/>
  <c r="P917" i="5" s="1"/>
  <c r="O916" i="1"/>
  <c r="Q917" i="5" s="1"/>
  <c r="J917" i="1"/>
  <c r="L918" i="5" s="1"/>
  <c r="K917" i="1"/>
  <c r="M918" i="5" s="1"/>
  <c r="L917" i="1"/>
  <c r="N918" i="5" s="1"/>
  <c r="M917" i="1"/>
  <c r="O918" i="5" s="1"/>
  <c r="N917" i="1"/>
  <c r="P918" i="5" s="1"/>
  <c r="O917" i="1"/>
  <c r="Q918" i="5" s="1"/>
  <c r="J918" i="1"/>
  <c r="L919" i="5" s="1"/>
  <c r="K918" i="1"/>
  <c r="M919" i="5" s="1"/>
  <c r="L918" i="1"/>
  <c r="N919" i="5" s="1"/>
  <c r="M918" i="1"/>
  <c r="O919" i="5" s="1"/>
  <c r="N918" i="1"/>
  <c r="P919" i="5" s="1"/>
  <c r="O918" i="1"/>
  <c r="Q919" i="5" s="1"/>
  <c r="J919" i="1"/>
  <c r="L920" i="5" s="1"/>
  <c r="K919" i="1"/>
  <c r="M920" i="5" s="1"/>
  <c r="L919" i="1"/>
  <c r="N920" i="5" s="1"/>
  <c r="M919" i="1"/>
  <c r="O920" i="5" s="1"/>
  <c r="N919" i="1"/>
  <c r="P920" i="5" s="1"/>
  <c r="O919" i="1"/>
  <c r="Q920" i="5" s="1"/>
  <c r="J920" i="1"/>
  <c r="L921" i="5" s="1"/>
  <c r="K920" i="1"/>
  <c r="M921" i="5" s="1"/>
  <c r="L920" i="1"/>
  <c r="N921" i="5" s="1"/>
  <c r="M920" i="1"/>
  <c r="O921" i="5" s="1"/>
  <c r="N920" i="1"/>
  <c r="P921" i="5" s="1"/>
  <c r="O920" i="1"/>
  <c r="Q921" i="5" s="1"/>
  <c r="J921" i="1"/>
  <c r="L922" i="5" s="1"/>
  <c r="K921" i="1"/>
  <c r="M922" i="5" s="1"/>
  <c r="L921" i="1"/>
  <c r="N922" i="5" s="1"/>
  <c r="M921" i="1"/>
  <c r="O922" i="5" s="1"/>
  <c r="N921" i="1"/>
  <c r="P922" i="5" s="1"/>
  <c r="O921" i="1"/>
  <c r="Q922" i="5" s="1"/>
  <c r="J922" i="1"/>
  <c r="L923" i="5" s="1"/>
  <c r="K922" i="1"/>
  <c r="M923" i="5" s="1"/>
  <c r="L922" i="1"/>
  <c r="N923" i="5" s="1"/>
  <c r="M922" i="1"/>
  <c r="O923" i="5" s="1"/>
  <c r="N922" i="1"/>
  <c r="P923" i="5" s="1"/>
  <c r="O922" i="1"/>
  <c r="Q923" i="5" s="1"/>
  <c r="J923" i="1"/>
  <c r="L924" i="5" s="1"/>
  <c r="K923" i="1"/>
  <c r="M924" i="5" s="1"/>
  <c r="L923" i="1"/>
  <c r="N924" i="5" s="1"/>
  <c r="M923" i="1"/>
  <c r="O924" i="5" s="1"/>
  <c r="N923" i="1"/>
  <c r="P924" i="5" s="1"/>
  <c r="O923" i="1"/>
  <c r="Q924" i="5" s="1"/>
  <c r="J924" i="1"/>
  <c r="L925" i="5" s="1"/>
  <c r="K924" i="1"/>
  <c r="M925" i="5" s="1"/>
  <c r="L924" i="1"/>
  <c r="N925" i="5" s="1"/>
  <c r="M924" i="1"/>
  <c r="O925" i="5" s="1"/>
  <c r="N924" i="1"/>
  <c r="P925" i="5" s="1"/>
  <c r="O924" i="1"/>
  <c r="Q925" i="5" s="1"/>
  <c r="J925" i="1"/>
  <c r="L926" i="5" s="1"/>
  <c r="K925" i="1"/>
  <c r="M926" i="5" s="1"/>
  <c r="L925" i="1"/>
  <c r="N926" i="5" s="1"/>
  <c r="M925" i="1"/>
  <c r="O926" i="5" s="1"/>
  <c r="N925" i="1"/>
  <c r="P926" i="5" s="1"/>
  <c r="O925" i="1"/>
  <c r="Q926" i="5" s="1"/>
  <c r="J926" i="1"/>
  <c r="L927" i="5" s="1"/>
  <c r="K926" i="1"/>
  <c r="M927" i="5" s="1"/>
  <c r="L926" i="1"/>
  <c r="N927" i="5" s="1"/>
  <c r="M926" i="1"/>
  <c r="O927" i="5" s="1"/>
  <c r="N926" i="1"/>
  <c r="P927" i="5" s="1"/>
  <c r="O926" i="1"/>
  <c r="Q927" i="5" s="1"/>
  <c r="J927" i="1"/>
  <c r="L928" i="5" s="1"/>
  <c r="K927" i="1"/>
  <c r="M928" i="5" s="1"/>
  <c r="L927" i="1"/>
  <c r="N928" i="5" s="1"/>
  <c r="M927" i="1"/>
  <c r="O928" i="5" s="1"/>
  <c r="N927" i="1"/>
  <c r="P928" i="5" s="1"/>
  <c r="O927" i="1"/>
  <c r="Q928" i="5" s="1"/>
  <c r="J928" i="1"/>
  <c r="L929" i="5" s="1"/>
  <c r="K928" i="1"/>
  <c r="M929" i="5" s="1"/>
  <c r="L928" i="1"/>
  <c r="N929" i="5" s="1"/>
  <c r="M928" i="1"/>
  <c r="O929" i="5" s="1"/>
  <c r="N928" i="1"/>
  <c r="P929" i="5" s="1"/>
  <c r="O928" i="1"/>
  <c r="Q929" i="5" s="1"/>
  <c r="J929" i="1"/>
  <c r="L930" i="5" s="1"/>
  <c r="K929" i="1"/>
  <c r="M930" i="5" s="1"/>
  <c r="L929" i="1"/>
  <c r="N930" i="5" s="1"/>
  <c r="M929" i="1"/>
  <c r="O930" i="5" s="1"/>
  <c r="N929" i="1"/>
  <c r="P930" i="5" s="1"/>
  <c r="O929" i="1"/>
  <c r="Q930" i="5" s="1"/>
  <c r="J930" i="1"/>
  <c r="L931" i="5" s="1"/>
  <c r="K930" i="1"/>
  <c r="M931" i="5" s="1"/>
  <c r="L930" i="1"/>
  <c r="N931" i="5" s="1"/>
  <c r="M930" i="1"/>
  <c r="O931" i="5" s="1"/>
  <c r="N930" i="1"/>
  <c r="P931" i="5" s="1"/>
  <c r="O930" i="1"/>
  <c r="Q931" i="5" s="1"/>
  <c r="J931" i="1"/>
  <c r="L932" i="5" s="1"/>
  <c r="K931" i="1"/>
  <c r="M932" i="5" s="1"/>
  <c r="L931" i="1"/>
  <c r="N932" i="5" s="1"/>
  <c r="M931" i="1"/>
  <c r="O932" i="5" s="1"/>
  <c r="N931" i="1"/>
  <c r="P932" i="5" s="1"/>
  <c r="O931" i="1"/>
  <c r="Q932" i="5" s="1"/>
  <c r="J932" i="1"/>
  <c r="L933" i="5" s="1"/>
  <c r="K932" i="1"/>
  <c r="M933" i="5" s="1"/>
  <c r="L932" i="1"/>
  <c r="N933" i="5" s="1"/>
  <c r="M932" i="1"/>
  <c r="O933" i="5" s="1"/>
  <c r="N932" i="1"/>
  <c r="P933" i="5" s="1"/>
  <c r="O932" i="1"/>
  <c r="Q933" i="5" s="1"/>
  <c r="J933" i="1"/>
  <c r="L934" i="5" s="1"/>
  <c r="K933" i="1"/>
  <c r="M934" i="5" s="1"/>
  <c r="L933" i="1"/>
  <c r="N934" i="5" s="1"/>
  <c r="M933" i="1"/>
  <c r="O934" i="5" s="1"/>
  <c r="N933" i="1"/>
  <c r="P934" i="5" s="1"/>
  <c r="O933" i="1"/>
  <c r="Q934" i="5" s="1"/>
  <c r="J934" i="1"/>
  <c r="L935" i="5" s="1"/>
  <c r="K934" i="1"/>
  <c r="M935" i="5" s="1"/>
  <c r="L934" i="1"/>
  <c r="N935" i="5" s="1"/>
  <c r="M934" i="1"/>
  <c r="O935" i="5" s="1"/>
  <c r="N934" i="1"/>
  <c r="P935" i="5" s="1"/>
  <c r="O934" i="1"/>
  <c r="Q935" i="5" s="1"/>
  <c r="J935" i="1"/>
  <c r="L936" i="5" s="1"/>
  <c r="K935" i="1"/>
  <c r="M936" i="5" s="1"/>
  <c r="L935" i="1"/>
  <c r="N936" i="5" s="1"/>
  <c r="M935" i="1"/>
  <c r="O936" i="5" s="1"/>
  <c r="N935" i="1"/>
  <c r="P936" i="5" s="1"/>
  <c r="O935" i="1"/>
  <c r="Q936" i="5" s="1"/>
  <c r="J936" i="1"/>
  <c r="L937" i="5" s="1"/>
  <c r="K936" i="1"/>
  <c r="M937" i="5" s="1"/>
  <c r="L936" i="1"/>
  <c r="N937" i="5" s="1"/>
  <c r="M936" i="1"/>
  <c r="O937" i="5" s="1"/>
  <c r="N936" i="1"/>
  <c r="P937" i="5" s="1"/>
  <c r="O936" i="1"/>
  <c r="Q937" i="5" s="1"/>
  <c r="J937" i="1"/>
  <c r="L938" i="5" s="1"/>
  <c r="K937" i="1"/>
  <c r="M938" i="5" s="1"/>
  <c r="L937" i="1"/>
  <c r="N938" i="5" s="1"/>
  <c r="M937" i="1"/>
  <c r="O938" i="5" s="1"/>
  <c r="N937" i="1"/>
  <c r="P938" i="5" s="1"/>
  <c r="O937" i="1"/>
  <c r="Q938" i="5" s="1"/>
  <c r="J938" i="1"/>
  <c r="L939" i="5" s="1"/>
  <c r="K938" i="1"/>
  <c r="M939" i="5" s="1"/>
  <c r="L938" i="1"/>
  <c r="N939" i="5" s="1"/>
  <c r="M938" i="1"/>
  <c r="O939" i="5" s="1"/>
  <c r="N938" i="1"/>
  <c r="P939" i="5" s="1"/>
  <c r="O938" i="1"/>
  <c r="Q939" i="5" s="1"/>
  <c r="J939" i="1"/>
  <c r="L940" i="5" s="1"/>
  <c r="K939" i="1"/>
  <c r="M940" i="5" s="1"/>
  <c r="L939" i="1"/>
  <c r="N940" i="5" s="1"/>
  <c r="M939" i="1"/>
  <c r="O940" i="5" s="1"/>
  <c r="N939" i="1"/>
  <c r="P940" i="5" s="1"/>
  <c r="O939" i="1"/>
  <c r="Q940" i="5" s="1"/>
  <c r="J940" i="1"/>
  <c r="L941" i="5" s="1"/>
  <c r="K940" i="1"/>
  <c r="M941" i="5" s="1"/>
  <c r="L940" i="1"/>
  <c r="N941" i="5" s="1"/>
  <c r="M940" i="1"/>
  <c r="O941" i="5" s="1"/>
  <c r="N940" i="1"/>
  <c r="P941" i="5" s="1"/>
  <c r="O940" i="1"/>
  <c r="Q941" i="5" s="1"/>
  <c r="J941" i="1"/>
  <c r="L942" i="5" s="1"/>
  <c r="K941" i="1"/>
  <c r="M942" i="5" s="1"/>
  <c r="L941" i="1"/>
  <c r="N942" i="5" s="1"/>
  <c r="M941" i="1"/>
  <c r="O942" i="5" s="1"/>
  <c r="N941" i="1"/>
  <c r="P942" i="5" s="1"/>
  <c r="O941" i="1"/>
  <c r="Q942" i="5" s="1"/>
  <c r="J942" i="1"/>
  <c r="L943" i="5" s="1"/>
  <c r="K942" i="1"/>
  <c r="M943" i="5" s="1"/>
  <c r="L942" i="1"/>
  <c r="N943" i="5" s="1"/>
  <c r="M942" i="1"/>
  <c r="O943" i="5" s="1"/>
  <c r="N942" i="1"/>
  <c r="P943" i="5" s="1"/>
  <c r="O942" i="1"/>
  <c r="Q943" i="5" s="1"/>
  <c r="J943" i="1"/>
  <c r="L944" i="5" s="1"/>
  <c r="K943" i="1"/>
  <c r="M944" i="5" s="1"/>
  <c r="L943" i="1"/>
  <c r="N944" i="5" s="1"/>
  <c r="M943" i="1"/>
  <c r="O944" i="5" s="1"/>
  <c r="N943" i="1"/>
  <c r="P944" i="5" s="1"/>
  <c r="O943" i="1"/>
  <c r="Q944" i="5" s="1"/>
  <c r="J944" i="1"/>
  <c r="L945" i="5" s="1"/>
  <c r="K944" i="1"/>
  <c r="M945" i="5" s="1"/>
  <c r="L944" i="1"/>
  <c r="N945" i="5" s="1"/>
  <c r="M944" i="1"/>
  <c r="O945" i="5" s="1"/>
  <c r="N944" i="1"/>
  <c r="P945" i="5" s="1"/>
  <c r="O944" i="1"/>
  <c r="Q945" i="5" s="1"/>
  <c r="J945" i="1"/>
  <c r="L946" i="5" s="1"/>
  <c r="K945" i="1"/>
  <c r="M946" i="5" s="1"/>
  <c r="L945" i="1"/>
  <c r="N946" i="5" s="1"/>
  <c r="M945" i="1"/>
  <c r="O946" i="5" s="1"/>
  <c r="N945" i="1"/>
  <c r="P946" i="5" s="1"/>
  <c r="O945" i="1"/>
  <c r="Q946" i="5" s="1"/>
  <c r="J946" i="1"/>
  <c r="L947" i="5" s="1"/>
  <c r="K946" i="1"/>
  <c r="M947" i="5" s="1"/>
  <c r="L946" i="1"/>
  <c r="N947" i="5" s="1"/>
  <c r="M946" i="1"/>
  <c r="O947" i="5" s="1"/>
  <c r="N946" i="1"/>
  <c r="P947" i="5" s="1"/>
  <c r="O946" i="1"/>
  <c r="Q947" i="5" s="1"/>
  <c r="J947" i="1"/>
  <c r="L948" i="5" s="1"/>
  <c r="K947" i="1"/>
  <c r="M948" i="5" s="1"/>
  <c r="L947" i="1"/>
  <c r="N948" i="5" s="1"/>
  <c r="M947" i="1"/>
  <c r="O948" i="5" s="1"/>
  <c r="N947" i="1"/>
  <c r="P948" i="5" s="1"/>
  <c r="O947" i="1"/>
  <c r="Q948" i="5" s="1"/>
  <c r="J948" i="1"/>
  <c r="L949" i="5" s="1"/>
  <c r="K948" i="1"/>
  <c r="M949" i="5" s="1"/>
  <c r="L948" i="1"/>
  <c r="N949" i="5" s="1"/>
  <c r="M948" i="1"/>
  <c r="O949" i="5" s="1"/>
  <c r="N948" i="1"/>
  <c r="P949" i="5" s="1"/>
  <c r="O948" i="1"/>
  <c r="Q949" i="5" s="1"/>
  <c r="J949" i="1"/>
  <c r="L950" i="5" s="1"/>
  <c r="K949" i="1"/>
  <c r="M950" i="5" s="1"/>
  <c r="L949" i="1"/>
  <c r="N950" i="5" s="1"/>
  <c r="M949" i="1"/>
  <c r="O950" i="5" s="1"/>
  <c r="N949" i="1"/>
  <c r="P950" i="5" s="1"/>
  <c r="O949" i="1"/>
  <c r="Q950" i="5" s="1"/>
  <c r="J950" i="1"/>
  <c r="L951" i="5" s="1"/>
  <c r="K950" i="1"/>
  <c r="M951" i="5" s="1"/>
  <c r="L950" i="1"/>
  <c r="N951" i="5" s="1"/>
  <c r="M950" i="1"/>
  <c r="O951" i="5" s="1"/>
  <c r="N950" i="1"/>
  <c r="P951" i="5" s="1"/>
  <c r="O950" i="1"/>
  <c r="Q951" i="5" s="1"/>
  <c r="J951" i="1"/>
  <c r="L952" i="5" s="1"/>
  <c r="K951" i="1"/>
  <c r="M952" i="5" s="1"/>
  <c r="L951" i="1"/>
  <c r="N952" i="5" s="1"/>
  <c r="M951" i="1"/>
  <c r="O952" i="5" s="1"/>
  <c r="N951" i="1"/>
  <c r="P952" i="5" s="1"/>
  <c r="O951" i="1"/>
  <c r="Q952" i="5" s="1"/>
  <c r="J952" i="1"/>
  <c r="L953" i="5" s="1"/>
  <c r="K952" i="1"/>
  <c r="M953" i="5" s="1"/>
  <c r="L952" i="1"/>
  <c r="N953" i="5" s="1"/>
  <c r="M952" i="1"/>
  <c r="O953" i="5" s="1"/>
  <c r="N952" i="1"/>
  <c r="P953" i="5" s="1"/>
  <c r="O952" i="1"/>
  <c r="Q953" i="5" s="1"/>
  <c r="J953" i="1"/>
  <c r="L954" i="5" s="1"/>
  <c r="K953" i="1"/>
  <c r="M954" i="5" s="1"/>
  <c r="L953" i="1"/>
  <c r="N954" i="5" s="1"/>
  <c r="M953" i="1"/>
  <c r="O954" i="5" s="1"/>
  <c r="N953" i="1"/>
  <c r="P954" i="5" s="1"/>
  <c r="O953" i="1"/>
  <c r="Q954" i="5" s="1"/>
  <c r="J954" i="1"/>
  <c r="L955" i="5" s="1"/>
  <c r="K954" i="1"/>
  <c r="M955" i="5" s="1"/>
  <c r="L954" i="1"/>
  <c r="N955" i="5" s="1"/>
  <c r="M954" i="1"/>
  <c r="O955" i="5" s="1"/>
  <c r="N954" i="1"/>
  <c r="P955" i="5" s="1"/>
  <c r="O954" i="1"/>
  <c r="Q955" i="5" s="1"/>
  <c r="J955" i="1"/>
  <c r="L956" i="5" s="1"/>
  <c r="K955" i="1"/>
  <c r="M956" i="5" s="1"/>
  <c r="L955" i="1"/>
  <c r="N956" i="5" s="1"/>
  <c r="M955" i="1"/>
  <c r="O956" i="5" s="1"/>
  <c r="N955" i="1"/>
  <c r="P956" i="5" s="1"/>
  <c r="O955" i="1"/>
  <c r="Q956" i="5" s="1"/>
  <c r="J956" i="1"/>
  <c r="L957" i="5" s="1"/>
  <c r="K956" i="1"/>
  <c r="M957" i="5" s="1"/>
  <c r="L956" i="1"/>
  <c r="N957" i="5" s="1"/>
  <c r="M956" i="1"/>
  <c r="O957" i="5" s="1"/>
  <c r="N956" i="1"/>
  <c r="P957" i="5" s="1"/>
  <c r="O956" i="1"/>
  <c r="Q957" i="5" s="1"/>
  <c r="J957" i="1"/>
  <c r="L958" i="5" s="1"/>
  <c r="K957" i="1"/>
  <c r="M958" i="5" s="1"/>
  <c r="L957" i="1"/>
  <c r="N958" i="5" s="1"/>
  <c r="M957" i="1"/>
  <c r="O958" i="5" s="1"/>
  <c r="N957" i="1"/>
  <c r="P958" i="5" s="1"/>
  <c r="O957" i="1"/>
  <c r="Q958" i="5" s="1"/>
  <c r="J958" i="1"/>
  <c r="L959" i="5" s="1"/>
  <c r="K958" i="1"/>
  <c r="M959" i="5" s="1"/>
  <c r="L958" i="1"/>
  <c r="N959" i="5" s="1"/>
  <c r="M958" i="1"/>
  <c r="O959" i="5" s="1"/>
  <c r="N958" i="1"/>
  <c r="P959" i="5" s="1"/>
  <c r="O958" i="1"/>
  <c r="Q959" i="5" s="1"/>
  <c r="J959" i="1"/>
  <c r="L960" i="5" s="1"/>
  <c r="K959" i="1"/>
  <c r="M960" i="5" s="1"/>
  <c r="L959" i="1"/>
  <c r="N960" i="5" s="1"/>
  <c r="M959" i="1"/>
  <c r="O960" i="5" s="1"/>
  <c r="N959" i="1"/>
  <c r="P960" i="5" s="1"/>
  <c r="O959" i="1"/>
  <c r="Q960" i="5" s="1"/>
  <c r="J960" i="1"/>
  <c r="L961" i="5" s="1"/>
  <c r="K960" i="1"/>
  <c r="M961" i="5" s="1"/>
  <c r="L960" i="1"/>
  <c r="N961" i="5" s="1"/>
  <c r="M960" i="1"/>
  <c r="O961" i="5" s="1"/>
  <c r="N960" i="1"/>
  <c r="P961" i="5" s="1"/>
  <c r="O960" i="1"/>
  <c r="Q961" i="5" s="1"/>
  <c r="J961" i="1"/>
  <c r="L962" i="5" s="1"/>
  <c r="K961" i="1"/>
  <c r="M962" i="5" s="1"/>
  <c r="L961" i="1"/>
  <c r="N962" i="5" s="1"/>
  <c r="M961" i="1"/>
  <c r="O962" i="5" s="1"/>
  <c r="N961" i="1"/>
  <c r="P962" i="5" s="1"/>
  <c r="O961" i="1"/>
  <c r="Q962" i="5" s="1"/>
  <c r="J962" i="1"/>
  <c r="L963" i="5" s="1"/>
  <c r="K962" i="1"/>
  <c r="M963" i="5" s="1"/>
  <c r="L962" i="1"/>
  <c r="N963" i="5" s="1"/>
  <c r="M962" i="1"/>
  <c r="O963" i="5" s="1"/>
  <c r="N962" i="1"/>
  <c r="P963" i="5" s="1"/>
  <c r="O962" i="1"/>
  <c r="Q963" i="5" s="1"/>
  <c r="J963" i="1"/>
  <c r="L964" i="5" s="1"/>
  <c r="K963" i="1"/>
  <c r="M964" i="5" s="1"/>
  <c r="L963" i="1"/>
  <c r="N964" i="5" s="1"/>
  <c r="M963" i="1"/>
  <c r="O964" i="5" s="1"/>
  <c r="N963" i="1"/>
  <c r="P964" i="5" s="1"/>
  <c r="O963" i="1"/>
  <c r="Q964" i="5" s="1"/>
  <c r="J964" i="1"/>
  <c r="L965" i="5" s="1"/>
  <c r="K964" i="1"/>
  <c r="M965" i="5" s="1"/>
  <c r="L964" i="1"/>
  <c r="N965" i="5" s="1"/>
  <c r="M964" i="1"/>
  <c r="O965" i="5" s="1"/>
  <c r="N964" i="1"/>
  <c r="P965" i="5" s="1"/>
  <c r="O964" i="1"/>
  <c r="Q965" i="5" s="1"/>
  <c r="J965" i="1"/>
  <c r="L966" i="5" s="1"/>
  <c r="K965" i="1"/>
  <c r="M966" i="5" s="1"/>
  <c r="L965" i="1"/>
  <c r="N966" i="5" s="1"/>
  <c r="M965" i="1"/>
  <c r="O966" i="5" s="1"/>
  <c r="N965" i="1"/>
  <c r="P966" i="5" s="1"/>
  <c r="O965" i="1"/>
  <c r="Q966" i="5" s="1"/>
  <c r="J966" i="1"/>
  <c r="L967" i="5" s="1"/>
  <c r="K966" i="1"/>
  <c r="M967" i="5" s="1"/>
  <c r="L966" i="1"/>
  <c r="N967" i="5" s="1"/>
  <c r="M966" i="1"/>
  <c r="O967" i="5" s="1"/>
  <c r="N966" i="1"/>
  <c r="P967" i="5" s="1"/>
  <c r="O966" i="1"/>
  <c r="Q967" i="5" s="1"/>
  <c r="J967" i="1"/>
  <c r="L968" i="5" s="1"/>
  <c r="K967" i="1"/>
  <c r="M968" i="5" s="1"/>
  <c r="L967" i="1"/>
  <c r="N968" i="5" s="1"/>
  <c r="M967" i="1"/>
  <c r="O968" i="5" s="1"/>
  <c r="N967" i="1"/>
  <c r="P968" i="5" s="1"/>
  <c r="O967" i="1"/>
  <c r="Q968" i="5" s="1"/>
  <c r="J968" i="1"/>
  <c r="L969" i="5" s="1"/>
  <c r="K968" i="1"/>
  <c r="M969" i="5" s="1"/>
  <c r="L968" i="1"/>
  <c r="N969" i="5" s="1"/>
  <c r="M968" i="1"/>
  <c r="O969" i="5" s="1"/>
  <c r="N968" i="1"/>
  <c r="P969" i="5" s="1"/>
  <c r="O968" i="1"/>
  <c r="Q969" i="5" s="1"/>
  <c r="J969" i="1"/>
  <c r="L970" i="5" s="1"/>
  <c r="K969" i="1"/>
  <c r="M970" i="5" s="1"/>
  <c r="L969" i="1"/>
  <c r="N970" i="5" s="1"/>
  <c r="M969" i="1"/>
  <c r="O970" i="5" s="1"/>
  <c r="N969" i="1"/>
  <c r="P970" i="5" s="1"/>
  <c r="O969" i="1"/>
  <c r="Q970" i="5" s="1"/>
  <c r="J970" i="1"/>
  <c r="L971" i="5" s="1"/>
  <c r="K970" i="1"/>
  <c r="M971" i="5" s="1"/>
  <c r="L970" i="1"/>
  <c r="N971" i="5" s="1"/>
  <c r="M970" i="1"/>
  <c r="O971" i="5" s="1"/>
  <c r="N970" i="1"/>
  <c r="P971" i="5" s="1"/>
  <c r="O970" i="1"/>
  <c r="Q971" i="5" s="1"/>
  <c r="J971" i="1"/>
  <c r="L972" i="5" s="1"/>
  <c r="K971" i="1"/>
  <c r="M972" i="5" s="1"/>
  <c r="L971" i="1"/>
  <c r="N972" i="5" s="1"/>
  <c r="M971" i="1"/>
  <c r="O972" i="5" s="1"/>
  <c r="N971" i="1"/>
  <c r="P972" i="5" s="1"/>
  <c r="O971" i="1"/>
  <c r="Q972" i="5" s="1"/>
  <c r="J972" i="1"/>
  <c r="L973" i="5" s="1"/>
  <c r="K972" i="1"/>
  <c r="M973" i="5" s="1"/>
  <c r="L972" i="1"/>
  <c r="N973" i="5" s="1"/>
  <c r="M972" i="1"/>
  <c r="O973" i="5" s="1"/>
  <c r="N972" i="1"/>
  <c r="P973" i="5" s="1"/>
  <c r="O972" i="1"/>
  <c r="Q973" i="5" s="1"/>
  <c r="J973" i="1"/>
  <c r="L974" i="5" s="1"/>
  <c r="K973" i="1"/>
  <c r="M974" i="5" s="1"/>
  <c r="L973" i="1"/>
  <c r="N974" i="5" s="1"/>
  <c r="M973" i="1"/>
  <c r="O974" i="5" s="1"/>
  <c r="N973" i="1"/>
  <c r="P974" i="5" s="1"/>
  <c r="O973" i="1"/>
  <c r="Q974" i="5" s="1"/>
  <c r="J974" i="1"/>
  <c r="L975" i="5" s="1"/>
  <c r="K974" i="1"/>
  <c r="M975" i="5" s="1"/>
  <c r="L974" i="1"/>
  <c r="N975" i="5" s="1"/>
  <c r="M974" i="1"/>
  <c r="O975" i="5" s="1"/>
  <c r="N974" i="1"/>
  <c r="P975" i="5" s="1"/>
  <c r="O974" i="1"/>
  <c r="Q975" i="5" s="1"/>
  <c r="J975" i="1"/>
  <c r="L976" i="5" s="1"/>
  <c r="K975" i="1"/>
  <c r="M976" i="5" s="1"/>
  <c r="L975" i="1"/>
  <c r="N976" i="5" s="1"/>
  <c r="M975" i="1"/>
  <c r="O976" i="5" s="1"/>
  <c r="N975" i="1"/>
  <c r="P976" i="5" s="1"/>
  <c r="O975" i="1"/>
  <c r="Q976" i="5" s="1"/>
  <c r="J976" i="1"/>
  <c r="L977" i="5" s="1"/>
  <c r="K976" i="1"/>
  <c r="M977" i="5" s="1"/>
  <c r="L976" i="1"/>
  <c r="N977" i="5" s="1"/>
  <c r="M976" i="1"/>
  <c r="O977" i="5" s="1"/>
  <c r="N976" i="1"/>
  <c r="P977" i="5" s="1"/>
  <c r="O976" i="1"/>
  <c r="Q977" i="5" s="1"/>
  <c r="J977" i="1"/>
  <c r="L978" i="5" s="1"/>
  <c r="K977" i="1"/>
  <c r="M978" i="5" s="1"/>
  <c r="L977" i="1"/>
  <c r="N978" i="5" s="1"/>
  <c r="M977" i="1"/>
  <c r="O978" i="5" s="1"/>
  <c r="N977" i="1"/>
  <c r="P978" i="5" s="1"/>
  <c r="O977" i="1"/>
  <c r="Q978" i="5" s="1"/>
  <c r="J978" i="1"/>
  <c r="L979" i="5" s="1"/>
  <c r="K978" i="1"/>
  <c r="M979" i="5" s="1"/>
  <c r="L978" i="1"/>
  <c r="N979" i="5" s="1"/>
  <c r="M978" i="1"/>
  <c r="O979" i="5" s="1"/>
  <c r="N978" i="1"/>
  <c r="P979" i="5" s="1"/>
  <c r="O978" i="1"/>
  <c r="Q979" i="5" s="1"/>
  <c r="J979" i="1"/>
  <c r="L980" i="5" s="1"/>
  <c r="K979" i="1"/>
  <c r="M980" i="5" s="1"/>
  <c r="L979" i="1"/>
  <c r="N980" i="5" s="1"/>
  <c r="M979" i="1"/>
  <c r="O980" i="5" s="1"/>
  <c r="N979" i="1"/>
  <c r="P980" i="5" s="1"/>
  <c r="O979" i="1"/>
  <c r="Q980" i="5" s="1"/>
  <c r="J980" i="1"/>
  <c r="L981" i="5" s="1"/>
  <c r="K980" i="1"/>
  <c r="M981" i="5" s="1"/>
  <c r="L980" i="1"/>
  <c r="N981" i="5" s="1"/>
  <c r="M980" i="1"/>
  <c r="O981" i="5" s="1"/>
  <c r="N980" i="1"/>
  <c r="P981" i="5" s="1"/>
  <c r="O980" i="1"/>
  <c r="Q981" i="5" s="1"/>
  <c r="J981" i="1"/>
  <c r="L982" i="5" s="1"/>
  <c r="K981" i="1"/>
  <c r="M982" i="5" s="1"/>
  <c r="L981" i="1"/>
  <c r="N982" i="5" s="1"/>
  <c r="M981" i="1"/>
  <c r="O982" i="5" s="1"/>
  <c r="N981" i="1"/>
  <c r="P982" i="5" s="1"/>
  <c r="O981" i="1"/>
  <c r="Q982" i="5" s="1"/>
  <c r="J982" i="1"/>
  <c r="L983" i="5" s="1"/>
  <c r="K982" i="1"/>
  <c r="M983" i="5" s="1"/>
  <c r="L982" i="1"/>
  <c r="N983" i="5" s="1"/>
  <c r="M982" i="1"/>
  <c r="O983" i="5" s="1"/>
  <c r="N982" i="1"/>
  <c r="P983" i="5" s="1"/>
  <c r="O982" i="1"/>
  <c r="Q983" i="5" s="1"/>
  <c r="J983" i="1"/>
  <c r="L984" i="5" s="1"/>
  <c r="K983" i="1"/>
  <c r="M984" i="5" s="1"/>
  <c r="L983" i="1"/>
  <c r="N984" i="5" s="1"/>
  <c r="M983" i="1"/>
  <c r="O984" i="5" s="1"/>
  <c r="N983" i="1"/>
  <c r="P984" i="5" s="1"/>
  <c r="O983" i="1"/>
  <c r="Q984" i="5" s="1"/>
  <c r="J984" i="1"/>
  <c r="L985" i="5" s="1"/>
  <c r="K984" i="1"/>
  <c r="M985" i="5" s="1"/>
  <c r="L984" i="1"/>
  <c r="N985" i="5" s="1"/>
  <c r="M984" i="1"/>
  <c r="O985" i="5" s="1"/>
  <c r="N984" i="1"/>
  <c r="P985" i="5" s="1"/>
  <c r="O984" i="1"/>
  <c r="Q985" i="5" s="1"/>
  <c r="J985" i="1"/>
  <c r="L986" i="5" s="1"/>
  <c r="K985" i="1"/>
  <c r="M986" i="5" s="1"/>
  <c r="L985" i="1"/>
  <c r="N986" i="5" s="1"/>
  <c r="M985" i="1"/>
  <c r="O986" i="5" s="1"/>
  <c r="N985" i="1"/>
  <c r="P986" i="5" s="1"/>
  <c r="O985" i="1"/>
  <c r="Q986" i="5" s="1"/>
  <c r="J986" i="1"/>
  <c r="L987" i="5" s="1"/>
  <c r="K986" i="1"/>
  <c r="M987" i="5" s="1"/>
  <c r="L986" i="1"/>
  <c r="N987" i="5" s="1"/>
  <c r="M986" i="1"/>
  <c r="O987" i="5" s="1"/>
  <c r="N986" i="1"/>
  <c r="P987" i="5" s="1"/>
  <c r="O986" i="1"/>
  <c r="Q987" i="5" s="1"/>
  <c r="J987" i="1"/>
  <c r="L988" i="5" s="1"/>
  <c r="K987" i="1"/>
  <c r="M988" i="5" s="1"/>
  <c r="L987" i="1"/>
  <c r="N988" i="5" s="1"/>
  <c r="M987" i="1"/>
  <c r="O988" i="5" s="1"/>
  <c r="N987" i="1"/>
  <c r="P988" i="5" s="1"/>
  <c r="O987" i="1"/>
  <c r="Q988" i="5" s="1"/>
  <c r="J988" i="1"/>
  <c r="L989" i="5" s="1"/>
  <c r="K988" i="1"/>
  <c r="M989" i="5" s="1"/>
  <c r="L988" i="1"/>
  <c r="N989" i="5" s="1"/>
  <c r="M988" i="1"/>
  <c r="O989" i="5" s="1"/>
  <c r="N988" i="1"/>
  <c r="P989" i="5" s="1"/>
  <c r="O988" i="1"/>
  <c r="Q989" i="5" s="1"/>
  <c r="J989" i="1"/>
  <c r="L990" i="5" s="1"/>
  <c r="K989" i="1"/>
  <c r="M990" i="5" s="1"/>
  <c r="L989" i="1"/>
  <c r="N990" i="5" s="1"/>
  <c r="M989" i="1"/>
  <c r="O990" i="5" s="1"/>
  <c r="N989" i="1"/>
  <c r="P990" i="5" s="1"/>
  <c r="O989" i="1"/>
  <c r="Q990" i="5" s="1"/>
  <c r="J990" i="1"/>
  <c r="L991" i="5" s="1"/>
  <c r="K990" i="1"/>
  <c r="M991" i="5" s="1"/>
  <c r="L990" i="1"/>
  <c r="N991" i="5" s="1"/>
  <c r="M990" i="1"/>
  <c r="O991" i="5" s="1"/>
  <c r="N990" i="1"/>
  <c r="P991" i="5" s="1"/>
  <c r="O990" i="1"/>
  <c r="Q991" i="5" s="1"/>
  <c r="J991" i="1"/>
  <c r="L992" i="5" s="1"/>
  <c r="K991" i="1"/>
  <c r="M992" i="5" s="1"/>
  <c r="L991" i="1"/>
  <c r="N992" i="5" s="1"/>
  <c r="M991" i="1"/>
  <c r="O992" i="5" s="1"/>
  <c r="N991" i="1"/>
  <c r="P992" i="5" s="1"/>
  <c r="O991" i="1"/>
  <c r="Q992" i="5" s="1"/>
  <c r="J992" i="1"/>
  <c r="L993" i="5" s="1"/>
  <c r="K992" i="1"/>
  <c r="M993" i="5" s="1"/>
  <c r="L992" i="1"/>
  <c r="N993" i="5" s="1"/>
  <c r="M992" i="1"/>
  <c r="O993" i="5" s="1"/>
  <c r="N992" i="1"/>
  <c r="P993" i="5" s="1"/>
  <c r="O992" i="1"/>
  <c r="Q993" i="5" s="1"/>
  <c r="J993" i="1"/>
  <c r="L994" i="5" s="1"/>
  <c r="K993" i="1"/>
  <c r="M994" i="5" s="1"/>
  <c r="L993" i="1"/>
  <c r="N994" i="5" s="1"/>
  <c r="M993" i="1"/>
  <c r="O994" i="5" s="1"/>
  <c r="N993" i="1"/>
  <c r="P994" i="5" s="1"/>
  <c r="O993" i="1"/>
  <c r="Q994" i="5" s="1"/>
  <c r="J994" i="1"/>
  <c r="L995" i="5" s="1"/>
  <c r="K994" i="1"/>
  <c r="M995" i="5" s="1"/>
  <c r="L994" i="1"/>
  <c r="N995" i="5" s="1"/>
  <c r="M994" i="1"/>
  <c r="O995" i="5" s="1"/>
  <c r="N994" i="1"/>
  <c r="P995" i="5" s="1"/>
  <c r="O994" i="1"/>
  <c r="Q995" i="5" s="1"/>
  <c r="J995" i="1"/>
  <c r="L996" i="5" s="1"/>
  <c r="K995" i="1"/>
  <c r="M996" i="5" s="1"/>
  <c r="L995" i="1"/>
  <c r="N996" i="5" s="1"/>
  <c r="M995" i="1"/>
  <c r="O996" i="5" s="1"/>
  <c r="N995" i="1"/>
  <c r="P996" i="5" s="1"/>
  <c r="O995" i="1"/>
  <c r="Q996" i="5" s="1"/>
  <c r="J996" i="1"/>
  <c r="L997" i="5" s="1"/>
  <c r="K996" i="1"/>
  <c r="M997" i="5" s="1"/>
  <c r="L996" i="1"/>
  <c r="N997" i="5" s="1"/>
  <c r="M996" i="1"/>
  <c r="O997" i="5" s="1"/>
  <c r="N996" i="1"/>
  <c r="P997" i="5" s="1"/>
  <c r="O996" i="1"/>
  <c r="Q997" i="5" s="1"/>
  <c r="J997" i="1"/>
  <c r="L998" i="5" s="1"/>
  <c r="K997" i="1"/>
  <c r="M998" i="5" s="1"/>
  <c r="L997" i="1"/>
  <c r="N998" i="5" s="1"/>
  <c r="M997" i="1"/>
  <c r="O998" i="5" s="1"/>
  <c r="N997" i="1"/>
  <c r="P998" i="5" s="1"/>
  <c r="O997" i="1"/>
  <c r="Q998" i="5" s="1"/>
  <c r="J998" i="1"/>
  <c r="L999" i="5" s="1"/>
  <c r="K998" i="1"/>
  <c r="M999" i="5" s="1"/>
  <c r="L998" i="1"/>
  <c r="N999" i="5" s="1"/>
  <c r="M998" i="1"/>
  <c r="O999" i="5" s="1"/>
  <c r="N998" i="1"/>
  <c r="P999" i="5" s="1"/>
  <c r="O998" i="1"/>
  <c r="Q999" i="5" s="1"/>
  <c r="J999" i="1"/>
  <c r="L1000" i="5" s="1"/>
  <c r="K999" i="1"/>
  <c r="M1000" i="5" s="1"/>
  <c r="L999" i="1"/>
  <c r="N1000" i="5" s="1"/>
  <c r="M999" i="1"/>
  <c r="O1000" i="5" s="1"/>
  <c r="N999" i="1"/>
  <c r="P1000" i="5" s="1"/>
  <c r="O999" i="1"/>
  <c r="Q1000" i="5" s="1"/>
  <c r="J1000" i="1"/>
  <c r="L1001" i="5" s="1"/>
  <c r="K1000" i="1"/>
  <c r="M1001" i="5" s="1"/>
  <c r="L1000" i="1"/>
  <c r="N1001" i="5" s="1"/>
  <c r="M1000" i="1"/>
  <c r="O1001" i="5" s="1"/>
  <c r="N1000" i="1"/>
  <c r="P1001" i="5" s="1"/>
  <c r="O1000" i="1"/>
  <c r="Q1001" i="5" s="1"/>
  <c r="J1001" i="1"/>
  <c r="L1002" i="5" s="1"/>
  <c r="K1001" i="1"/>
  <c r="M1002" i="5" s="1"/>
  <c r="L1001" i="1"/>
  <c r="N1002" i="5" s="1"/>
  <c r="M1001" i="1"/>
  <c r="O1002" i="5" s="1"/>
  <c r="N1001" i="1"/>
  <c r="P1002" i="5" s="1"/>
  <c r="O1001" i="1"/>
  <c r="Q1002" i="5" s="1"/>
  <c r="J1002" i="1"/>
  <c r="L1003" i="5" s="1"/>
  <c r="K1002" i="1"/>
  <c r="M1003" i="5" s="1"/>
  <c r="L1002" i="1"/>
  <c r="N1003" i="5" s="1"/>
  <c r="M1002" i="1"/>
  <c r="O1003" i="5" s="1"/>
  <c r="N1002" i="1"/>
  <c r="P1003" i="5" s="1"/>
  <c r="O1002" i="1"/>
  <c r="Q1003" i="5" s="1"/>
  <c r="J1003" i="1"/>
  <c r="L1004" i="5" s="1"/>
  <c r="K1003" i="1"/>
  <c r="M1004" i="5" s="1"/>
  <c r="L1003" i="1"/>
  <c r="N1004" i="5" s="1"/>
  <c r="M1003" i="1"/>
  <c r="O1004" i="5" s="1"/>
  <c r="N1003" i="1"/>
  <c r="P1004" i="5" s="1"/>
  <c r="O1003" i="1"/>
  <c r="Q1004" i="5" s="1"/>
  <c r="J1004" i="1"/>
  <c r="L1005" i="5" s="1"/>
  <c r="K1004" i="1"/>
  <c r="M1005" i="5" s="1"/>
  <c r="L1004" i="1"/>
  <c r="N1005" i="5" s="1"/>
  <c r="M1004" i="1"/>
  <c r="O1005" i="5" s="1"/>
  <c r="N1004" i="1"/>
  <c r="P1005" i="5" s="1"/>
  <c r="O1004" i="1"/>
  <c r="Q1005" i="5" s="1"/>
  <c r="J1005" i="1"/>
  <c r="L1006" i="5" s="1"/>
  <c r="K1005" i="1"/>
  <c r="M1006" i="5" s="1"/>
  <c r="L1005" i="1"/>
  <c r="N1006" i="5" s="1"/>
  <c r="M1005" i="1"/>
  <c r="O1006" i="5" s="1"/>
  <c r="N1005" i="1"/>
  <c r="P1006" i="5" s="1"/>
  <c r="O1005" i="1"/>
  <c r="Q1006" i="5" s="1"/>
  <c r="J1006" i="1"/>
  <c r="L1007" i="5" s="1"/>
  <c r="K1006" i="1"/>
  <c r="M1007" i="5" s="1"/>
  <c r="L1006" i="1"/>
  <c r="N1007" i="5" s="1"/>
  <c r="M1006" i="1"/>
  <c r="O1007" i="5" s="1"/>
  <c r="N1006" i="1"/>
  <c r="P1007" i="5" s="1"/>
  <c r="O1006" i="1"/>
  <c r="Q1007" i="5" s="1"/>
  <c r="J1007" i="1"/>
  <c r="L1008" i="5" s="1"/>
  <c r="K1007" i="1"/>
  <c r="M1008" i="5" s="1"/>
  <c r="L1007" i="1"/>
  <c r="N1008" i="5" s="1"/>
  <c r="M1007" i="1"/>
  <c r="O1008" i="5" s="1"/>
  <c r="N1007" i="1"/>
  <c r="P1008" i="5" s="1"/>
  <c r="O1007" i="1"/>
  <c r="Q1008" i="5" s="1"/>
  <c r="J1008" i="1"/>
  <c r="L1009" i="5" s="1"/>
  <c r="K1008" i="1"/>
  <c r="M1009" i="5" s="1"/>
  <c r="L1008" i="1"/>
  <c r="N1009" i="5" s="1"/>
  <c r="M1008" i="1"/>
  <c r="O1009" i="5" s="1"/>
  <c r="N1008" i="1"/>
  <c r="P1009" i="5" s="1"/>
  <c r="O1008" i="1"/>
  <c r="Q1009" i="5" s="1"/>
  <c r="J1009" i="1"/>
  <c r="L1010" i="5" s="1"/>
  <c r="K1009" i="1"/>
  <c r="M1010" i="5" s="1"/>
  <c r="L1009" i="1"/>
  <c r="N1010" i="5" s="1"/>
  <c r="M1009" i="1"/>
  <c r="O1010" i="5" s="1"/>
  <c r="N1009" i="1"/>
  <c r="P1010" i="5" s="1"/>
  <c r="O1009" i="1"/>
  <c r="Q1010" i="5" s="1"/>
  <c r="J1010" i="1"/>
  <c r="L1011" i="5" s="1"/>
  <c r="K1010" i="1"/>
  <c r="M1011" i="5" s="1"/>
  <c r="L1010" i="1"/>
  <c r="N1011" i="5" s="1"/>
  <c r="M1010" i="1"/>
  <c r="O1011" i="5" s="1"/>
  <c r="N1010" i="1"/>
  <c r="P1011" i="5" s="1"/>
  <c r="O1010" i="1"/>
  <c r="Q1011" i="5" s="1"/>
  <c r="J1011" i="1"/>
  <c r="L1012" i="5" s="1"/>
  <c r="K1011" i="1"/>
  <c r="M1012" i="5" s="1"/>
  <c r="L1011" i="1"/>
  <c r="N1012" i="5" s="1"/>
  <c r="M1011" i="1"/>
  <c r="O1012" i="5" s="1"/>
  <c r="N1011" i="1"/>
  <c r="P1012" i="5" s="1"/>
  <c r="O1011" i="1"/>
  <c r="Q1012" i="5" s="1"/>
  <c r="J1012" i="1"/>
  <c r="L1013" i="5" s="1"/>
  <c r="K1012" i="1"/>
  <c r="M1013" i="5" s="1"/>
  <c r="L1012" i="1"/>
  <c r="N1013" i="5" s="1"/>
  <c r="M1012" i="1"/>
  <c r="O1013" i="5" s="1"/>
  <c r="N1012" i="1"/>
  <c r="P1013" i="5" s="1"/>
  <c r="O1012" i="1"/>
  <c r="Q1013" i="5" s="1"/>
  <c r="J1013" i="1"/>
  <c r="L1014" i="5" s="1"/>
  <c r="K1013" i="1"/>
  <c r="M1014" i="5" s="1"/>
  <c r="L1013" i="1"/>
  <c r="N1014" i="5" s="1"/>
  <c r="M1013" i="1"/>
  <c r="O1014" i="5" s="1"/>
  <c r="N1013" i="1"/>
  <c r="P1014" i="5" s="1"/>
  <c r="O1013" i="1"/>
  <c r="Q1014" i="5" s="1"/>
  <c r="J1014" i="1"/>
  <c r="L1015" i="5" s="1"/>
  <c r="K1014" i="1"/>
  <c r="M1015" i="5" s="1"/>
  <c r="L1014" i="1"/>
  <c r="N1015" i="5" s="1"/>
  <c r="M1014" i="1"/>
  <c r="O1015" i="5" s="1"/>
  <c r="N1014" i="1"/>
  <c r="P1015" i="5" s="1"/>
  <c r="O1014" i="1"/>
  <c r="Q1015" i="5" s="1"/>
  <c r="J1015" i="1"/>
  <c r="L1016" i="5" s="1"/>
  <c r="K1015" i="1"/>
  <c r="M1016" i="5" s="1"/>
  <c r="L1015" i="1"/>
  <c r="N1016" i="5" s="1"/>
  <c r="M1015" i="1"/>
  <c r="O1016" i="5" s="1"/>
  <c r="N1015" i="1"/>
  <c r="P1016" i="5" s="1"/>
  <c r="O1015" i="1"/>
  <c r="Q1016" i="5" s="1"/>
  <c r="J1016" i="1"/>
  <c r="L1017" i="5" s="1"/>
  <c r="K1016" i="1"/>
  <c r="M1017" i="5" s="1"/>
  <c r="L1016" i="1"/>
  <c r="N1017" i="5" s="1"/>
  <c r="M1016" i="1"/>
  <c r="O1017" i="5" s="1"/>
  <c r="N1016" i="1"/>
  <c r="P1017" i="5" s="1"/>
  <c r="O1016" i="1"/>
  <c r="Q1017" i="5" s="1"/>
  <c r="J1017" i="1"/>
  <c r="L1018" i="5" s="1"/>
  <c r="K1017" i="1"/>
  <c r="M1018" i="5" s="1"/>
  <c r="L1017" i="1"/>
  <c r="N1018" i="5" s="1"/>
  <c r="M1017" i="1"/>
  <c r="O1018" i="5" s="1"/>
  <c r="N1017" i="1"/>
  <c r="P1018" i="5" s="1"/>
  <c r="O1017" i="1"/>
  <c r="Q1018" i="5" s="1"/>
  <c r="J1018" i="1"/>
  <c r="L1019" i="5" s="1"/>
  <c r="K1018" i="1"/>
  <c r="M1019" i="5" s="1"/>
  <c r="L1018" i="1"/>
  <c r="N1019" i="5" s="1"/>
  <c r="M1018" i="1"/>
  <c r="O1019" i="5" s="1"/>
  <c r="N1018" i="1"/>
  <c r="P1019" i="5" s="1"/>
  <c r="O1018" i="1"/>
  <c r="Q1019" i="5" s="1"/>
  <c r="J1019" i="1"/>
  <c r="L1020" i="5" s="1"/>
  <c r="K1019" i="1"/>
  <c r="M1020" i="5" s="1"/>
  <c r="L1019" i="1"/>
  <c r="N1020" i="5" s="1"/>
  <c r="M1019" i="1"/>
  <c r="O1020" i="5" s="1"/>
  <c r="N1019" i="1"/>
  <c r="P1020" i="5" s="1"/>
  <c r="O1019" i="1"/>
  <c r="Q1020" i="5" s="1"/>
  <c r="O754" i="1"/>
  <c r="Q755" i="5" s="1"/>
  <c r="N754" i="1"/>
  <c r="P755" i="5" s="1"/>
  <c r="M754" i="1"/>
  <c r="O755" i="5" s="1"/>
  <c r="L754" i="1"/>
  <c r="N755" i="5" s="1"/>
  <c r="K754" i="1"/>
  <c r="M755" i="5" s="1"/>
  <c r="J754" i="1"/>
  <c r="L755" i="5" s="1"/>
  <c r="J327" i="1"/>
  <c r="L328" i="5" s="1"/>
  <c r="K327" i="1"/>
  <c r="M328" i="5" s="1"/>
  <c r="L327" i="1"/>
  <c r="N328" i="5" s="1"/>
  <c r="M327" i="1"/>
  <c r="O328" i="5" s="1"/>
  <c r="N327" i="1"/>
  <c r="P328" i="5" s="1"/>
  <c r="O327" i="1"/>
  <c r="Q328" i="5" s="1"/>
  <c r="J328" i="1"/>
  <c r="L329" i="5" s="1"/>
  <c r="K328" i="1"/>
  <c r="M329" i="5" s="1"/>
  <c r="L328" i="1"/>
  <c r="N329" i="5" s="1"/>
  <c r="M328" i="1"/>
  <c r="O329" i="5" s="1"/>
  <c r="N328" i="1"/>
  <c r="P329" i="5" s="1"/>
  <c r="O328" i="1"/>
  <c r="Q329" i="5" s="1"/>
  <c r="J329" i="1"/>
  <c r="L330" i="5" s="1"/>
  <c r="K329" i="1"/>
  <c r="M330" i="5" s="1"/>
  <c r="L329" i="1"/>
  <c r="N330" i="5" s="1"/>
  <c r="M329" i="1"/>
  <c r="O330" i="5" s="1"/>
  <c r="N329" i="1"/>
  <c r="P330" i="5" s="1"/>
  <c r="O329" i="1"/>
  <c r="Q330" i="5" s="1"/>
  <c r="J330" i="1"/>
  <c r="L331" i="5" s="1"/>
  <c r="K330" i="1"/>
  <c r="M331" i="5" s="1"/>
  <c r="L330" i="1"/>
  <c r="N331" i="5" s="1"/>
  <c r="M330" i="1"/>
  <c r="O331" i="5" s="1"/>
  <c r="N330" i="1"/>
  <c r="P331" i="5" s="1"/>
  <c r="O330" i="1"/>
  <c r="Q331" i="5" s="1"/>
  <c r="J331" i="1"/>
  <c r="L332" i="5" s="1"/>
  <c r="K331" i="1"/>
  <c r="M332" i="5" s="1"/>
  <c r="L331" i="1"/>
  <c r="N332" i="5" s="1"/>
  <c r="M331" i="1"/>
  <c r="O332" i="5" s="1"/>
  <c r="N331" i="1"/>
  <c r="P332" i="5" s="1"/>
  <c r="O331" i="1"/>
  <c r="Q332" i="5" s="1"/>
  <c r="J332" i="1"/>
  <c r="L333" i="5" s="1"/>
  <c r="K332" i="1"/>
  <c r="M333" i="5" s="1"/>
  <c r="L332" i="1"/>
  <c r="N333" i="5" s="1"/>
  <c r="M332" i="1"/>
  <c r="O333" i="5" s="1"/>
  <c r="N332" i="1"/>
  <c r="P333" i="5" s="1"/>
  <c r="O332" i="1"/>
  <c r="Q333" i="5" s="1"/>
  <c r="J333" i="1"/>
  <c r="L334" i="5" s="1"/>
  <c r="K333" i="1"/>
  <c r="M334" i="5" s="1"/>
  <c r="L333" i="1"/>
  <c r="N334" i="5" s="1"/>
  <c r="M333" i="1"/>
  <c r="O334" i="5" s="1"/>
  <c r="N333" i="1"/>
  <c r="P334" i="5" s="1"/>
  <c r="O333" i="1"/>
  <c r="Q334" i="5" s="1"/>
  <c r="J334" i="1"/>
  <c r="L335" i="5" s="1"/>
  <c r="K334" i="1"/>
  <c r="M335" i="5" s="1"/>
  <c r="L334" i="1"/>
  <c r="N335" i="5" s="1"/>
  <c r="M334" i="1"/>
  <c r="O335" i="5" s="1"/>
  <c r="N334" i="1"/>
  <c r="P335" i="5" s="1"/>
  <c r="O334" i="1"/>
  <c r="Q335" i="5" s="1"/>
  <c r="J335" i="1"/>
  <c r="L336" i="5" s="1"/>
  <c r="K335" i="1"/>
  <c r="M336" i="5" s="1"/>
  <c r="L335" i="1"/>
  <c r="N336" i="5" s="1"/>
  <c r="M335" i="1"/>
  <c r="O336" i="5" s="1"/>
  <c r="N335" i="1"/>
  <c r="P336" i="5" s="1"/>
  <c r="O335" i="1"/>
  <c r="Q336" i="5" s="1"/>
  <c r="J336" i="1"/>
  <c r="L337" i="5" s="1"/>
  <c r="K336" i="1"/>
  <c r="M337" i="5" s="1"/>
  <c r="L336" i="1"/>
  <c r="N337" i="5" s="1"/>
  <c r="M336" i="1"/>
  <c r="O337" i="5" s="1"/>
  <c r="N336" i="1"/>
  <c r="P337" i="5" s="1"/>
  <c r="O336" i="1"/>
  <c r="Q337" i="5" s="1"/>
  <c r="J337" i="1"/>
  <c r="L338" i="5" s="1"/>
  <c r="K337" i="1"/>
  <c r="M338" i="5" s="1"/>
  <c r="L337" i="1"/>
  <c r="N338" i="5" s="1"/>
  <c r="M337" i="1"/>
  <c r="O338" i="5" s="1"/>
  <c r="N337" i="1"/>
  <c r="P338" i="5" s="1"/>
  <c r="O337" i="1"/>
  <c r="Q338" i="5" s="1"/>
  <c r="J338" i="1"/>
  <c r="L339" i="5" s="1"/>
  <c r="K338" i="1"/>
  <c r="M339" i="5" s="1"/>
  <c r="L338" i="1"/>
  <c r="N339" i="5" s="1"/>
  <c r="M338" i="1"/>
  <c r="O339" i="5" s="1"/>
  <c r="N338" i="1"/>
  <c r="P339" i="5" s="1"/>
  <c r="O338" i="1"/>
  <c r="Q339" i="5" s="1"/>
  <c r="J339" i="1"/>
  <c r="L340" i="5" s="1"/>
  <c r="K339" i="1"/>
  <c r="M340" i="5" s="1"/>
  <c r="L339" i="1"/>
  <c r="N340" i="5" s="1"/>
  <c r="M339" i="1"/>
  <c r="O340" i="5" s="1"/>
  <c r="N339" i="1"/>
  <c r="P340" i="5" s="1"/>
  <c r="O339" i="1"/>
  <c r="Q340" i="5" s="1"/>
  <c r="J340" i="1"/>
  <c r="L341" i="5" s="1"/>
  <c r="K340" i="1"/>
  <c r="M341" i="5" s="1"/>
  <c r="L340" i="1"/>
  <c r="N341" i="5" s="1"/>
  <c r="M340" i="1"/>
  <c r="O341" i="5" s="1"/>
  <c r="N340" i="1"/>
  <c r="P341" i="5" s="1"/>
  <c r="O340" i="1"/>
  <c r="Q341" i="5" s="1"/>
  <c r="J341" i="1"/>
  <c r="L342" i="5" s="1"/>
  <c r="K341" i="1"/>
  <c r="M342" i="5" s="1"/>
  <c r="L341" i="1"/>
  <c r="N342" i="5" s="1"/>
  <c r="M341" i="1"/>
  <c r="O342" i="5" s="1"/>
  <c r="N341" i="1"/>
  <c r="P342" i="5" s="1"/>
  <c r="O341" i="1"/>
  <c r="Q342" i="5" s="1"/>
  <c r="J342" i="1"/>
  <c r="L343" i="5" s="1"/>
  <c r="K342" i="1"/>
  <c r="M343" i="5" s="1"/>
  <c r="L342" i="1"/>
  <c r="N343" i="5" s="1"/>
  <c r="M342" i="1"/>
  <c r="O343" i="5" s="1"/>
  <c r="N342" i="1"/>
  <c r="P343" i="5" s="1"/>
  <c r="O342" i="1"/>
  <c r="Q343" i="5" s="1"/>
  <c r="J343" i="1"/>
  <c r="L344" i="5" s="1"/>
  <c r="K343" i="1"/>
  <c r="M344" i="5" s="1"/>
  <c r="L343" i="1"/>
  <c r="N344" i="5" s="1"/>
  <c r="M343" i="1"/>
  <c r="O344" i="5" s="1"/>
  <c r="N343" i="1"/>
  <c r="P344" i="5" s="1"/>
  <c r="O343" i="1"/>
  <c r="Q344" i="5" s="1"/>
  <c r="J344" i="1"/>
  <c r="L345" i="5" s="1"/>
  <c r="K344" i="1"/>
  <c r="M345" i="5" s="1"/>
  <c r="L344" i="1"/>
  <c r="N345" i="5" s="1"/>
  <c r="M344" i="1"/>
  <c r="O345" i="5" s="1"/>
  <c r="N344" i="1"/>
  <c r="P345" i="5" s="1"/>
  <c r="O344" i="1"/>
  <c r="Q345" i="5" s="1"/>
  <c r="J345" i="1"/>
  <c r="L346" i="5" s="1"/>
  <c r="K345" i="1"/>
  <c r="M346" i="5" s="1"/>
  <c r="L345" i="1"/>
  <c r="N346" i="5" s="1"/>
  <c r="M345" i="1"/>
  <c r="O346" i="5" s="1"/>
  <c r="N345" i="1"/>
  <c r="P346" i="5" s="1"/>
  <c r="O345" i="1"/>
  <c r="Q346" i="5" s="1"/>
  <c r="J346" i="1"/>
  <c r="L347" i="5" s="1"/>
  <c r="K346" i="1"/>
  <c r="M347" i="5" s="1"/>
  <c r="L346" i="1"/>
  <c r="N347" i="5" s="1"/>
  <c r="M346" i="1"/>
  <c r="O347" i="5" s="1"/>
  <c r="N346" i="1"/>
  <c r="P347" i="5" s="1"/>
  <c r="O346" i="1"/>
  <c r="Q347" i="5" s="1"/>
  <c r="J347" i="1"/>
  <c r="L348" i="5" s="1"/>
  <c r="K347" i="1"/>
  <c r="M348" i="5" s="1"/>
  <c r="L347" i="1"/>
  <c r="N348" i="5" s="1"/>
  <c r="M347" i="1"/>
  <c r="O348" i="5" s="1"/>
  <c r="N347" i="1"/>
  <c r="P348" i="5" s="1"/>
  <c r="O347" i="1"/>
  <c r="Q348" i="5" s="1"/>
  <c r="J348" i="1"/>
  <c r="L349" i="5" s="1"/>
  <c r="K348" i="1"/>
  <c r="M349" i="5" s="1"/>
  <c r="L348" i="1"/>
  <c r="N349" i="5" s="1"/>
  <c r="M348" i="1"/>
  <c r="O349" i="5" s="1"/>
  <c r="N348" i="1"/>
  <c r="P349" i="5" s="1"/>
  <c r="O348" i="1"/>
  <c r="Q349" i="5" s="1"/>
  <c r="J349" i="1"/>
  <c r="L350" i="5" s="1"/>
  <c r="K349" i="1"/>
  <c r="M350" i="5" s="1"/>
  <c r="L349" i="1"/>
  <c r="N350" i="5" s="1"/>
  <c r="M349" i="1"/>
  <c r="O350" i="5" s="1"/>
  <c r="N349" i="1"/>
  <c r="P350" i="5" s="1"/>
  <c r="O349" i="1"/>
  <c r="Q350" i="5" s="1"/>
  <c r="J350" i="1"/>
  <c r="L351" i="5" s="1"/>
  <c r="K350" i="1"/>
  <c r="M351" i="5" s="1"/>
  <c r="L350" i="1"/>
  <c r="N351" i="5" s="1"/>
  <c r="M350" i="1"/>
  <c r="O351" i="5" s="1"/>
  <c r="N350" i="1"/>
  <c r="P351" i="5" s="1"/>
  <c r="O350" i="1"/>
  <c r="Q351" i="5" s="1"/>
  <c r="J351" i="1"/>
  <c r="L352" i="5" s="1"/>
  <c r="K351" i="1"/>
  <c r="M352" i="5" s="1"/>
  <c r="L351" i="1"/>
  <c r="N352" i="5" s="1"/>
  <c r="M351" i="1"/>
  <c r="O352" i="5" s="1"/>
  <c r="N351" i="1"/>
  <c r="P352" i="5" s="1"/>
  <c r="O351" i="1"/>
  <c r="Q352" i="5" s="1"/>
  <c r="J352" i="1"/>
  <c r="L353" i="5" s="1"/>
  <c r="K352" i="1"/>
  <c r="M353" i="5" s="1"/>
  <c r="L352" i="1"/>
  <c r="N353" i="5" s="1"/>
  <c r="M352" i="1"/>
  <c r="O353" i="5" s="1"/>
  <c r="N352" i="1"/>
  <c r="P353" i="5" s="1"/>
  <c r="O352" i="1"/>
  <c r="Q353" i="5" s="1"/>
  <c r="J353" i="1"/>
  <c r="L354" i="5" s="1"/>
  <c r="K353" i="1"/>
  <c r="M354" i="5" s="1"/>
  <c r="L353" i="1"/>
  <c r="N354" i="5" s="1"/>
  <c r="M353" i="1"/>
  <c r="O354" i="5" s="1"/>
  <c r="N353" i="1"/>
  <c r="P354" i="5" s="1"/>
  <c r="O353" i="1"/>
  <c r="Q354" i="5" s="1"/>
  <c r="J354" i="1"/>
  <c r="L355" i="5" s="1"/>
  <c r="K354" i="1"/>
  <c r="M355" i="5" s="1"/>
  <c r="L354" i="1"/>
  <c r="N355" i="5" s="1"/>
  <c r="M354" i="1"/>
  <c r="O355" i="5" s="1"/>
  <c r="N354" i="1"/>
  <c r="P355" i="5" s="1"/>
  <c r="O354" i="1"/>
  <c r="Q355" i="5" s="1"/>
  <c r="J355" i="1"/>
  <c r="L356" i="5" s="1"/>
  <c r="K355" i="1"/>
  <c r="M356" i="5" s="1"/>
  <c r="L355" i="1"/>
  <c r="N356" i="5" s="1"/>
  <c r="M355" i="1"/>
  <c r="O356" i="5" s="1"/>
  <c r="N355" i="1"/>
  <c r="P356" i="5" s="1"/>
  <c r="O355" i="1"/>
  <c r="Q356" i="5" s="1"/>
  <c r="J356" i="1"/>
  <c r="L357" i="5" s="1"/>
  <c r="K356" i="1"/>
  <c r="M357" i="5" s="1"/>
  <c r="L356" i="1"/>
  <c r="N357" i="5" s="1"/>
  <c r="M356" i="1"/>
  <c r="O357" i="5" s="1"/>
  <c r="N356" i="1"/>
  <c r="P357" i="5" s="1"/>
  <c r="O356" i="1"/>
  <c r="Q357" i="5" s="1"/>
  <c r="J357" i="1"/>
  <c r="L358" i="5" s="1"/>
  <c r="K357" i="1"/>
  <c r="M358" i="5" s="1"/>
  <c r="L357" i="1"/>
  <c r="N358" i="5" s="1"/>
  <c r="M357" i="1"/>
  <c r="O358" i="5" s="1"/>
  <c r="N357" i="1"/>
  <c r="P358" i="5" s="1"/>
  <c r="O357" i="1"/>
  <c r="Q358" i="5" s="1"/>
  <c r="J358" i="1"/>
  <c r="L359" i="5" s="1"/>
  <c r="K358" i="1"/>
  <c r="M359" i="5" s="1"/>
  <c r="L358" i="1"/>
  <c r="N359" i="5" s="1"/>
  <c r="M358" i="1"/>
  <c r="O359" i="5" s="1"/>
  <c r="N358" i="1"/>
  <c r="P359" i="5" s="1"/>
  <c r="O358" i="1"/>
  <c r="Q359" i="5" s="1"/>
  <c r="J359" i="1"/>
  <c r="L360" i="5" s="1"/>
  <c r="K359" i="1"/>
  <c r="M360" i="5" s="1"/>
  <c r="L359" i="1"/>
  <c r="N360" i="5" s="1"/>
  <c r="M359" i="1"/>
  <c r="O360" i="5" s="1"/>
  <c r="N359" i="1"/>
  <c r="P360" i="5" s="1"/>
  <c r="O359" i="1"/>
  <c r="Q360" i="5" s="1"/>
  <c r="J360" i="1"/>
  <c r="L361" i="5" s="1"/>
  <c r="K360" i="1"/>
  <c r="M361" i="5" s="1"/>
  <c r="L360" i="1"/>
  <c r="N361" i="5" s="1"/>
  <c r="M360" i="1"/>
  <c r="O361" i="5" s="1"/>
  <c r="N360" i="1"/>
  <c r="P361" i="5" s="1"/>
  <c r="O360" i="1"/>
  <c r="Q361" i="5" s="1"/>
  <c r="J361" i="1"/>
  <c r="L362" i="5" s="1"/>
  <c r="K361" i="1"/>
  <c r="M362" i="5" s="1"/>
  <c r="L361" i="1"/>
  <c r="N362" i="5" s="1"/>
  <c r="M361" i="1"/>
  <c r="O362" i="5" s="1"/>
  <c r="N361" i="1"/>
  <c r="P362" i="5" s="1"/>
  <c r="O361" i="1"/>
  <c r="Q362" i="5" s="1"/>
  <c r="J362" i="1"/>
  <c r="L363" i="5" s="1"/>
  <c r="K362" i="1"/>
  <c r="M363" i="5" s="1"/>
  <c r="L362" i="1"/>
  <c r="N363" i="5" s="1"/>
  <c r="M362" i="1"/>
  <c r="O363" i="5" s="1"/>
  <c r="N362" i="1"/>
  <c r="P363" i="5" s="1"/>
  <c r="O362" i="1"/>
  <c r="Q363" i="5" s="1"/>
  <c r="J363" i="1"/>
  <c r="L364" i="5" s="1"/>
  <c r="K363" i="1"/>
  <c r="M364" i="5" s="1"/>
  <c r="L363" i="1"/>
  <c r="N364" i="5" s="1"/>
  <c r="M363" i="1"/>
  <c r="O364" i="5" s="1"/>
  <c r="N363" i="1"/>
  <c r="P364" i="5" s="1"/>
  <c r="O363" i="1"/>
  <c r="Q364" i="5" s="1"/>
  <c r="J364" i="1"/>
  <c r="L365" i="5" s="1"/>
  <c r="K364" i="1"/>
  <c r="M365" i="5" s="1"/>
  <c r="L364" i="1"/>
  <c r="N365" i="5" s="1"/>
  <c r="M364" i="1"/>
  <c r="O365" i="5" s="1"/>
  <c r="N364" i="1"/>
  <c r="P365" i="5" s="1"/>
  <c r="O364" i="1"/>
  <c r="Q365" i="5" s="1"/>
  <c r="J365" i="1"/>
  <c r="L366" i="5" s="1"/>
  <c r="K365" i="1"/>
  <c r="M366" i="5" s="1"/>
  <c r="L365" i="1"/>
  <c r="N366" i="5" s="1"/>
  <c r="M365" i="1"/>
  <c r="O366" i="5" s="1"/>
  <c r="N365" i="1"/>
  <c r="P366" i="5" s="1"/>
  <c r="O365" i="1"/>
  <c r="Q366" i="5" s="1"/>
  <c r="J366" i="1"/>
  <c r="L367" i="5" s="1"/>
  <c r="K366" i="1"/>
  <c r="M367" i="5" s="1"/>
  <c r="L366" i="1"/>
  <c r="N367" i="5" s="1"/>
  <c r="M366" i="1"/>
  <c r="O367" i="5" s="1"/>
  <c r="N366" i="1"/>
  <c r="P367" i="5" s="1"/>
  <c r="O366" i="1"/>
  <c r="Q367" i="5" s="1"/>
  <c r="J367" i="1"/>
  <c r="L368" i="5" s="1"/>
  <c r="K367" i="1"/>
  <c r="M368" i="5" s="1"/>
  <c r="L367" i="1"/>
  <c r="N368" i="5" s="1"/>
  <c r="M367" i="1"/>
  <c r="O368" i="5" s="1"/>
  <c r="N367" i="1"/>
  <c r="P368" i="5" s="1"/>
  <c r="O367" i="1"/>
  <c r="Q368" i="5" s="1"/>
  <c r="J368" i="1"/>
  <c r="L369" i="5" s="1"/>
  <c r="K368" i="1"/>
  <c r="M369" i="5" s="1"/>
  <c r="L368" i="1"/>
  <c r="N369" i="5" s="1"/>
  <c r="M368" i="1"/>
  <c r="O369" i="5" s="1"/>
  <c r="N368" i="1"/>
  <c r="P369" i="5" s="1"/>
  <c r="O368" i="1"/>
  <c r="Q369" i="5" s="1"/>
  <c r="J369" i="1"/>
  <c r="L370" i="5" s="1"/>
  <c r="K369" i="1"/>
  <c r="M370" i="5" s="1"/>
  <c r="L369" i="1"/>
  <c r="N370" i="5" s="1"/>
  <c r="M369" i="1"/>
  <c r="O370" i="5" s="1"/>
  <c r="N369" i="1"/>
  <c r="P370" i="5" s="1"/>
  <c r="O369" i="1"/>
  <c r="Q370" i="5" s="1"/>
  <c r="J370" i="1"/>
  <c r="L371" i="5" s="1"/>
  <c r="K370" i="1"/>
  <c r="M371" i="5" s="1"/>
  <c r="L370" i="1"/>
  <c r="N371" i="5" s="1"/>
  <c r="M370" i="1"/>
  <c r="O371" i="5" s="1"/>
  <c r="N370" i="1"/>
  <c r="P371" i="5" s="1"/>
  <c r="O370" i="1"/>
  <c r="Q371" i="5" s="1"/>
  <c r="J371" i="1"/>
  <c r="L372" i="5" s="1"/>
  <c r="K371" i="1"/>
  <c r="M372" i="5" s="1"/>
  <c r="L371" i="1"/>
  <c r="N372" i="5" s="1"/>
  <c r="M371" i="1"/>
  <c r="O372" i="5" s="1"/>
  <c r="N371" i="1"/>
  <c r="P372" i="5" s="1"/>
  <c r="O371" i="1"/>
  <c r="Q372" i="5" s="1"/>
  <c r="J372" i="1"/>
  <c r="L373" i="5" s="1"/>
  <c r="K372" i="1"/>
  <c r="M373" i="5" s="1"/>
  <c r="L372" i="1"/>
  <c r="N373" i="5" s="1"/>
  <c r="M372" i="1"/>
  <c r="O373" i="5" s="1"/>
  <c r="N372" i="1"/>
  <c r="P373" i="5" s="1"/>
  <c r="O372" i="1"/>
  <c r="Q373" i="5" s="1"/>
  <c r="J373" i="1"/>
  <c r="L374" i="5" s="1"/>
  <c r="K373" i="1"/>
  <c r="M374" i="5" s="1"/>
  <c r="L373" i="1"/>
  <c r="N374" i="5" s="1"/>
  <c r="M373" i="1"/>
  <c r="O374" i="5" s="1"/>
  <c r="N373" i="1"/>
  <c r="P374" i="5" s="1"/>
  <c r="O373" i="1"/>
  <c r="Q374" i="5" s="1"/>
  <c r="J374" i="1"/>
  <c r="L375" i="5" s="1"/>
  <c r="K374" i="1"/>
  <c r="M375" i="5" s="1"/>
  <c r="L374" i="1"/>
  <c r="N375" i="5" s="1"/>
  <c r="M374" i="1"/>
  <c r="O375" i="5" s="1"/>
  <c r="N374" i="1"/>
  <c r="P375" i="5" s="1"/>
  <c r="O374" i="1"/>
  <c r="Q375" i="5" s="1"/>
  <c r="J375" i="1"/>
  <c r="L376" i="5" s="1"/>
  <c r="K375" i="1"/>
  <c r="M376" i="5" s="1"/>
  <c r="L375" i="1"/>
  <c r="N376" i="5" s="1"/>
  <c r="M375" i="1"/>
  <c r="O376" i="5" s="1"/>
  <c r="N375" i="1"/>
  <c r="P376" i="5" s="1"/>
  <c r="O375" i="1"/>
  <c r="Q376" i="5" s="1"/>
  <c r="J376" i="1"/>
  <c r="L377" i="5" s="1"/>
  <c r="K376" i="1"/>
  <c r="M377" i="5" s="1"/>
  <c r="L376" i="1"/>
  <c r="N377" i="5" s="1"/>
  <c r="M376" i="1"/>
  <c r="O377" i="5" s="1"/>
  <c r="N376" i="1"/>
  <c r="P377" i="5" s="1"/>
  <c r="O376" i="1"/>
  <c r="Q377" i="5" s="1"/>
  <c r="J377" i="1"/>
  <c r="L378" i="5" s="1"/>
  <c r="K377" i="1"/>
  <c r="M378" i="5" s="1"/>
  <c r="L377" i="1"/>
  <c r="N378" i="5" s="1"/>
  <c r="M377" i="1"/>
  <c r="O378" i="5" s="1"/>
  <c r="N377" i="1"/>
  <c r="P378" i="5" s="1"/>
  <c r="O377" i="1"/>
  <c r="Q378" i="5" s="1"/>
  <c r="J378" i="1"/>
  <c r="L379" i="5" s="1"/>
  <c r="K378" i="1"/>
  <c r="M379" i="5" s="1"/>
  <c r="L378" i="1"/>
  <c r="N379" i="5" s="1"/>
  <c r="M378" i="1"/>
  <c r="O379" i="5" s="1"/>
  <c r="N378" i="1"/>
  <c r="P379" i="5" s="1"/>
  <c r="O378" i="1"/>
  <c r="Q379" i="5" s="1"/>
  <c r="J379" i="1"/>
  <c r="L380" i="5" s="1"/>
  <c r="K379" i="1"/>
  <c r="M380" i="5" s="1"/>
  <c r="L379" i="1"/>
  <c r="N380" i="5" s="1"/>
  <c r="M379" i="1"/>
  <c r="O380" i="5" s="1"/>
  <c r="N379" i="1"/>
  <c r="P380" i="5" s="1"/>
  <c r="O379" i="1"/>
  <c r="Q380" i="5" s="1"/>
  <c r="J380" i="1"/>
  <c r="L381" i="5" s="1"/>
  <c r="K380" i="1"/>
  <c r="M381" i="5" s="1"/>
  <c r="L380" i="1"/>
  <c r="N381" i="5" s="1"/>
  <c r="M380" i="1"/>
  <c r="O381" i="5" s="1"/>
  <c r="N380" i="1"/>
  <c r="P381" i="5" s="1"/>
  <c r="O380" i="1"/>
  <c r="Q381" i="5" s="1"/>
  <c r="J381" i="1"/>
  <c r="L382" i="5" s="1"/>
  <c r="K381" i="1"/>
  <c r="M382" i="5" s="1"/>
  <c r="L381" i="1"/>
  <c r="N382" i="5" s="1"/>
  <c r="M381" i="1"/>
  <c r="O382" i="5" s="1"/>
  <c r="N381" i="1"/>
  <c r="P382" i="5" s="1"/>
  <c r="O381" i="1"/>
  <c r="Q382" i="5" s="1"/>
  <c r="J382" i="1"/>
  <c r="L383" i="5" s="1"/>
  <c r="K382" i="1"/>
  <c r="M383" i="5" s="1"/>
  <c r="L382" i="1"/>
  <c r="N383" i="5" s="1"/>
  <c r="M382" i="1"/>
  <c r="O383" i="5" s="1"/>
  <c r="N382" i="1"/>
  <c r="P383" i="5" s="1"/>
  <c r="O382" i="1"/>
  <c r="Q383" i="5" s="1"/>
  <c r="J383" i="1"/>
  <c r="L384" i="5" s="1"/>
  <c r="K383" i="1"/>
  <c r="M384" i="5" s="1"/>
  <c r="L383" i="1"/>
  <c r="N384" i="5" s="1"/>
  <c r="M383" i="1"/>
  <c r="O384" i="5" s="1"/>
  <c r="N383" i="1"/>
  <c r="P384" i="5" s="1"/>
  <c r="O383" i="1"/>
  <c r="Q384" i="5" s="1"/>
  <c r="J384" i="1"/>
  <c r="L385" i="5" s="1"/>
  <c r="K384" i="1"/>
  <c r="M385" i="5" s="1"/>
  <c r="L384" i="1"/>
  <c r="N385" i="5" s="1"/>
  <c r="M384" i="1"/>
  <c r="O385" i="5" s="1"/>
  <c r="N384" i="1"/>
  <c r="P385" i="5" s="1"/>
  <c r="O384" i="1"/>
  <c r="Q385" i="5" s="1"/>
  <c r="J385" i="1"/>
  <c r="L386" i="5" s="1"/>
  <c r="K385" i="1"/>
  <c r="M386" i="5" s="1"/>
  <c r="L385" i="1"/>
  <c r="N386" i="5" s="1"/>
  <c r="M385" i="1"/>
  <c r="O386" i="5" s="1"/>
  <c r="N385" i="1"/>
  <c r="P386" i="5" s="1"/>
  <c r="O385" i="1"/>
  <c r="Q386" i="5" s="1"/>
  <c r="J386" i="1"/>
  <c r="L387" i="5" s="1"/>
  <c r="K386" i="1"/>
  <c r="M387" i="5" s="1"/>
  <c r="L386" i="1"/>
  <c r="N387" i="5" s="1"/>
  <c r="M386" i="1"/>
  <c r="O387" i="5" s="1"/>
  <c r="N386" i="1"/>
  <c r="P387" i="5" s="1"/>
  <c r="O386" i="1"/>
  <c r="Q387" i="5" s="1"/>
  <c r="J387" i="1"/>
  <c r="L388" i="5" s="1"/>
  <c r="K387" i="1"/>
  <c r="M388" i="5" s="1"/>
  <c r="L387" i="1"/>
  <c r="N388" i="5" s="1"/>
  <c r="M387" i="1"/>
  <c r="O388" i="5" s="1"/>
  <c r="N387" i="1"/>
  <c r="P388" i="5" s="1"/>
  <c r="O387" i="1"/>
  <c r="Q388" i="5" s="1"/>
  <c r="J388" i="1"/>
  <c r="L389" i="5" s="1"/>
  <c r="K388" i="1"/>
  <c r="M389" i="5" s="1"/>
  <c r="L388" i="1"/>
  <c r="N389" i="5" s="1"/>
  <c r="M388" i="1"/>
  <c r="O389" i="5" s="1"/>
  <c r="N388" i="1"/>
  <c r="P389" i="5" s="1"/>
  <c r="O388" i="1"/>
  <c r="Q389" i="5" s="1"/>
  <c r="J389" i="1"/>
  <c r="L390" i="5" s="1"/>
  <c r="K389" i="1"/>
  <c r="M390" i="5" s="1"/>
  <c r="L389" i="1"/>
  <c r="N390" i="5" s="1"/>
  <c r="M389" i="1"/>
  <c r="O390" i="5" s="1"/>
  <c r="N389" i="1"/>
  <c r="P390" i="5" s="1"/>
  <c r="O389" i="1"/>
  <c r="Q390" i="5" s="1"/>
  <c r="J390" i="1"/>
  <c r="L391" i="5" s="1"/>
  <c r="K390" i="1"/>
  <c r="M391" i="5" s="1"/>
  <c r="L390" i="1"/>
  <c r="N391" i="5" s="1"/>
  <c r="M390" i="1"/>
  <c r="O391" i="5" s="1"/>
  <c r="N390" i="1"/>
  <c r="P391" i="5" s="1"/>
  <c r="O390" i="1"/>
  <c r="Q391" i="5" s="1"/>
  <c r="J391" i="1"/>
  <c r="L392" i="5" s="1"/>
  <c r="K391" i="1"/>
  <c r="M392" i="5" s="1"/>
  <c r="L391" i="1"/>
  <c r="N392" i="5" s="1"/>
  <c r="M391" i="1"/>
  <c r="O392" i="5" s="1"/>
  <c r="N391" i="1"/>
  <c r="P392" i="5" s="1"/>
  <c r="O391" i="1"/>
  <c r="Q392" i="5" s="1"/>
  <c r="J392" i="1"/>
  <c r="L393" i="5" s="1"/>
  <c r="K392" i="1"/>
  <c r="M393" i="5" s="1"/>
  <c r="L392" i="1"/>
  <c r="N393" i="5" s="1"/>
  <c r="M392" i="1"/>
  <c r="O393" i="5" s="1"/>
  <c r="N392" i="1"/>
  <c r="P393" i="5" s="1"/>
  <c r="O392" i="1"/>
  <c r="Q393" i="5" s="1"/>
  <c r="J393" i="1"/>
  <c r="L394" i="5" s="1"/>
  <c r="K393" i="1"/>
  <c r="M394" i="5" s="1"/>
  <c r="L393" i="1"/>
  <c r="N394" i="5" s="1"/>
  <c r="M393" i="1"/>
  <c r="O394" i="5" s="1"/>
  <c r="N393" i="1"/>
  <c r="P394" i="5" s="1"/>
  <c r="O393" i="1"/>
  <c r="Q394" i="5" s="1"/>
  <c r="J394" i="1"/>
  <c r="L395" i="5" s="1"/>
  <c r="K394" i="1"/>
  <c r="M395" i="5" s="1"/>
  <c r="L394" i="1"/>
  <c r="N395" i="5" s="1"/>
  <c r="M394" i="1"/>
  <c r="O395" i="5" s="1"/>
  <c r="N394" i="1"/>
  <c r="P395" i="5" s="1"/>
  <c r="O394" i="1"/>
  <c r="Q395" i="5" s="1"/>
  <c r="J395" i="1"/>
  <c r="L396" i="5" s="1"/>
  <c r="K395" i="1"/>
  <c r="M396" i="5" s="1"/>
  <c r="L395" i="1"/>
  <c r="N396" i="5" s="1"/>
  <c r="M395" i="1"/>
  <c r="O396" i="5" s="1"/>
  <c r="N395" i="1"/>
  <c r="P396" i="5" s="1"/>
  <c r="O395" i="1"/>
  <c r="Q396" i="5" s="1"/>
  <c r="J396" i="1"/>
  <c r="L397" i="5" s="1"/>
  <c r="K396" i="1"/>
  <c r="M397" i="5" s="1"/>
  <c r="L396" i="1"/>
  <c r="N397" i="5" s="1"/>
  <c r="M396" i="1"/>
  <c r="O397" i="5" s="1"/>
  <c r="N396" i="1"/>
  <c r="P397" i="5" s="1"/>
  <c r="O396" i="1"/>
  <c r="Q397" i="5" s="1"/>
  <c r="J397" i="1"/>
  <c r="L398" i="5" s="1"/>
  <c r="K397" i="1"/>
  <c r="M398" i="5" s="1"/>
  <c r="L397" i="1"/>
  <c r="N398" i="5" s="1"/>
  <c r="M397" i="1"/>
  <c r="O398" i="5" s="1"/>
  <c r="N397" i="1"/>
  <c r="P398" i="5" s="1"/>
  <c r="O397" i="1"/>
  <c r="Q398" i="5" s="1"/>
  <c r="J398" i="1"/>
  <c r="L399" i="5" s="1"/>
  <c r="K398" i="1"/>
  <c r="M399" i="5" s="1"/>
  <c r="L398" i="1"/>
  <c r="N399" i="5" s="1"/>
  <c r="M398" i="1"/>
  <c r="O399" i="5" s="1"/>
  <c r="N398" i="1"/>
  <c r="P399" i="5" s="1"/>
  <c r="O398" i="1"/>
  <c r="Q399" i="5" s="1"/>
  <c r="J399" i="1"/>
  <c r="L400" i="5" s="1"/>
  <c r="K399" i="1"/>
  <c r="M400" i="5" s="1"/>
  <c r="L399" i="1"/>
  <c r="N400" i="5" s="1"/>
  <c r="M399" i="1"/>
  <c r="O400" i="5" s="1"/>
  <c r="N399" i="1"/>
  <c r="P400" i="5" s="1"/>
  <c r="O399" i="1"/>
  <c r="Q400" i="5" s="1"/>
  <c r="J400" i="1"/>
  <c r="L401" i="5" s="1"/>
  <c r="K400" i="1"/>
  <c r="M401" i="5" s="1"/>
  <c r="L400" i="1"/>
  <c r="N401" i="5" s="1"/>
  <c r="M400" i="1"/>
  <c r="O401" i="5" s="1"/>
  <c r="N400" i="1"/>
  <c r="P401" i="5" s="1"/>
  <c r="O400" i="1"/>
  <c r="Q401" i="5" s="1"/>
  <c r="J401" i="1"/>
  <c r="L402" i="5" s="1"/>
  <c r="K401" i="1"/>
  <c r="M402" i="5" s="1"/>
  <c r="L401" i="1"/>
  <c r="N402" i="5" s="1"/>
  <c r="M401" i="1"/>
  <c r="O402" i="5" s="1"/>
  <c r="N401" i="1"/>
  <c r="P402" i="5" s="1"/>
  <c r="O401" i="1"/>
  <c r="Q402" i="5" s="1"/>
  <c r="J402" i="1"/>
  <c r="L403" i="5" s="1"/>
  <c r="K402" i="1"/>
  <c r="M403" i="5" s="1"/>
  <c r="L402" i="1"/>
  <c r="N403" i="5" s="1"/>
  <c r="M402" i="1"/>
  <c r="O403" i="5" s="1"/>
  <c r="N402" i="1"/>
  <c r="P403" i="5" s="1"/>
  <c r="O402" i="1"/>
  <c r="Q403" i="5" s="1"/>
  <c r="J403" i="1"/>
  <c r="L404" i="5" s="1"/>
  <c r="K403" i="1"/>
  <c r="M404" i="5" s="1"/>
  <c r="L403" i="1"/>
  <c r="N404" i="5" s="1"/>
  <c r="M403" i="1"/>
  <c r="O404" i="5" s="1"/>
  <c r="N403" i="1"/>
  <c r="P404" i="5" s="1"/>
  <c r="O403" i="1"/>
  <c r="Q404" i="5" s="1"/>
  <c r="J404" i="1"/>
  <c r="L405" i="5" s="1"/>
  <c r="K404" i="1"/>
  <c r="M405" i="5" s="1"/>
  <c r="L404" i="1"/>
  <c r="N405" i="5" s="1"/>
  <c r="M404" i="1"/>
  <c r="O405" i="5" s="1"/>
  <c r="N404" i="1"/>
  <c r="P405" i="5" s="1"/>
  <c r="O404" i="1"/>
  <c r="Q405" i="5" s="1"/>
  <c r="J405" i="1"/>
  <c r="L406" i="5" s="1"/>
  <c r="K405" i="1"/>
  <c r="M406" i="5" s="1"/>
  <c r="L405" i="1"/>
  <c r="N406" i="5" s="1"/>
  <c r="M405" i="1"/>
  <c r="O406" i="5" s="1"/>
  <c r="N405" i="1"/>
  <c r="P406" i="5" s="1"/>
  <c r="O405" i="1"/>
  <c r="Q406" i="5" s="1"/>
  <c r="J406" i="1"/>
  <c r="L407" i="5" s="1"/>
  <c r="K406" i="1"/>
  <c r="M407" i="5" s="1"/>
  <c r="L406" i="1"/>
  <c r="N407" i="5" s="1"/>
  <c r="M406" i="1"/>
  <c r="O407" i="5" s="1"/>
  <c r="N406" i="1"/>
  <c r="P407" i="5" s="1"/>
  <c r="O406" i="1"/>
  <c r="Q407" i="5" s="1"/>
  <c r="J407" i="1"/>
  <c r="L408" i="5" s="1"/>
  <c r="K407" i="1"/>
  <c r="M408" i="5" s="1"/>
  <c r="L407" i="1"/>
  <c r="N408" i="5" s="1"/>
  <c r="M407" i="1"/>
  <c r="O408" i="5" s="1"/>
  <c r="N407" i="1"/>
  <c r="P408" i="5" s="1"/>
  <c r="O407" i="1"/>
  <c r="Q408" i="5" s="1"/>
  <c r="J408" i="1"/>
  <c r="L409" i="5" s="1"/>
  <c r="K408" i="1"/>
  <c r="M409" i="5" s="1"/>
  <c r="L408" i="1"/>
  <c r="N409" i="5" s="1"/>
  <c r="M408" i="1"/>
  <c r="O409" i="5" s="1"/>
  <c r="N408" i="1"/>
  <c r="P409" i="5" s="1"/>
  <c r="O408" i="1"/>
  <c r="Q409" i="5" s="1"/>
  <c r="J409" i="1"/>
  <c r="L410" i="5" s="1"/>
  <c r="K409" i="1"/>
  <c r="M410" i="5" s="1"/>
  <c r="L409" i="1"/>
  <c r="N410" i="5" s="1"/>
  <c r="M409" i="1"/>
  <c r="O410" i="5" s="1"/>
  <c r="N409" i="1"/>
  <c r="P410" i="5" s="1"/>
  <c r="O409" i="1"/>
  <c r="Q410" i="5" s="1"/>
  <c r="J410" i="1"/>
  <c r="L411" i="5" s="1"/>
  <c r="K410" i="1"/>
  <c r="M411" i="5" s="1"/>
  <c r="L410" i="1"/>
  <c r="N411" i="5" s="1"/>
  <c r="M410" i="1"/>
  <c r="O411" i="5" s="1"/>
  <c r="N410" i="1"/>
  <c r="P411" i="5" s="1"/>
  <c r="O410" i="1"/>
  <c r="Q411" i="5" s="1"/>
  <c r="J411" i="1"/>
  <c r="L412" i="5" s="1"/>
  <c r="K411" i="1"/>
  <c r="M412" i="5" s="1"/>
  <c r="L411" i="1"/>
  <c r="N412" i="5" s="1"/>
  <c r="M411" i="1"/>
  <c r="O412" i="5" s="1"/>
  <c r="N411" i="1"/>
  <c r="P412" i="5" s="1"/>
  <c r="O411" i="1"/>
  <c r="Q412" i="5" s="1"/>
  <c r="J412" i="1"/>
  <c r="L413" i="5" s="1"/>
  <c r="K412" i="1"/>
  <c r="M413" i="5" s="1"/>
  <c r="L412" i="1"/>
  <c r="N413" i="5" s="1"/>
  <c r="M412" i="1"/>
  <c r="O413" i="5" s="1"/>
  <c r="N412" i="1"/>
  <c r="P413" i="5" s="1"/>
  <c r="O412" i="1"/>
  <c r="Q413" i="5" s="1"/>
  <c r="J413" i="1"/>
  <c r="L414" i="5" s="1"/>
  <c r="K413" i="1"/>
  <c r="M414" i="5" s="1"/>
  <c r="L413" i="1"/>
  <c r="N414" i="5" s="1"/>
  <c r="M413" i="1"/>
  <c r="O414" i="5" s="1"/>
  <c r="N413" i="1"/>
  <c r="P414" i="5" s="1"/>
  <c r="O413" i="1"/>
  <c r="Q414" i="5" s="1"/>
  <c r="J414" i="1"/>
  <c r="L415" i="5" s="1"/>
  <c r="K414" i="1"/>
  <c r="M415" i="5" s="1"/>
  <c r="L414" i="1"/>
  <c r="N415" i="5" s="1"/>
  <c r="M414" i="1"/>
  <c r="O415" i="5" s="1"/>
  <c r="N414" i="1"/>
  <c r="P415" i="5" s="1"/>
  <c r="O414" i="1"/>
  <c r="Q415" i="5" s="1"/>
  <c r="J415" i="1"/>
  <c r="L416" i="5" s="1"/>
  <c r="K415" i="1"/>
  <c r="M416" i="5" s="1"/>
  <c r="L415" i="1"/>
  <c r="N416" i="5" s="1"/>
  <c r="M415" i="1"/>
  <c r="O416" i="5" s="1"/>
  <c r="N415" i="1"/>
  <c r="P416" i="5" s="1"/>
  <c r="O415" i="1"/>
  <c r="Q416" i="5" s="1"/>
  <c r="J416" i="1"/>
  <c r="L417" i="5" s="1"/>
  <c r="K416" i="1"/>
  <c r="M417" i="5" s="1"/>
  <c r="L416" i="1"/>
  <c r="N417" i="5" s="1"/>
  <c r="M416" i="1"/>
  <c r="O417" i="5" s="1"/>
  <c r="N416" i="1"/>
  <c r="P417" i="5" s="1"/>
  <c r="O416" i="1"/>
  <c r="Q417" i="5" s="1"/>
  <c r="J417" i="1"/>
  <c r="L418" i="5" s="1"/>
  <c r="K417" i="1"/>
  <c r="M418" i="5" s="1"/>
  <c r="L417" i="1"/>
  <c r="N418" i="5" s="1"/>
  <c r="M417" i="1"/>
  <c r="O418" i="5" s="1"/>
  <c r="N417" i="1"/>
  <c r="P418" i="5" s="1"/>
  <c r="O417" i="1"/>
  <c r="Q418" i="5" s="1"/>
  <c r="J418" i="1"/>
  <c r="L419" i="5" s="1"/>
  <c r="K418" i="1"/>
  <c r="M419" i="5" s="1"/>
  <c r="L418" i="1"/>
  <c r="N419" i="5" s="1"/>
  <c r="M418" i="1"/>
  <c r="O419" i="5" s="1"/>
  <c r="N418" i="1"/>
  <c r="P419" i="5" s="1"/>
  <c r="O418" i="1"/>
  <c r="Q419" i="5" s="1"/>
  <c r="J419" i="1"/>
  <c r="L420" i="5" s="1"/>
  <c r="K419" i="1"/>
  <c r="M420" i="5" s="1"/>
  <c r="L419" i="1"/>
  <c r="N420" i="5" s="1"/>
  <c r="M419" i="1"/>
  <c r="O420" i="5" s="1"/>
  <c r="N419" i="1"/>
  <c r="P420" i="5" s="1"/>
  <c r="O419" i="1"/>
  <c r="Q420" i="5" s="1"/>
  <c r="J420" i="1"/>
  <c r="L421" i="5" s="1"/>
  <c r="K420" i="1"/>
  <c r="M421" i="5" s="1"/>
  <c r="L420" i="1"/>
  <c r="N421" i="5" s="1"/>
  <c r="M420" i="1"/>
  <c r="O421" i="5" s="1"/>
  <c r="N420" i="1"/>
  <c r="P421" i="5" s="1"/>
  <c r="O420" i="1"/>
  <c r="Q421" i="5" s="1"/>
  <c r="J421" i="1"/>
  <c r="L422" i="5" s="1"/>
  <c r="K421" i="1"/>
  <c r="M422" i="5" s="1"/>
  <c r="L421" i="1"/>
  <c r="N422" i="5" s="1"/>
  <c r="M421" i="1"/>
  <c r="O422" i="5" s="1"/>
  <c r="N421" i="1"/>
  <c r="P422" i="5" s="1"/>
  <c r="O421" i="1"/>
  <c r="Q422" i="5" s="1"/>
  <c r="J422" i="1"/>
  <c r="L423" i="5" s="1"/>
  <c r="K422" i="1"/>
  <c r="M423" i="5" s="1"/>
  <c r="L422" i="1"/>
  <c r="N423" i="5" s="1"/>
  <c r="M422" i="1"/>
  <c r="O423" i="5" s="1"/>
  <c r="N422" i="1"/>
  <c r="P423" i="5" s="1"/>
  <c r="O422" i="1"/>
  <c r="Q423" i="5" s="1"/>
  <c r="J423" i="1"/>
  <c r="L424" i="5" s="1"/>
  <c r="K423" i="1"/>
  <c r="M424" i="5" s="1"/>
  <c r="L423" i="1"/>
  <c r="N424" i="5" s="1"/>
  <c r="M423" i="1"/>
  <c r="O424" i="5" s="1"/>
  <c r="N423" i="1"/>
  <c r="P424" i="5" s="1"/>
  <c r="O423" i="1"/>
  <c r="Q424" i="5" s="1"/>
  <c r="J424" i="1"/>
  <c r="L425" i="5" s="1"/>
  <c r="K424" i="1"/>
  <c r="M425" i="5" s="1"/>
  <c r="L424" i="1"/>
  <c r="N425" i="5" s="1"/>
  <c r="M424" i="1"/>
  <c r="O425" i="5" s="1"/>
  <c r="N424" i="1"/>
  <c r="P425" i="5" s="1"/>
  <c r="O424" i="1"/>
  <c r="Q425" i="5" s="1"/>
  <c r="J425" i="1"/>
  <c r="L426" i="5" s="1"/>
  <c r="K425" i="1"/>
  <c r="M426" i="5" s="1"/>
  <c r="L425" i="1"/>
  <c r="N426" i="5" s="1"/>
  <c r="M425" i="1"/>
  <c r="O426" i="5" s="1"/>
  <c r="N425" i="1"/>
  <c r="P426" i="5" s="1"/>
  <c r="O425" i="1"/>
  <c r="Q426" i="5" s="1"/>
  <c r="J426" i="1"/>
  <c r="L427" i="5" s="1"/>
  <c r="K426" i="1"/>
  <c r="M427" i="5" s="1"/>
  <c r="L426" i="1"/>
  <c r="N427" i="5" s="1"/>
  <c r="M426" i="1"/>
  <c r="O427" i="5" s="1"/>
  <c r="N426" i="1"/>
  <c r="P427" i="5" s="1"/>
  <c r="O426" i="1"/>
  <c r="Q427" i="5" s="1"/>
  <c r="J427" i="1"/>
  <c r="L428" i="5" s="1"/>
  <c r="K427" i="1"/>
  <c r="M428" i="5" s="1"/>
  <c r="L427" i="1"/>
  <c r="N428" i="5" s="1"/>
  <c r="M427" i="1"/>
  <c r="O428" i="5" s="1"/>
  <c r="N427" i="1"/>
  <c r="P428" i="5" s="1"/>
  <c r="O427" i="1"/>
  <c r="Q428" i="5" s="1"/>
  <c r="J428" i="1"/>
  <c r="L429" i="5" s="1"/>
  <c r="K428" i="1"/>
  <c r="M429" i="5" s="1"/>
  <c r="L428" i="1"/>
  <c r="N429" i="5" s="1"/>
  <c r="M428" i="1"/>
  <c r="O429" i="5" s="1"/>
  <c r="N428" i="1"/>
  <c r="P429" i="5" s="1"/>
  <c r="O428" i="1"/>
  <c r="Q429" i="5" s="1"/>
  <c r="J429" i="1"/>
  <c r="L430" i="5" s="1"/>
  <c r="K429" i="1"/>
  <c r="M430" i="5" s="1"/>
  <c r="L429" i="1"/>
  <c r="N430" i="5" s="1"/>
  <c r="M429" i="1"/>
  <c r="O430" i="5" s="1"/>
  <c r="N429" i="1"/>
  <c r="P430" i="5" s="1"/>
  <c r="O429" i="1"/>
  <c r="Q430" i="5" s="1"/>
  <c r="J430" i="1"/>
  <c r="L431" i="5" s="1"/>
  <c r="K430" i="1"/>
  <c r="M431" i="5" s="1"/>
  <c r="L430" i="1"/>
  <c r="N431" i="5" s="1"/>
  <c r="M430" i="1"/>
  <c r="O431" i="5" s="1"/>
  <c r="N430" i="1"/>
  <c r="P431" i="5" s="1"/>
  <c r="O430" i="1"/>
  <c r="Q431" i="5" s="1"/>
  <c r="J431" i="1"/>
  <c r="L432" i="5" s="1"/>
  <c r="K431" i="1"/>
  <c r="M432" i="5" s="1"/>
  <c r="L431" i="1"/>
  <c r="N432" i="5" s="1"/>
  <c r="M431" i="1"/>
  <c r="O432" i="5" s="1"/>
  <c r="N431" i="1"/>
  <c r="P432" i="5" s="1"/>
  <c r="O431" i="1"/>
  <c r="Q432" i="5" s="1"/>
  <c r="J432" i="1"/>
  <c r="L433" i="5" s="1"/>
  <c r="K432" i="1"/>
  <c r="M433" i="5" s="1"/>
  <c r="L432" i="1"/>
  <c r="N433" i="5" s="1"/>
  <c r="M432" i="1"/>
  <c r="O433" i="5" s="1"/>
  <c r="N432" i="1"/>
  <c r="P433" i="5" s="1"/>
  <c r="O432" i="1"/>
  <c r="Q433" i="5" s="1"/>
  <c r="J433" i="1"/>
  <c r="L434" i="5" s="1"/>
  <c r="K433" i="1"/>
  <c r="M434" i="5" s="1"/>
  <c r="L433" i="1"/>
  <c r="N434" i="5" s="1"/>
  <c r="M433" i="1"/>
  <c r="O434" i="5" s="1"/>
  <c r="N433" i="1"/>
  <c r="P434" i="5" s="1"/>
  <c r="O433" i="1"/>
  <c r="Q434" i="5" s="1"/>
  <c r="J434" i="1"/>
  <c r="L435" i="5" s="1"/>
  <c r="K434" i="1"/>
  <c r="M435" i="5" s="1"/>
  <c r="L434" i="1"/>
  <c r="N435" i="5" s="1"/>
  <c r="M434" i="1"/>
  <c r="O435" i="5" s="1"/>
  <c r="N434" i="1"/>
  <c r="P435" i="5" s="1"/>
  <c r="O434" i="1"/>
  <c r="Q435" i="5" s="1"/>
  <c r="J435" i="1"/>
  <c r="L436" i="5" s="1"/>
  <c r="K435" i="1"/>
  <c r="M436" i="5" s="1"/>
  <c r="L435" i="1"/>
  <c r="N436" i="5" s="1"/>
  <c r="M435" i="1"/>
  <c r="O436" i="5" s="1"/>
  <c r="N435" i="1"/>
  <c r="P436" i="5" s="1"/>
  <c r="O435" i="1"/>
  <c r="Q436" i="5" s="1"/>
  <c r="J436" i="1"/>
  <c r="L437" i="5" s="1"/>
  <c r="K436" i="1"/>
  <c r="M437" i="5" s="1"/>
  <c r="L436" i="1"/>
  <c r="N437" i="5" s="1"/>
  <c r="M436" i="1"/>
  <c r="O437" i="5" s="1"/>
  <c r="N436" i="1"/>
  <c r="P437" i="5" s="1"/>
  <c r="O436" i="1"/>
  <c r="Q437" i="5" s="1"/>
  <c r="J437" i="1"/>
  <c r="L438" i="5" s="1"/>
  <c r="K437" i="1"/>
  <c r="M438" i="5" s="1"/>
  <c r="L437" i="1"/>
  <c r="N438" i="5" s="1"/>
  <c r="M437" i="1"/>
  <c r="O438" i="5" s="1"/>
  <c r="N437" i="1"/>
  <c r="P438" i="5" s="1"/>
  <c r="O437" i="1"/>
  <c r="Q438" i="5" s="1"/>
  <c r="J438" i="1"/>
  <c r="L439" i="5" s="1"/>
  <c r="K438" i="1"/>
  <c r="M439" i="5" s="1"/>
  <c r="L438" i="1"/>
  <c r="N439" i="5" s="1"/>
  <c r="M438" i="1"/>
  <c r="O439" i="5" s="1"/>
  <c r="N438" i="1"/>
  <c r="P439" i="5" s="1"/>
  <c r="O438" i="1"/>
  <c r="Q439" i="5" s="1"/>
  <c r="J439" i="1"/>
  <c r="L440" i="5" s="1"/>
  <c r="K439" i="1"/>
  <c r="M440" i="5" s="1"/>
  <c r="L439" i="1"/>
  <c r="N440" i="5" s="1"/>
  <c r="M439" i="1"/>
  <c r="O440" i="5" s="1"/>
  <c r="N439" i="1"/>
  <c r="P440" i="5" s="1"/>
  <c r="O439" i="1"/>
  <c r="Q440" i="5" s="1"/>
  <c r="J440" i="1"/>
  <c r="L441" i="5" s="1"/>
  <c r="K440" i="1"/>
  <c r="M441" i="5" s="1"/>
  <c r="L440" i="1"/>
  <c r="N441" i="5" s="1"/>
  <c r="M440" i="1"/>
  <c r="O441" i="5" s="1"/>
  <c r="N440" i="1"/>
  <c r="P441" i="5" s="1"/>
  <c r="O440" i="1"/>
  <c r="Q441" i="5" s="1"/>
  <c r="J441" i="1"/>
  <c r="L442" i="5" s="1"/>
  <c r="K441" i="1"/>
  <c r="M442" i="5" s="1"/>
  <c r="L441" i="1"/>
  <c r="N442" i="5" s="1"/>
  <c r="M441" i="1"/>
  <c r="O442" i="5" s="1"/>
  <c r="N441" i="1"/>
  <c r="P442" i="5" s="1"/>
  <c r="O441" i="1"/>
  <c r="Q442" i="5" s="1"/>
  <c r="J442" i="1"/>
  <c r="L443" i="5" s="1"/>
  <c r="K442" i="1"/>
  <c r="M443" i="5" s="1"/>
  <c r="L442" i="1"/>
  <c r="N443" i="5" s="1"/>
  <c r="M442" i="1"/>
  <c r="O443" i="5" s="1"/>
  <c r="N442" i="1"/>
  <c r="P443" i="5" s="1"/>
  <c r="O442" i="1"/>
  <c r="Q443" i="5" s="1"/>
  <c r="J443" i="1"/>
  <c r="L444" i="5" s="1"/>
  <c r="K443" i="1"/>
  <c r="M444" i="5" s="1"/>
  <c r="L443" i="1"/>
  <c r="N444" i="5" s="1"/>
  <c r="M443" i="1"/>
  <c r="O444" i="5" s="1"/>
  <c r="N443" i="1"/>
  <c r="P444" i="5" s="1"/>
  <c r="O443" i="1"/>
  <c r="Q444" i="5" s="1"/>
  <c r="J444" i="1"/>
  <c r="L445" i="5" s="1"/>
  <c r="K444" i="1"/>
  <c r="M445" i="5" s="1"/>
  <c r="L444" i="1"/>
  <c r="N445" i="5" s="1"/>
  <c r="M444" i="1"/>
  <c r="O445" i="5" s="1"/>
  <c r="N444" i="1"/>
  <c r="P445" i="5" s="1"/>
  <c r="O444" i="1"/>
  <c r="Q445" i="5" s="1"/>
  <c r="J445" i="1"/>
  <c r="L446" i="5" s="1"/>
  <c r="K445" i="1"/>
  <c r="M446" i="5" s="1"/>
  <c r="L445" i="1"/>
  <c r="N446" i="5" s="1"/>
  <c r="M445" i="1"/>
  <c r="O446" i="5" s="1"/>
  <c r="N445" i="1"/>
  <c r="P446" i="5" s="1"/>
  <c r="O445" i="1"/>
  <c r="Q446" i="5" s="1"/>
  <c r="J446" i="1"/>
  <c r="L447" i="5" s="1"/>
  <c r="K446" i="1"/>
  <c r="M447" i="5" s="1"/>
  <c r="L446" i="1"/>
  <c r="N447" i="5" s="1"/>
  <c r="M446" i="1"/>
  <c r="O447" i="5" s="1"/>
  <c r="N446" i="1"/>
  <c r="P447" i="5" s="1"/>
  <c r="O446" i="1"/>
  <c r="Q447" i="5" s="1"/>
  <c r="J447" i="1"/>
  <c r="L448" i="5" s="1"/>
  <c r="K447" i="1"/>
  <c r="M448" i="5" s="1"/>
  <c r="L447" i="1"/>
  <c r="N448" i="5" s="1"/>
  <c r="M447" i="1"/>
  <c r="O448" i="5" s="1"/>
  <c r="N447" i="1"/>
  <c r="P448" i="5" s="1"/>
  <c r="O447" i="1"/>
  <c r="Q448" i="5" s="1"/>
  <c r="J448" i="1"/>
  <c r="L449" i="5" s="1"/>
  <c r="K448" i="1"/>
  <c r="M449" i="5" s="1"/>
  <c r="L448" i="1"/>
  <c r="N449" i="5" s="1"/>
  <c r="M448" i="1"/>
  <c r="O449" i="5" s="1"/>
  <c r="N448" i="1"/>
  <c r="P449" i="5" s="1"/>
  <c r="O448" i="1"/>
  <c r="Q449" i="5" s="1"/>
  <c r="J449" i="1"/>
  <c r="L450" i="5" s="1"/>
  <c r="K449" i="1"/>
  <c r="M450" i="5" s="1"/>
  <c r="L449" i="1"/>
  <c r="N450" i="5" s="1"/>
  <c r="M449" i="1"/>
  <c r="O450" i="5" s="1"/>
  <c r="N449" i="1"/>
  <c r="P450" i="5" s="1"/>
  <c r="O449" i="1"/>
  <c r="Q450" i="5" s="1"/>
  <c r="J450" i="1"/>
  <c r="L451" i="5" s="1"/>
  <c r="K450" i="1"/>
  <c r="M451" i="5" s="1"/>
  <c r="L450" i="1"/>
  <c r="N451" i="5" s="1"/>
  <c r="M450" i="1"/>
  <c r="O451" i="5" s="1"/>
  <c r="N450" i="1"/>
  <c r="P451" i="5" s="1"/>
  <c r="O450" i="1"/>
  <c r="Q451" i="5" s="1"/>
  <c r="J451" i="1"/>
  <c r="L452" i="5" s="1"/>
  <c r="K451" i="1"/>
  <c r="M452" i="5" s="1"/>
  <c r="L451" i="1"/>
  <c r="N452" i="5" s="1"/>
  <c r="M451" i="1"/>
  <c r="O452" i="5" s="1"/>
  <c r="N451" i="1"/>
  <c r="P452" i="5" s="1"/>
  <c r="O451" i="1"/>
  <c r="Q452" i="5" s="1"/>
  <c r="J452" i="1"/>
  <c r="L453" i="5" s="1"/>
  <c r="K452" i="1"/>
  <c r="M453" i="5" s="1"/>
  <c r="L452" i="1"/>
  <c r="N453" i="5" s="1"/>
  <c r="M452" i="1"/>
  <c r="O453" i="5" s="1"/>
  <c r="N452" i="1"/>
  <c r="P453" i="5" s="1"/>
  <c r="O452" i="1"/>
  <c r="Q453" i="5" s="1"/>
  <c r="J453" i="1"/>
  <c r="L454" i="5" s="1"/>
  <c r="K453" i="1"/>
  <c r="M454" i="5" s="1"/>
  <c r="L453" i="1"/>
  <c r="N454" i="5" s="1"/>
  <c r="M453" i="1"/>
  <c r="O454" i="5" s="1"/>
  <c r="N453" i="1"/>
  <c r="P454" i="5" s="1"/>
  <c r="O453" i="1"/>
  <c r="Q454" i="5" s="1"/>
  <c r="J454" i="1"/>
  <c r="L455" i="5" s="1"/>
  <c r="K454" i="1"/>
  <c r="M455" i="5" s="1"/>
  <c r="L454" i="1"/>
  <c r="N455" i="5" s="1"/>
  <c r="M454" i="1"/>
  <c r="O455" i="5" s="1"/>
  <c r="N454" i="1"/>
  <c r="P455" i="5" s="1"/>
  <c r="O454" i="1"/>
  <c r="Q455" i="5" s="1"/>
  <c r="J455" i="1"/>
  <c r="L456" i="5" s="1"/>
  <c r="K455" i="1"/>
  <c r="M456" i="5" s="1"/>
  <c r="L455" i="1"/>
  <c r="N456" i="5" s="1"/>
  <c r="M455" i="1"/>
  <c r="O456" i="5" s="1"/>
  <c r="N455" i="1"/>
  <c r="P456" i="5" s="1"/>
  <c r="O455" i="1"/>
  <c r="Q456" i="5" s="1"/>
  <c r="J456" i="1"/>
  <c r="L457" i="5" s="1"/>
  <c r="K456" i="1"/>
  <c r="M457" i="5" s="1"/>
  <c r="L456" i="1"/>
  <c r="N457" i="5" s="1"/>
  <c r="M456" i="1"/>
  <c r="O457" i="5" s="1"/>
  <c r="N456" i="1"/>
  <c r="P457" i="5" s="1"/>
  <c r="O456" i="1"/>
  <c r="Q457" i="5" s="1"/>
  <c r="J457" i="1"/>
  <c r="L458" i="5" s="1"/>
  <c r="K457" i="1"/>
  <c r="M458" i="5" s="1"/>
  <c r="L457" i="1"/>
  <c r="N458" i="5" s="1"/>
  <c r="M457" i="1"/>
  <c r="O458" i="5" s="1"/>
  <c r="N457" i="1"/>
  <c r="P458" i="5" s="1"/>
  <c r="O457" i="1"/>
  <c r="Q458" i="5" s="1"/>
  <c r="J458" i="1"/>
  <c r="L459" i="5" s="1"/>
  <c r="K458" i="1"/>
  <c r="M459" i="5" s="1"/>
  <c r="L458" i="1"/>
  <c r="N459" i="5" s="1"/>
  <c r="M458" i="1"/>
  <c r="O459" i="5" s="1"/>
  <c r="N458" i="1"/>
  <c r="P459" i="5" s="1"/>
  <c r="O458" i="1"/>
  <c r="Q459" i="5" s="1"/>
  <c r="J459" i="1"/>
  <c r="L460" i="5" s="1"/>
  <c r="K459" i="1"/>
  <c r="M460" i="5" s="1"/>
  <c r="L459" i="1"/>
  <c r="N460" i="5" s="1"/>
  <c r="M459" i="1"/>
  <c r="O460" i="5" s="1"/>
  <c r="N459" i="1"/>
  <c r="P460" i="5" s="1"/>
  <c r="O459" i="1"/>
  <c r="Q460" i="5" s="1"/>
  <c r="J460" i="1"/>
  <c r="L461" i="5" s="1"/>
  <c r="K460" i="1"/>
  <c r="M461" i="5" s="1"/>
  <c r="L460" i="1"/>
  <c r="N461" i="5" s="1"/>
  <c r="M460" i="1"/>
  <c r="O461" i="5" s="1"/>
  <c r="N460" i="1"/>
  <c r="P461" i="5" s="1"/>
  <c r="O460" i="1"/>
  <c r="Q461" i="5" s="1"/>
  <c r="J461" i="1"/>
  <c r="L462" i="5" s="1"/>
  <c r="K461" i="1"/>
  <c r="M462" i="5" s="1"/>
  <c r="L461" i="1"/>
  <c r="N462" i="5" s="1"/>
  <c r="M461" i="1"/>
  <c r="O462" i="5" s="1"/>
  <c r="N461" i="1"/>
  <c r="P462" i="5" s="1"/>
  <c r="O461" i="1"/>
  <c r="Q462" i="5" s="1"/>
  <c r="J462" i="1"/>
  <c r="L463" i="5" s="1"/>
  <c r="K462" i="1"/>
  <c r="M463" i="5" s="1"/>
  <c r="L462" i="1"/>
  <c r="N463" i="5" s="1"/>
  <c r="M462" i="1"/>
  <c r="O463" i="5" s="1"/>
  <c r="N462" i="1"/>
  <c r="P463" i="5" s="1"/>
  <c r="O462" i="1"/>
  <c r="Q463" i="5" s="1"/>
  <c r="J463" i="1"/>
  <c r="L464" i="5" s="1"/>
  <c r="K463" i="1"/>
  <c r="M464" i="5" s="1"/>
  <c r="L463" i="1"/>
  <c r="N464" i="5" s="1"/>
  <c r="M463" i="1"/>
  <c r="O464" i="5" s="1"/>
  <c r="N463" i="1"/>
  <c r="P464" i="5" s="1"/>
  <c r="O463" i="1"/>
  <c r="Q464" i="5" s="1"/>
  <c r="J464" i="1"/>
  <c r="L465" i="5" s="1"/>
  <c r="K464" i="1"/>
  <c r="M465" i="5" s="1"/>
  <c r="L464" i="1"/>
  <c r="N465" i="5" s="1"/>
  <c r="M464" i="1"/>
  <c r="O465" i="5" s="1"/>
  <c r="N464" i="1"/>
  <c r="P465" i="5" s="1"/>
  <c r="O464" i="1"/>
  <c r="Q465" i="5" s="1"/>
  <c r="J465" i="1"/>
  <c r="L466" i="5" s="1"/>
  <c r="K465" i="1"/>
  <c r="M466" i="5" s="1"/>
  <c r="L465" i="1"/>
  <c r="N466" i="5" s="1"/>
  <c r="M465" i="1"/>
  <c r="O466" i="5" s="1"/>
  <c r="N465" i="1"/>
  <c r="P466" i="5" s="1"/>
  <c r="O465" i="1"/>
  <c r="Q466" i="5" s="1"/>
  <c r="J466" i="1"/>
  <c r="L467" i="5" s="1"/>
  <c r="K466" i="1"/>
  <c r="M467" i="5" s="1"/>
  <c r="L466" i="1"/>
  <c r="N467" i="5" s="1"/>
  <c r="M466" i="1"/>
  <c r="O467" i="5" s="1"/>
  <c r="N466" i="1"/>
  <c r="P467" i="5" s="1"/>
  <c r="O466" i="1"/>
  <c r="Q467" i="5" s="1"/>
  <c r="J467" i="1"/>
  <c r="L468" i="5" s="1"/>
  <c r="K467" i="1"/>
  <c r="M468" i="5" s="1"/>
  <c r="L467" i="1"/>
  <c r="N468" i="5" s="1"/>
  <c r="M467" i="1"/>
  <c r="O468" i="5" s="1"/>
  <c r="N467" i="1"/>
  <c r="P468" i="5" s="1"/>
  <c r="O467" i="1"/>
  <c r="Q468" i="5" s="1"/>
  <c r="J468" i="1"/>
  <c r="L469" i="5" s="1"/>
  <c r="K468" i="1"/>
  <c r="M469" i="5" s="1"/>
  <c r="L468" i="1"/>
  <c r="N469" i="5" s="1"/>
  <c r="M468" i="1"/>
  <c r="O469" i="5" s="1"/>
  <c r="N468" i="1"/>
  <c r="P469" i="5" s="1"/>
  <c r="O468" i="1"/>
  <c r="Q469" i="5" s="1"/>
  <c r="J469" i="1"/>
  <c r="L470" i="5" s="1"/>
  <c r="K469" i="1"/>
  <c r="M470" i="5" s="1"/>
  <c r="L469" i="1"/>
  <c r="N470" i="5" s="1"/>
  <c r="M469" i="1"/>
  <c r="O470" i="5" s="1"/>
  <c r="N469" i="1"/>
  <c r="P470" i="5" s="1"/>
  <c r="O469" i="1"/>
  <c r="Q470" i="5" s="1"/>
  <c r="J470" i="1"/>
  <c r="L471" i="5" s="1"/>
  <c r="K470" i="1"/>
  <c r="M471" i="5" s="1"/>
  <c r="L470" i="1"/>
  <c r="N471" i="5" s="1"/>
  <c r="M470" i="1"/>
  <c r="O471" i="5" s="1"/>
  <c r="N470" i="1"/>
  <c r="P471" i="5" s="1"/>
  <c r="O470" i="1"/>
  <c r="Q471" i="5" s="1"/>
  <c r="J471" i="1"/>
  <c r="L472" i="5" s="1"/>
  <c r="K471" i="1"/>
  <c r="M472" i="5" s="1"/>
  <c r="L471" i="1"/>
  <c r="N472" i="5" s="1"/>
  <c r="M471" i="1"/>
  <c r="O472" i="5" s="1"/>
  <c r="N471" i="1"/>
  <c r="P472" i="5" s="1"/>
  <c r="O471" i="1"/>
  <c r="Q472" i="5" s="1"/>
  <c r="J472" i="1"/>
  <c r="L473" i="5" s="1"/>
  <c r="K472" i="1"/>
  <c r="M473" i="5" s="1"/>
  <c r="L472" i="1"/>
  <c r="N473" i="5" s="1"/>
  <c r="M472" i="1"/>
  <c r="O473" i="5" s="1"/>
  <c r="N472" i="1"/>
  <c r="P473" i="5" s="1"/>
  <c r="O472" i="1"/>
  <c r="Q473" i="5" s="1"/>
  <c r="J473" i="1"/>
  <c r="L474" i="5" s="1"/>
  <c r="K473" i="1"/>
  <c r="M474" i="5" s="1"/>
  <c r="L473" i="1"/>
  <c r="N474" i="5" s="1"/>
  <c r="M473" i="1"/>
  <c r="O474" i="5" s="1"/>
  <c r="N473" i="1"/>
  <c r="P474" i="5" s="1"/>
  <c r="O473" i="1"/>
  <c r="Q474" i="5" s="1"/>
  <c r="J474" i="1"/>
  <c r="L475" i="5" s="1"/>
  <c r="K474" i="1"/>
  <c r="M475" i="5" s="1"/>
  <c r="L474" i="1"/>
  <c r="N475" i="5" s="1"/>
  <c r="M474" i="1"/>
  <c r="O475" i="5" s="1"/>
  <c r="N474" i="1"/>
  <c r="P475" i="5" s="1"/>
  <c r="O474" i="1"/>
  <c r="Q475" i="5" s="1"/>
  <c r="J475" i="1"/>
  <c r="L476" i="5" s="1"/>
  <c r="K475" i="1"/>
  <c r="M476" i="5" s="1"/>
  <c r="L475" i="1"/>
  <c r="N476" i="5" s="1"/>
  <c r="M475" i="1"/>
  <c r="O476" i="5" s="1"/>
  <c r="N475" i="1"/>
  <c r="P476" i="5" s="1"/>
  <c r="O475" i="1"/>
  <c r="Q476" i="5" s="1"/>
  <c r="J476" i="1"/>
  <c r="L477" i="5" s="1"/>
  <c r="K476" i="1"/>
  <c r="M477" i="5" s="1"/>
  <c r="L476" i="1"/>
  <c r="N477" i="5" s="1"/>
  <c r="M476" i="1"/>
  <c r="O477" i="5" s="1"/>
  <c r="N476" i="1"/>
  <c r="P477" i="5" s="1"/>
  <c r="O476" i="1"/>
  <c r="Q477" i="5" s="1"/>
  <c r="J477" i="1"/>
  <c r="L478" i="5" s="1"/>
  <c r="K477" i="1"/>
  <c r="M478" i="5" s="1"/>
  <c r="L477" i="1"/>
  <c r="N478" i="5" s="1"/>
  <c r="M477" i="1"/>
  <c r="O478" i="5" s="1"/>
  <c r="N477" i="1"/>
  <c r="P478" i="5" s="1"/>
  <c r="O477" i="1"/>
  <c r="Q478" i="5" s="1"/>
  <c r="J478" i="1"/>
  <c r="L479" i="5" s="1"/>
  <c r="K478" i="1"/>
  <c r="M479" i="5" s="1"/>
  <c r="L478" i="1"/>
  <c r="N479" i="5" s="1"/>
  <c r="M478" i="1"/>
  <c r="O479" i="5" s="1"/>
  <c r="N478" i="1"/>
  <c r="P479" i="5" s="1"/>
  <c r="O478" i="1"/>
  <c r="Q479" i="5" s="1"/>
  <c r="J479" i="1"/>
  <c r="L480" i="5" s="1"/>
  <c r="K479" i="1"/>
  <c r="M480" i="5" s="1"/>
  <c r="L479" i="1"/>
  <c r="N480" i="5" s="1"/>
  <c r="M479" i="1"/>
  <c r="O480" i="5" s="1"/>
  <c r="N479" i="1"/>
  <c r="P480" i="5" s="1"/>
  <c r="O479" i="1"/>
  <c r="Q480" i="5" s="1"/>
  <c r="J480" i="1"/>
  <c r="L481" i="5" s="1"/>
  <c r="K480" i="1"/>
  <c r="M481" i="5" s="1"/>
  <c r="L480" i="1"/>
  <c r="N481" i="5" s="1"/>
  <c r="M480" i="1"/>
  <c r="O481" i="5" s="1"/>
  <c r="N480" i="1"/>
  <c r="P481" i="5" s="1"/>
  <c r="O480" i="1"/>
  <c r="Q481" i="5" s="1"/>
  <c r="J481" i="1"/>
  <c r="L482" i="5" s="1"/>
  <c r="K481" i="1"/>
  <c r="M482" i="5" s="1"/>
  <c r="L481" i="1"/>
  <c r="N482" i="5" s="1"/>
  <c r="M481" i="1"/>
  <c r="O482" i="5" s="1"/>
  <c r="N481" i="1"/>
  <c r="P482" i="5" s="1"/>
  <c r="O481" i="1"/>
  <c r="Q482" i="5" s="1"/>
  <c r="J482" i="1"/>
  <c r="L483" i="5" s="1"/>
  <c r="K482" i="1"/>
  <c r="M483" i="5" s="1"/>
  <c r="L482" i="1"/>
  <c r="N483" i="5" s="1"/>
  <c r="M482" i="1"/>
  <c r="O483" i="5" s="1"/>
  <c r="N482" i="1"/>
  <c r="P483" i="5" s="1"/>
  <c r="O482" i="1"/>
  <c r="Q483" i="5" s="1"/>
  <c r="J483" i="1"/>
  <c r="L484" i="5" s="1"/>
  <c r="K483" i="1"/>
  <c r="M484" i="5" s="1"/>
  <c r="L483" i="1"/>
  <c r="N484" i="5" s="1"/>
  <c r="M483" i="1"/>
  <c r="O484" i="5" s="1"/>
  <c r="N483" i="1"/>
  <c r="P484" i="5" s="1"/>
  <c r="O483" i="1"/>
  <c r="Q484" i="5" s="1"/>
  <c r="J484" i="1"/>
  <c r="L485" i="5" s="1"/>
  <c r="K484" i="1"/>
  <c r="M485" i="5" s="1"/>
  <c r="L484" i="1"/>
  <c r="N485" i="5" s="1"/>
  <c r="M484" i="1"/>
  <c r="O485" i="5" s="1"/>
  <c r="N484" i="1"/>
  <c r="P485" i="5" s="1"/>
  <c r="O484" i="1"/>
  <c r="Q485" i="5" s="1"/>
  <c r="J485" i="1"/>
  <c r="L486" i="5" s="1"/>
  <c r="K485" i="1"/>
  <c r="M486" i="5" s="1"/>
  <c r="L485" i="1"/>
  <c r="N486" i="5" s="1"/>
  <c r="M485" i="1"/>
  <c r="O486" i="5" s="1"/>
  <c r="N485" i="1"/>
  <c r="P486" i="5" s="1"/>
  <c r="O485" i="1"/>
  <c r="Q486" i="5" s="1"/>
  <c r="J486" i="1"/>
  <c r="L487" i="5" s="1"/>
  <c r="K486" i="1"/>
  <c r="M487" i="5" s="1"/>
  <c r="L486" i="1"/>
  <c r="N487" i="5" s="1"/>
  <c r="M486" i="1"/>
  <c r="O487" i="5" s="1"/>
  <c r="N486" i="1"/>
  <c r="P487" i="5" s="1"/>
  <c r="O486" i="1"/>
  <c r="Q487" i="5" s="1"/>
  <c r="J487" i="1"/>
  <c r="L488" i="5" s="1"/>
  <c r="K487" i="1"/>
  <c r="M488" i="5" s="1"/>
  <c r="L487" i="1"/>
  <c r="N488" i="5" s="1"/>
  <c r="M487" i="1"/>
  <c r="O488" i="5" s="1"/>
  <c r="N487" i="1"/>
  <c r="P488" i="5" s="1"/>
  <c r="O487" i="1"/>
  <c r="Q488" i="5" s="1"/>
  <c r="J488" i="1"/>
  <c r="L489" i="5" s="1"/>
  <c r="K488" i="1"/>
  <c r="M489" i="5" s="1"/>
  <c r="L488" i="1"/>
  <c r="N489" i="5" s="1"/>
  <c r="M488" i="1"/>
  <c r="O489" i="5" s="1"/>
  <c r="N488" i="1"/>
  <c r="P489" i="5" s="1"/>
  <c r="O488" i="1"/>
  <c r="Q489" i="5" s="1"/>
  <c r="J489" i="1"/>
  <c r="L490" i="5" s="1"/>
  <c r="K489" i="1"/>
  <c r="M490" i="5" s="1"/>
  <c r="L489" i="1"/>
  <c r="N490" i="5" s="1"/>
  <c r="M489" i="1"/>
  <c r="O490" i="5" s="1"/>
  <c r="N489" i="1"/>
  <c r="P490" i="5" s="1"/>
  <c r="O489" i="1"/>
  <c r="Q490" i="5" s="1"/>
  <c r="J490" i="1"/>
  <c r="L491" i="5" s="1"/>
  <c r="K490" i="1"/>
  <c r="M491" i="5" s="1"/>
  <c r="L490" i="1"/>
  <c r="N491" i="5" s="1"/>
  <c r="M490" i="1"/>
  <c r="O491" i="5" s="1"/>
  <c r="N490" i="1"/>
  <c r="P491" i="5" s="1"/>
  <c r="O490" i="1"/>
  <c r="Q491" i="5" s="1"/>
  <c r="J491" i="1"/>
  <c r="L492" i="5" s="1"/>
  <c r="K491" i="1"/>
  <c r="M492" i="5" s="1"/>
  <c r="L491" i="1"/>
  <c r="N492" i="5" s="1"/>
  <c r="M491" i="1"/>
  <c r="O492" i="5" s="1"/>
  <c r="N491" i="1"/>
  <c r="P492" i="5" s="1"/>
  <c r="O491" i="1"/>
  <c r="Q492" i="5" s="1"/>
  <c r="J492" i="1"/>
  <c r="L493" i="5" s="1"/>
  <c r="K492" i="1"/>
  <c r="M493" i="5" s="1"/>
  <c r="L492" i="1"/>
  <c r="N493" i="5" s="1"/>
  <c r="M492" i="1"/>
  <c r="O493" i="5" s="1"/>
  <c r="N492" i="1"/>
  <c r="P493" i="5" s="1"/>
  <c r="O492" i="1"/>
  <c r="Q493" i="5" s="1"/>
  <c r="J493" i="1"/>
  <c r="L494" i="5" s="1"/>
  <c r="K493" i="1"/>
  <c r="M494" i="5" s="1"/>
  <c r="L493" i="1"/>
  <c r="N494" i="5" s="1"/>
  <c r="M493" i="1"/>
  <c r="O494" i="5" s="1"/>
  <c r="N493" i="1"/>
  <c r="P494" i="5" s="1"/>
  <c r="O493" i="1"/>
  <c r="Q494" i="5" s="1"/>
  <c r="J494" i="1"/>
  <c r="L495" i="5" s="1"/>
  <c r="K494" i="1"/>
  <c r="M495" i="5" s="1"/>
  <c r="L494" i="1"/>
  <c r="N495" i="5" s="1"/>
  <c r="M494" i="1"/>
  <c r="O495" i="5" s="1"/>
  <c r="N494" i="1"/>
  <c r="P495" i="5" s="1"/>
  <c r="O494" i="1"/>
  <c r="Q495" i="5" s="1"/>
  <c r="J495" i="1"/>
  <c r="L496" i="5" s="1"/>
  <c r="K495" i="1"/>
  <c r="M496" i="5" s="1"/>
  <c r="L495" i="1"/>
  <c r="N496" i="5" s="1"/>
  <c r="M495" i="1"/>
  <c r="O496" i="5" s="1"/>
  <c r="N495" i="1"/>
  <c r="P496" i="5" s="1"/>
  <c r="O495" i="1"/>
  <c r="Q496" i="5" s="1"/>
  <c r="J496" i="1"/>
  <c r="L497" i="5" s="1"/>
  <c r="K496" i="1"/>
  <c r="M497" i="5" s="1"/>
  <c r="L496" i="1"/>
  <c r="N497" i="5" s="1"/>
  <c r="M496" i="1"/>
  <c r="O497" i="5" s="1"/>
  <c r="N496" i="1"/>
  <c r="P497" i="5" s="1"/>
  <c r="O496" i="1"/>
  <c r="Q497" i="5" s="1"/>
  <c r="J497" i="1"/>
  <c r="L498" i="5" s="1"/>
  <c r="K497" i="1"/>
  <c r="M498" i="5" s="1"/>
  <c r="L497" i="1"/>
  <c r="N498" i="5" s="1"/>
  <c r="M497" i="1"/>
  <c r="O498" i="5" s="1"/>
  <c r="N497" i="1"/>
  <c r="P498" i="5" s="1"/>
  <c r="O497" i="1"/>
  <c r="Q498" i="5" s="1"/>
  <c r="J498" i="1"/>
  <c r="L499" i="5" s="1"/>
  <c r="K498" i="1"/>
  <c r="M499" i="5" s="1"/>
  <c r="L498" i="1"/>
  <c r="N499" i="5" s="1"/>
  <c r="M498" i="1"/>
  <c r="O499" i="5" s="1"/>
  <c r="N498" i="1"/>
  <c r="P499" i="5" s="1"/>
  <c r="O498" i="1"/>
  <c r="Q499" i="5" s="1"/>
  <c r="J499" i="1"/>
  <c r="L500" i="5" s="1"/>
  <c r="K499" i="1"/>
  <c r="M500" i="5" s="1"/>
  <c r="L499" i="1"/>
  <c r="N500" i="5" s="1"/>
  <c r="M499" i="1"/>
  <c r="O500" i="5" s="1"/>
  <c r="N499" i="1"/>
  <c r="P500" i="5" s="1"/>
  <c r="O499" i="1"/>
  <c r="Q500" i="5" s="1"/>
  <c r="J500" i="1"/>
  <c r="L501" i="5" s="1"/>
  <c r="K500" i="1"/>
  <c r="M501" i="5" s="1"/>
  <c r="L500" i="1"/>
  <c r="N501" i="5" s="1"/>
  <c r="M500" i="1"/>
  <c r="O501" i="5" s="1"/>
  <c r="N500" i="1"/>
  <c r="P501" i="5" s="1"/>
  <c r="O500" i="1"/>
  <c r="Q501" i="5" s="1"/>
  <c r="J501" i="1"/>
  <c r="L502" i="5" s="1"/>
  <c r="K501" i="1"/>
  <c r="M502" i="5" s="1"/>
  <c r="L501" i="1"/>
  <c r="N502" i="5" s="1"/>
  <c r="M501" i="1"/>
  <c r="O502" i="5" s="1"/>
  <c r="N501" i="1"/>
  <c r="P502" i="5" s="1"/>
  <c r="O501" i="1"/>
  <c r="Q502" i="5" s="1"/>
  <c r="J502" i="1"/>
  <c r="L503" i="5" s="1"/>
  <c r="K502" i="1"/>
  <c r="M503" i="5" s="1"/>
  <c r="L502" i="1"/>
  <c r="N503" i="5" s="1"/>
  <c r="M502" i="1"/>
  <c r="O503" i="5" s="1"/>
  <c r="N502" i="1"/>
  <c r="P503" i="5" s="1"/>
  <c r="O502" i="1"/>
  <c r="Q503" i="5" s="1"/>
  <c r="J503" i="1"/>
  <c r="L504" i="5" s="1"/>
  <c r="K503" i="1"/>
  <c r="M504" i="5" s="1"/>
  <c r="L503" i="1"/>
  <c r="N504" i="5" s="1"/>
  <c r="M503" i="1"/>
  <c r="O504" i="5" s="1"/>
  <c r="N503" i="1"/>
  <c r="P504" i="5" s="1"/>
  <c r="O503" i="1"/>
  <c r="Q504" i="5" s="1"/>
  <c r="J504" i="1"/>
  <c r="L505" i="5" s="1"/>
  <c r="K504" i="1"/>
  <c r="M505" i="5" s="1"/>
  <c r="L504" i="1"/>
  <c r="N505" i="5" s="1"/>
  <c r="M504" i="1"/>
  <c r="O505" i="5" s="1"/>
  <c r="N504" i="1"/>
  <c r="P505" i="5" s="1"/>
  <c r="O504" i="1"/>
  <c r="Q505" i="5" s="1"/>
  <c r="J505" i="1"/>
  <c r="L506" i="5" s="1"/>
  <c r="K505" i="1"/>
  <c r="M506" i="5" s="1"/>
  <c r="L505" i="1"/>
  <c r="N506" i="5" s="1"/>
  <c r="M505" i="1"/>
  <c r="O506" i="5" s="1"/>
  <c r="N505" i="1"/>
  <c r="P506" i="5" s="1"/>
  <c r="O505" i="1"/>
  <c r="Q506" i="5" s="1"/>
  <c r="J506" i="1"/>
  <c r="L507" i="5" s="1"/>
  <c r="K506" i="1"/>
  <c r="M507" i="5" s="1"/>
  <c r="L506" i="1"/>
  <c r="N507" i="5" s="1"/>
  <c r="M506" i="1"/>
  <c r="O507" i="5" s="1"/>
  <c r="N506" i="1"/>
  <c r="P507" i="5" s="1"/>
  <c r="O506" i="1"/>
  <c r="Q507" i="5" s="1"/>
  <c r="J507" i="1"/>
  <c r="L508" i="5" s="1"/>
  <c r="K507" i="1"/>
  <c r="M508" i="5" s="1"/>
  <c r="L507" i="1"/>
  <c r="N508" i="5" s="1"/>
  <c r="M507" i="1"/>
  <c r="O508" i="5" s="1"/>
  <c r="N507" i="1"/>
  <c r="P508" i="5" s="1"/>
  <c r="O507" i="1"/>
  <c r="Q508" i="5" s="1"/>
  <c r="J508" i="1"/>
  <c r="L509" i="5" s="1"/>
  <c r="K508" i="1"/>
  <c r="M509" i="5" s="1"/>
  <c r="L508" i="1"/>
  <c r="N509" i="5" s="1"/>
  <c r="M508" i="1"/>
  <c r="O509" i="5" s="1"/>
  <c r="N508" i="1"/>
  <c r="P509" i="5" s="1"/>
  <c r="O508" i="1"/>
  <c r="Q509" i="5" s="1"/>
  <c r="J509" i="1"/>
  <c r="L510" i="5" s="1"/>
  <c r="K509" i="1"/>
  <c r="M510" i="5" s="1"/>
  <c r="L509" i="1"/>
  <c r="N510" i="5" s="1"/>
  <c r="M509" i="1"/>
  <c r="O510" i="5" s="1"/>
  <c r="N509" i="1"/>
  <c r="P510" i="5" s="1"/>
  <c r="O509" i="1"/>
  <c r="Q510" i="5" s="1"/>
  <c r="J510" i="1"/>
  <c r="L511" i="5" s="1"/>
  <c r="K510" i="1"/>
  <c r="M511" i="5" s="1"/>
  <c r="L510" i="1"/>
  <c r="N511" i="5" s="1"/>
  <c r="M510" i="1"/>
  <c r="O511" i="5" s="1"/>
  <c r="N510" i="1"/>
  <c r="P511" i="5" s="1"/>
  <c r="O510" i="1"/>
  <c r="Q511" i="5" s="1"/>
  <c r="J511" i="1"/>
  <c r="L512" i="5" s="1"/>
  <c r="K511" i="1"/>
  <c r="M512" i="5" s="1"/>
  <c r="L511" i="1"/>
  <c r="N512" i="5" s="1"/>
  <c r="M511" i="1"/>
  <c r="O512" i="5" s="1"/>
  <c r="N511" i="1"/>
  <c r="P512" i="5" s="1"/>
  <c r="O511" i="1"/>
  <c r="Q512" i="5" s="1"/>
  <c r="J512" i="1"/>
  <c r="L513" i="5" s="1"/>
  <c r="K512" i="1"/>
  <c r="M513" i="5" s="1"/>
  <c r="L512" i="1"/>
  <c r="N513" i="5" s="1"/>
  <c r="M512" i="1"/>
  <c r="O513" i="5" s="1"/>
  <c r="N512" i="1"/>
  <c r="P513" i="5" s="1"/>
  <c r="O512" i="1"/>
  <c r="Q513" i="5" s="1"/>
  <c r="J513" i="1"/>
  <c r="L514" i="5" s="1"/>
  <c r="K513" i="1"/>
  <c r="M514" i="5" s="1"/>
  <c r="L513" i="1"/>
  <c r="N514" i="5" s="1"/>
  <c r="M513" i="1"/>
  <c r="O514" i="5" s="1"/>
  <c r="N513" i="1"/>
  <c r="P514" i="5" s="1"/>
  <c r="O513" i="1"/>
  <c r="Q514" i="5" s="1"/>
  <c r="J514" i="1"/>
  <c r="L515" i="5" s="1"/>
  <c r="K514" i="1"/>
  <c r="M515" i="5" s="1"/>
  <c r="L514" i="1"/>
  <c r="N515" i="5" s="1"/>
  <c r="M514" i="1"/>
  <c r="O515" i="5" s="1"/>
  <c r="N514" i="1"/>
  <c r="P515" i="5" s="1"/>
  <c r="O514" i="1"/>
  <c r="Q515" i="5" s="1"/>
  <c r="J515" i="1"/>
  <c r="L516" i="5" s="1"/>
  <c r="K515" i="1"/>
  <c r="M516" i="5" s="1"/>
  <c r="L515" i="1"/>
  <c r="N516" i="5" s="1"/>
  <c r="M515" i="1"/>
  <c r="O516" i="5" s="1"/>
  <c r="N515" i="1"/>
  <c r="P516" i="5" s="1"/>
  <c r="O515" i="1"/>
  <c r="Q516" i="5" s="1"/>
  <c r="J516" i="1"/>
  <c r="L517" i="5" s="1"/>
  <c r="K516" i="1"/>
  <c r="M517" i="5" s="1"/>
  <c r="L516" i="1"/>
  <c r="N517" i="5" s="1"/>
  <c r="M516" i="1"/>
  <c r="O517" i="5" s="1"/>
  <c r="N516" i="1"/>
  <c r="P517" i="5" s="1"/>
  <c r="O516" i="1"/>
  <c r="Q517" i="5" s="1"/>
  <c r="J517" i="1"/>
  <c r="L518" i="5" s="1"/>
  <c r="K517" i="1"/>
  <c r="M518" i="5" s="1"/>
  <c r="L517" i="1"/>
  <c r="N518" i="5" s="1"/>
  <c r="M517" i="1"/>
  <c r="O518" i="5" s="1"/>
  <c r="N517" i="1"/>
  <c r="P518" i="5" s="1"/>
  <c r="O517" i="1"/>
  <c r="Q518" i="5" s="1"/>
  <c r="J518" i="1"/>
  <c r="L519" i="5" s="1"/>
  <c r="K518" i="1"/>
  <c r="M519" i="5" s="1"/>
  <c r="L518" i="1"/>
  <c r="N519" i="5" s="1"/>
  <c r="M518" i="1"/>
  <c r="O519" i="5" s="1"/>
  <c r="N518" i="1"/>
  <c r="P519" i="5" s="1"/>
  <c r="O518" i="1"/>
  <c r="Q519" i="5" s="1"/>
  <c r="J519" i="1"/>
  <c r="L520" i="5" s="1"/>
  <c r="K519" i="1"/>
  <c r="M520" i="5" s="1"/>
  <c r="L519" i="1"/>
  <c r="N520" i="5" s="1"/>
  <c r="M519" i="1"/>
  <c r="O520" i="5" s="1"/>
  <c r="N519" i="1"/>
  <c r="P520" i="5" s="1"/>
  <c r="O519" i="1"/>
  <c r="Q520" i="5" s="1"/>
  <c r="J520" i="1"/>
  <c r="L521" i="5" s="1"/>
  <c r="K520" i="1"/>
  <c r="M521" i="5" s="1"/>
  <c r="L520" i="1"/>
  <c r="N521" i="5" s="1"/>
  <c r="M520" i="1"/>
  <c r="O521" i="5" s="1"/>
  <c r="N520" i="1"/>
  <c r="P521" i="5" s="1"/>
  <c r="O520" i="1"/>
  <c r="Q521" i="5" s="1"/>
  <c r="J521" i="1"/>
  <c r="L522" i="5" s="1"/>
  <c r="K521" i="1"/>
  <c r="M522" i="5" s="1"/>
  <c r="L521" i="1"/>
  <c r="N522" i="5" s="1"/>
  <c r="M521" i="1"/>
  <c r="O522" i="5" s="1"/>
  <c r="N521" i="1"/>
  <c r="P522" i="5" s="1"/>
  <c r="O521" i="1"/>
  <c r="Q522" i="5" s="1"/>
  <c r="J522" i="1"/>
  <c r="L523" i="5" s="1"/>
  <c r="K522" i="1"/>
  <c r="M523" i="5" s="1"/>
  <c r="L522" i="1"/>
  <c r="N523" i="5" s="1"/>
  <c r="M522" i="1"/>
  <c r="O523" i="5" s="1"/>
  <c r="N522" i="1"/>
  <c r="P523" i="5" s="1"/>
  <c r="O522" i="1"/>
  <c r="Q523" i="5" s="1"/>
  <c r="J523" i="1"/>
  <c r="L524" i="5" s="1"/>
  <c r="K523" i="1"/>
  <c r="M524" i="5" s="1"/>
  <c r="L523" i="1"/>
  <c r="N524" i="5" s="1"/>
  <c r="M523" i="1"/>
  <c r="O524" i="5" s="1"/>
  <c r="N523" i="1"/>
  <c r="P524" i="5" s="1"/>
  <c r="O523" i="1"/>
  <c r="Q524" i="5" s="1"/>
  <c r="J524" i="1"/>
  <c r="L525" i="5" s="1"/>
  <c r="K524" i="1"/>
  <c r="M525" i="5" s="1"/>
  <c r="L524" i="1"/>
  <c r="N525" i="5" s="1"/>
  <c r="M524" i="1"/>
  <c r="O525" i="5" s="1"/>
  <c r="N524" i="1"/>
  <c r="P525" i="5" s="1"/>
  <c r="O524" i="1"/>
  <c r="Q525" i="5" s="1"/>
  <c r="J525" i="1"/>
  <c r="L526" i="5" s="1"/>
  <c r="K525" i="1"/>
  <c r="M526" i="5" s="1"/>
  <c r="L525" i="1"/>
  <c r="N526" i="5" s="1"/>
  <c r="M525" i="1"/>
  <c r="O526" i="5" s="1"/>
  <c r="N525" i="1"/>
  <c r="P526" i="5" s="1"/>
  <c r="O525" i="1"/>
  <c r="Q526" i="5" s="1"/>
  <c r="J526" i="1"/>
  <c r="L527" i="5" s="1"/>
  <c r="K526" i="1"/>
  <c r="M527" i="5" s="1"/>
  <c r="L526" i="1"/>
  <c r="N527" i="5" s="1"/>
  <c r="M526" i="1"/>
  <c r="O527" i="5" s="1"/>
  <c r="N526" i="1"/>
  <c r="P527" i="5" s="1"/>
  <c r="O526" i="1"/>
  <c r="Q527" i="5" s="1"/>
  <c r="J527" i="1"/>
  <c r="L528" i="5" s="1"/>
  <c r="K527" i="1"/>
  <c r="M528" i="5" s="1"/>
  <c r="L527" i="1"/>
  <c r="N528" i="5" s="1"/>
  <c r="M527" i="1"/>
  <c r="O528" i="5" s="1"/>
  <c r="N527" i="1"/>
  <c r="P528" i="5" s="1"/>
  <c r="O527" i="1"/>
  <c r="Q528" i="5" s="1"/>
  <c r="J528" i="1"/>
  <c r="L529" i="5" s="1"/>
  <c r="K528" i="1"/>
  <c r="M529" i="5" s="1"/>
  <c r="L528" i="1"/>
  <c r="N529" i="5" s="1"/>
  <c r="M528" i="1"/>
  <c r="O529" i="5" s="1"/>
  <c r="N528" i="1"/>
  <c r="P529" i="5" s="1"/>
  <c r="O528" i="1"/>
  <c r="Q529" i="5" s="1"/>
  <c r="J529" i="1"/>
  <c r="L530" i="5" s="1"/>
  <c r="K529" i="1"/>
  <c r="M530" i="5" s="1"/>
  <c r="L529" i="1"/>
  <c r="N530" i="5" s="1"/>
  <c r="M529" i="1"/>
  <c r="O530" i="5" s="1"/>
  <c r="N529" i="1"/>
  <c r="P530" i="5" s="1"/>
  <c r="O529" i="1"/>
  <c r="Q530" i="5" s="1"/>
  <c r="J530" i="1"/>
  <c r="L531" i="5" s="1"/>
  <c r="K530" i="1"/>
  <c r="M531" i="5" s="1"/>
  <c r="L530" i="1"/>
  <c r="N531" i="5" s="1"/>
  <c r="M530" i="1"/>
  <c r="O531" i="5" s="1"/>
  <c r="N530" i="1"/>
  <c r="P531" i="5" s="1"/>
  <c r="O530" i="1"/>
  <c r="Q531" i="5" s="1"/>
  <c r="J531" i="1"/>
  <c r="L532" i="5" s="1"/>
  <c r="K531" i="1"/>
  <c r="M532" i="5" s="1"/>
  <c r="L531" i="1"/>
  <c r="N532" i="5" s="1"/>
  <c r="M531" i="1"/>
  <c r="O532" i="5" s="1"/>
  <c r="N531" i="1"/>
  <c r="P532" i="5" s="1"/>
  <c r="O531" i="1"/>
  <c r="Q532" i="5" s="1"/>
  <c r="J532" i="1"/>
  <c r="L533" i="5" s="1"/>
  <c r="K532" i="1"/>
  <c r="M533" i="5" s="1"/>
  <c r="L532" i="1"/>
  <c r="N533" i="5" s="1"/>
  <c r="M532" i="1"/>
  <c r="O533" i="5" s="1"/>
  <c r="N532" i="1"/>
  <c r="P533" i="5" s="1"/>
  <c r="O532" i="1"/>
  <c r="Q533" i="5" s="1"/>
  <c r="J533" i="1"/>
  <c r="L534" i="5" s="1"/>
  <c r="K533" i="1"/>
  <c r="M534" i="5" s="1"/>
  <c r="L533" i="1"/>
  <c r="N534" i="5" s="1"/>
  <c r="M533" i="1"/>
  <c r="O534" i="5" s="1"/>
  <c r="N533" i="1"/>
  <c r="P534" i="5" s="1"/>
  <c r="O533" i="1"/>
  <c r="Q534" i="5" s="1"/>
  <c r="J534" i="1"/>
  <c r="L535" i="5" s="1"/>
  <c r="K534" i="1"/>
  <c r="M535" i="5" s="1"/>
  <c r="L534" i="1"/>
  <c r="N535" i="5" s="1"/>
  <c r="M534" i="1"/>
  <c r="O535" i="5" s="1"/>
  <c r="N534" i="1"/>
  <c r="P535" i="5" s="1"/>
  <c r="O534" i="1"/>
  <c r="Q535" i="5" s="1"/>
  <c r="J535" i="1"/>
  <c r="L536" i="5" s="1"/>
  <c r="K535" i="1"/>
  <c r="M536" i="5" s="1"/>
  <c r="L535" i="1"/>
  <c r="N536" i="5" s="1"/>
  <c r="M535" i="1"/>
  <c r="O536" i="5" s="1"/>
  <c r="N535" i="1"/>
  <c r="P536" i="5" s="1"/>
  <c r="O535" i="1"/>
  <c r="Q536" i="5" s="1"/>
  <c r="J536" i="1"/>
  <c r="L537" i="5" s="1"/>
  <c r="K536" i="1"/>
  <c r="M537" i="5" s="1"/>
  <c r="L536" i="1"/>
  <c r="N537" i="5" s="1"/>
  <c r="M536" i="1"/>
  <c r="O537" i="5" s="1"/>
  <c r="N536" i="1"/>
  <c r="P537" i="5" s="1"/>
  <c r="O536" i="1"/>
  <c r="Q537" i="5" s="1"/>
  <c r="J537" i="1"/>
  <c r="L538" i="5" s="1"/>
  <c r="K537" i="1"/>
  <c r="M538" i="5" s="1"/>
  <c r="L537" i="1"/>
  <c r="N538" i="5" s="1"/>
  <c r="M537" i="1"/>
  <c r="O538" i="5" s="1"/>
  <c r="N537" i="1"/>
  <c r="P538" i="5" s="1"/>
  <c r="O537" i="1"/>
  <c r="Q538" i="5" s="1"/>
  <c r="J538" i="1"/>
  <c r="L539" i="5" s="1"/>
  <c r="K538" i="1"/>
  <c r="M539" i="5" s="1"/>
  <c r="L538" i="1"/>
  <c r="N539" i="5" s="1"/>
  <c r="M538" i="1"/>
  <c r="O539" i="5" s="1"/>
  <c r="N538" i="1"/>
  <c r="P539" i="5" s="1"/>
  <c r="O538" i="1"/>
  <c r="Q539" i="5" s="1"/>
  <c r="J539" i="1"/>
  <c r="L540" i="5" s="1"/>
  <c r="K539" i="1"/>
  <c r="M540" i="5" s="1"/>
  <c r="L539" i="1"/>
  <c r="N540" i="5" s="1"/>
  <c r="M539" i="1"/>
  <c r="O540" i="5" s="1"/>
  <c r="N539" i="1"/>
  <c r="P540" i="5" s="1"/>
  <c r="O539" i="1"/>
  <c r="Q540" i="5" s="1"/>
  <c r="J540" i="1"/>
  <c r="L541" i="5" s="1"/>
  <c r="K540" i="1"/>
  <c r="M541" i="5" s="1"/>
  <c r="L540" i="1"/>
  <c r="N541" i="5" s="1"/>
  <c r="M540" i="1"/>
  <c r="O541" i="5" s="1"/>
  <c r="N540" i="1"/>
  <c r="P541" i="5" s="1"/>
  <c r="O540" i="1"/>
  <c r="Q541" i="5" s="1"/>
  <c r="J541" i="1"/>
  <c r="L542" i="5" s="1"/>
  <c r="K541" i="1"/>
  <c r="M542" i="5" s="1"/>
  <c r="L541" i="1"/>
  <c r="N542" i="5" s="1"/>
  <c r="M541" i="1"/>
  <c r="O542" i="5" s="1"/>
  <c r="N541" i="1"/>
  <c r="P542" i="5" s="1"/>
  <c r="O541" i="1"/>
  <c r="Q542" i="5" s="1"/>
  <c r="J542" i="1"/>
  <c r="L543" i="5" s="1"/>
  <c r="K542" i="1"/>
  <c r="M543" i="5" s="1"/>
  <c r="L542" i="1"/>
  <c r="N543" i="5" s="1"/>
  <c r="M542" i="1"/>
  <c r="O543" i="5" s="1"/>
  <c r="N542" i="1"/>
  <c r="P543" i="5" s="1"/>
  <c r="O542" i="1"/>
  <c r="Q543" i="5" s="1"/>
  <c r="J543" i="1"/>
  <c r="L544" i="5" s="1"/>
  <c r="K543" i="1"/>
  <c r="M544" i="5" s="1"/>
  <c r="L543" i="1"/>
  <c r="N544" i="5" s="1"/>
  <c r="M543" i="1"/>
  <c r="O544" i="5" s="1"/>
  <c r="N543" i="1"/>
  <c r="P544" i="5" s="1"/>
  <c r="O543" i="1"/>
  <c r="Q544" i="5" s="1"/>
  <c r="J544" i="1"/>
  <c r="L545" i="5" s="1"/>
  <c r="K544" i="1"/>
  <c r="M545" i="5" s="1"/>
  <c r="L544" i="1"/>
  <c r="N545" i="5" s="1"/>
  <c r="M544" i="1"/>
  <c r="O545" i="5" s="1"/>
  <c r="N544" i="1"/>
  <c r="P545" i="5" s="1"/>
  <c r="O544" i="1"/>
  <c r="Q545" i="5" s="1"/>
  <c r="J545" i="1"/>
  <c r="L546" i="5" s="1"/>
  <c r="K545" i="1"/>
  <c r="M546" i="5" s="1"/>
  <c r="L545" i="1"/>
  <c r="N546" i="5" s="1"/>
  <c r="M545" i="1"/>
  <c r="O546" i="5" s="1"/>
  <c r="N545" i="1"/>
  <c r="P546" i="5" s="1"/>
  <c r="O545" i="1"/>
  <c r="Q546" i="5" s="1"/>
  <c r="J546" i="1"/>
  <c r="L547" i="5" s="1"/>
  <c r="K546" i="1"/>
  <c r="M547" i="5" s="1"/>
  <c r="L546" i="1"/>
  <c r="N547" i="5" s="1"/>
  <c r="M546" i="1"/>
  <c r="O547" i="5" s="1"/>
  <c r="N546" i="1"/>
  <c r="P547" i="5" s="1"/>
  <c r="O546" i="1"/>
  <c r="Q547" i="5" s="1"/>
  <c r="J547" i="1"/>
  <c r="L548" i="5" s="1"/>
  <c r="K547" i="1"/>
  <c r="M548" i="5" s="1"/>
  <c r="L547" i="1"/>
  <c r="N548" i="5" s="1"/>
  <c r="M547" i="1"/>
  <c r="O548" i="5" s="1"/>
  <c r="N547" i="1"/>
  <c r="P548" i="5" s="1"/>
  <c r="O547" i="1"/>
  <c r="Q548" i="5" s="1"/>
  <c r="J548" i="1"/>
  <c r="L549" i="5" s="1"/>
  <c r="K548" i="1"/>
  <c r="M549" i="5" s="1"/>
  <c r="L548" i="1"/>
  <c r="N549" i="5" s="1"/>
  <c r="M548" i="1"/>
  <c r="O549" i="5" s="1"/>
  <c r="N548" i="1"/>
  <c r="P549" i="5" s="1"/>
  <c r="O548" i="1"/>
  <c r="Q549" i="5" s="1"/>
  <c r="J549" i="1"/>
  <c r="L550" i="5" s="1"/>
  <c r="K549" i="1"/>
  <c r="M550" i="5" s="1"/>
  <c r="L549" i="1"/>
  <c r="N550" i="5" s="1"/>
  <c r="M549" i="1"/>
  <c r="O550" i="5" s="1"/>
  <c r="N549" i="1"/>
  <c r="P550" i="5" s="1"/>
  <c r="O549" i="1"/>
  <c r="Q550" i="5" s="1"/>
  <c r="J550" i="1"/>
  <c r="L551" i="5" s="1"/>
  <c r="K550" i="1"/>
  <c r="M551" i="5" s="1"/>
  <c r="L550" i="1"/>
  <c r="N551" i="5" s="1"/>
  <c r="M550" i="1"/>
  <c r="O551" i="5" s="1"/>
  <c r="N550" i="1"/>
  <c r="P551" i="5" s="1"/>
  <c r="O550" i="1"/>
  <c r="Q551" i="5" s="1"/>
  <c r="J551" i="1"/>
  <c r="L552" i="5" s="1"/>
  <c r="K551" i="1"/>
  <c r="M552" i="5" s="1"/>
  <c r="L551" i="1"/>
  <c r="N552" i="5" s="1"/>
  <c r="M551" i="1"/>
  <c r="O552" i="5" s="1"/>
  <c r="N551" i="1"/>
  <c r="P552" i="5" s="1"/>
  <c r="O551" i="1"/>
  <c r="Q552" i="5" s="1"/>
  <c r="J552" i="1"/>
  <c r="L553" i="5" s="1"/>
  <c r="K552" i="1"/>
  <c r="M553" i="5" s="1"/>
  <c r="L552" i="1"/>
  <c r="N553" i="5" s="1"/>
  <c r="M552" i="1"/>
  <c r="O553" i="5" s="1"/>
  <c r="N552" i="1"/>
  <c r="P553" i="5" s="1"/>
  <c r="O552" i="1"/>
  <c r="Q553" i="5" s="1"/>
  <c r="J553" i="1"/>
  <c r="L554" i="5" s="1"/>
  <c r="K553" i="1"/>
  <c r="M554" i="5" s="1"/>
  <c r="L553" i="1"/>
  <c r="N554" i="5" s="1"/>
  <c r="M553" i="1"/>
  <c r="O554" i="5" s="1"/>
  <c r="N553" i="1"/>
  <c r="P554" i="5" s="1"/>
  <c r="O553" i="1"/>
  <c r="Q554" i="5" s="1"/>
  <c r="J554" i="1"/>
  <c r="L555" i="5" s="1"/>
  <c r="K554" i="1"/>
  <c r="M555" i="5" s="1"/>
  <c r="L554" i="1"/>
  <c r="N555" i="5" s="1"/>
  <c r="M554" i="1"/>
  <c r="O555" i="5" s="1"/>
  <c r="N554" i="1"/>
  <c r="P555" i="5" s="1"/>
  <c r="O554" i="1"/>
  <c r="Q555" i="5" s="1"/>
  <c r="J555" i="1"/>
  <c r="L556" i="5" s="1"/>
  <c r="K555" i="1"/>
  <c r="M556" i="5" s="1"/>
  <c r="L555" i="1"/>
  <c r="N556" i="5" s="1"/>
  <c r="M555" i="1"/>
  <c r="O556" i="5" s="1"/>
  <c r="N555" i="1"/>
  <c r="P556" i="5" s="1"/>
  <c r="O555" i="1"/>
  <c r="Q556" i="5" s="1"/>
  <c r="J556" i="1"/>
  <c r="L557" i="5" s="1"/>
  <c r="K556" i="1"/>
  <c r="M557" i="5" s="1"/>
  <c r="L556" i="1"/>
  <c r="N557" i="5" s="1"/>
  <c r="M556" i="1"/>
  <c r="O557" i="5" s="1"/>
  <c r="N556" i="1"/>
  <c r="P557" i="5" s="1"/>
  <c r="O556" i="1"/>
  <c r="Q557" i="5" s="1"/>
  <c r="J557" i="1"/>
  <c r="L558" i="5" s="1"/>
  <c r="K557" i="1"/>
  <c r="M558" i="5" s="1"/>
  <c r="L557" i="1"/>
  <c r="N558" i="5" s="1"/>
  <c r="M557" i="1"/>
  <c r="O558" i="5" s="1"/>
  <c r="N557" i="1"/>
  <c r="P558" i="5" s="1"/>
  <c r="O557" i="1"/>
  <c r="Q558" i="5" s="1"/>
  <c r="J558" i="1"/>
  <c r="L559" i="5" s="1"/>
  <c r="K558" i="1"/>
  <c r="M559" i="5" s="1"/>
  <c r="L558" i="1"/>
  <c r="N559" i="5" s="1"/>
  <c r="M558" i="1"/>
  <c r="O559" i="5" s="1"/>
  <c r="N558" i="1"/>
  <c r="P559" i="5" s="1"/>
  <c r="O558" i="1"/>
  <c r="Q559" i="5" s="1"/>
  <c r="J559" i="1"/>
  <c r="L560" i="5" s="1"/>
  <c r="K559" i="1"/>
  <c r="M560" i="5" s="1"/>
  <c r="L559" i="1"/>
  <c r="N560" i="5" s="1"/>
  <c r="M559" i="1"/>
  <c r="O560" i="5" s="1"/>
  <c r="N559" i="1"/>
  <c r="P560" i="5" s="1"/>
  <c r="O559" i="1"/>
  <c r="Q560" i="5" s="1"/>
  <c r="J560" i="1"/>
  <c r="L561" i="5" s="1"/>
  <c r="K560" i="1"/>
  <c r="M561" i="5" s="1"/>
  <c r="L560" i="1"/>
  <c r="N561" i="5" s="1"/>
  <c r="M560" i="1"/>
  <c r="O561" i="5" s="1"/>
  <c r="N560" i="1"/>
  <c r="P561" i="5" s="1"/>
  <c r="O560" i="1"/>
  <c r="Q561" i="5" s="1"/>
  <c r="J561" i="1"/>
  <c r="L562" i="5" s="1"/>
  <c r="K561" i="1"/>
  <c r="M562" i="5" s="1"/>
  <c r="L561" i="1"/>
  <c r="N562" i="5" s="1"/>
  <c r="M561" i="1"/>
  <c r="O562" i="5" s="1"/>
  <c r="N561" i="1"/>
  <c r="P562" i="5" s="1"/>
  <c r="O561" i="1"/>
  <c r="Q562" i="5" s="1"/>
  <c r="J562" i="1"/>
  <c r="L563" i="5" s="1"/>
  <c r="K562" i="1"/>
  <c r="M563" i="5" s="1"/>
  <c r="L562" i="1"/>
  <c r="N563" i="5" s="1"/>
  <c r="M562" i="1"/>
  <c r="O563" i="5" s="1"/>
  <c r="N562" i="1"/>
  <c r="P563" i="5" s="1"/>
  <c r="O562" i="1"/>
  <c r="Q563" i="5" s="1"/>
  <c r="J563" i="1"/>
  <c r="L564" i="5" s="1"/>
  <c r="K563" i="1"/>
  <c r="M564" i="5" s="1"/>
  <c r="L563" i="1"/>
  <c r="N564" i="5" s="1"/>
  <c r="M563" i="1"/>
  <c r="O564" i="5" s="1"/>
  <c r="N563" i="1"/>
  <c r="P564" i="5" s="1"/>
  <c r="O563" i="1"/>
  <c r="Q564" i="5" s="1"/>
  <c r="J564" i="1"/>
  <c r="L565" i="5" s="1"/>
  <c r="K564" i="1"/>
  <c r="M565" i="5" s="1"/>
  <c r="L564" i="1"/>
  <c r="N565" i="5" s="1"/>
  <c r="M564" i="1"/>
  <c r="O565" i="5" s="1"/>
  <c r="N564" i="1"/>
  <c r="P565" i="5" s="1"/>
  <c r="O564" i="1"/>
  <c r="Q565" i="5" s="1"/>
  <c r="J565" i="1"/>
  <c r="L566" i="5" s="1"/>
  <c r="K565" i="1"/>
  <c r="M566" i="5" s="1"/>
  <c r="L565" i="1"/>
  <c r="N566" i="5" s="1"/>
  <c r="M565" i="1"/>
  <c r="O566" i="5" s="1"/>
  <c r="N565" i="1"/>
  <c r="P566" i="5" s="1"/>
  <c r="O565" i="1"/>
  <c r="Q566" i="5" s="1"/>
  <c r="J566" i="1"/>
  <c r="L567" i="5" s="1"/>
  <c r="K566" i="1"/>
  <c r="M567" i="5" s="1"/>
  <c r="L566" i="1"/>
  <c r="N567" i="5" s="1"/>
  <c r="M566" i="1"/>
  <c r="O567" i="5" s="1"/>
  <c r="N566" i="1"/>
  <c r="P567" i="5" s="1"/>
  <c r="O566" i="1"/>
  <c r="Q567" i="5" s="1"/>
  <c r="J567" i="1"/>
  <c r="L568" i="5" s="1"/>
  <c r="K567" i="1"/>
  <c r="M568" i="5" s="1"/>
  <c r="L567" i="1"/>
  <c r="N568" i="5" s="1"/>
  <c r="M567" i="1"/>
  <c r="O568" i="5" s="1"/>
  <c r="N567" i="1"/>
  <c r="P568" i="5" s="1"/>
  <c r="O567" i="1"/>
  <c r="Q568" i="5" s="1"/>
  <c r="J568" i="1"/>
  <c r="L569" i="5" s="1"/>
  <c r="K568" i="1"/>
  <c r="M569" i="5" s="1"/>
  <c r="L568" i="1"/>
  <c r="N569" i="5" s="1"/>
  <c r="M568" i="1"/>
  <c r="O569" i="5" s="1"/>
  <c r="N568" i="1"/>
  <c r="P569" i="5" s="1"/>
  <c r="O568" i="1"/>
  <c r="Q569" i="5" s="1"/>
  <c r="J569" i="1"/>
  <c r="L570" i="5" s="1"/>
  <c r="K569" i="1"/>
  <c r="M570" i="5" s="1"/>
  <c r="L569" i="1"/>
  <c r="N570" i="5" s="1"/>
  <c r="M569" i="1"/>
  <c r="O570" i="5" s="1"/>
  <c r="N569" i="1"/>
  <c r="P570" i="5" s="1"/>
  <c r="O569" i="1"/>
  <c r="Q570" i="5" s="1"/>
  <c r="J570" i="1"/>
  <c r="L571" i="5" s="1"/>
  <c r="K570" i="1"/>
  <c r="M571" i="5" s="1"/>
  <c r="L570" i="1"/>
  <c r="N571" i="5" s="1"/>
  <c r="M570" i="1"/>
  <c r="O571" i="5" s="1"/>
  <c r="N570" i="1"/>
  <c r="P571" i="5" s="1"/>
  <c r="O570" i="1"/>
  <c r="Q571" i="5" s="1"/>
  <c r="J571" i="1"/>
  <c r="L572" i="5" s="1"/>
  <c r="K571" i="1"/>
  <c r="M572" i="5" s="1"/>
  <c r="L571" i="1"/>
  <c r="N572" i="5" s="1"/>
  <c r="M571" i="1"/>
  <c r="O572" i="5" s="1"/>
  <c r="N571" i="1"/>
  <c r="P572" i="5" s="1"/>
  <c r="O571" i="1"/>
  <c r="Q572" i="5" s="1"/>
  <c r="J572" i="1"/>
  <c r="L573" i="5" s="1"/>
  <c r="K572" i="1"/>
  <c r="M573" i="5" s="1"/>
  <c r="L572" i="1"/>
  <c r="N573" i="5" s="1"/>
  <c r="M572" i="1"/>
  <c r="O573" i="5" s="1"/>
  <c r="N572" i="1"/>
  <c r="P573" i="5" s="1"/>
  <c r="O572" i="1"/>
  <c r="Q573" i="5" s="1"/>
  <c r="J573" i="1"/>
  <c r="L574" i="5" s="1"/>
  <c r="K573" i="1"/>
  <c r="M574" i="5" s="1"/>
  <c r="L573" i="1"/>
  <c r="N574" i="5" s="1"/>
  <c r="M573" i="1"/>
  <c r="O574" i="5" s="1"/>
  <c r="N573" i="1"/>
  <c r="P574" i="5" s="1"/>
  <c r="O573" i="1"/>
  <c r="Q574" i="5" s="1"/>
  <c r="J574" i="1"/>
  <c r="L575" i="5" s="1"/>
  <c r="K574" i="1"/>
  <c r="M575" i="5" s="1"/>
  <c r="L574" i="1"/>
  <c r="N575" i="5" s="1"/>
  <c r="M574" i="1"/>
  <c r="O575" i="5" s="1"/>
  <c r="N574" i="1"/>
  <c r="P575" i="5" s="1"/>
  <c r="O574" i="1"/>
  <c r="Q575" i="5" s="1"/>
  <c r="J575" i="1"/>
  <c r="L576" i="5" s="1"/>
  <c r="K575" i="1"/>
  <c r="M576" i="5" s="1"/>
  <c r="L575" i="1"/>
  <c r="N576" i="5" s="1"/>
  <c r="M575" i="1"/>
  <c r="O576" i="5" s="1"/>
  <c r="N575" i="1"/>
  <c r="P576" i="5" s="1"/>
  <c r="O575" i="1"/>
  <c r="Q576" i="5" s="1"/>
  <c r="J576" i="1"/>
  <c r="L577" i="5" s="1"/>
  <c r="K576" i="1"/>
  <c r="M577" i="5" s="1"/>
  <c r="L576" i="1"/>
  <c r="N577" i="5" s="1"/>
  <c r="M576" i="1"/>
  <c r="O577" i="5" s="1"/>
  <c r="N576" i="1"/>
  <c r="P577" i="5" s="1"/>
  <c r="O576" i="1"/>
  <c r="Q577" i="5" s="1"/>
  <c r="J577" i="1"/>
  <c r="L578" i="5" s="1"/>
  <c r="K577" i="1"/>
  <c r="M578" i="5" s="1"/>
  <c r="L577" i="1"/>
  <c r="N578" i="5" s="1"/>
  <c r="M577" i="1"/>
  <c r="O578" i="5" s="1"/>
  <c r="N577" i="1"/>
  <c r="P578" i="5" s="1"/>
  <c r="O577" i="1"/>
  <c r="Q578" i="5" s="1"/>
  <c r="J578" i="1"/>
  <c r="L579" i="5" s="1"/>
  <c r="K578" i="1"/>
  <c r="M579" i="5" s="1"/>
  <c r="L578" i="1"/>
  <c r="N579" i="5" s="1"/>
  <c r="M578" i="1"/>
  <c r="O579" i="5" s="1"/>
  <c r="N578" i="1"/>
  <c r="P579" i="5" s="1"/>
  <c r="O578" i="1"/>
  <c r="Q579" i="5" s="1"/>
  <c r="J579" i="1"/>
  <c r="L580" i="5" s="1"/>
  <c r="K579" i="1"/>
  <c r="M580" i="5" s="1"/>
  <c r="L579" i="1"/>
  <c r="N580" i="5" s="1"/>
  <c r="M579" i="1"/>
  <c r="O580" i="5" s="1"/>
  <c r="N579" i="1"/>
  <c r="P580" i="5" s="1"/>
  <c r="O579" i="1"/>
  <c r="Q580" i="5" s="1"/>
  <c r="J580" i="1"/>
  <c r="L581" i="5" s="1"/>
  <c r="K580" i="1"/>
  <c r="M581" i="5" s="1"/>
  <c r="L580" i="1"/>
  <c r="N581" i="5" s="1"/>
  <c r="M580" i="1"/>
  <c r="O581" i="5" s="1"/>
  <c r="N580" i="1"/>
  <c r="P581" i="5" s="1"/>
  <c r="O580" i="1"/>
  <c r="Q581" i="5" s="1"/>
  <c r="J581" i="1"/>
  <c r="L582" i="5" s="1"/>
  <c r="K581" i="1"/>
  <c r="M582" i="5" s="1"/>
  <c r="L581" i="1"/>
  <c r="N582" i="5" s="1"/>
  <c r="M581" i="1"/>
  <c r="O582" i="5" s="1"/>
  <c r="N581" i="1"/>
  <c r="P582" i="5" s="1"/>
  <c r="O581" i="1"/>
  <c r="Q582" i="5" s="1"/>
  <c r="J582" i="1"/>
  <c r="L583" i="5" s="1"/>
  <c r="K582" i="1"/>
  <c r="M583" i="5" s="1"/>
  <c r="L582" i="1"/>
  <c r="N583" i="5" s="1"/>
  <c r="M582" i="1"/>
  <c r="O583" i="5" s="1"/>
  <c r="N582" i="1"/>
  <c r="P583" i="5" s="1"/>
  <c r="O582" i="1"/>
  <c r="Q583" i="5" s="1"/>
  <c r="J583" i="1"/>
  <c r="L584" i="5" s="1"/>
  <c r="K583" i="1"/>
  <c r="M584" i="5" s="1"/>
  <c r="L583" i="1"/>
  <c r="N584" i="5" s="1"/>
  <c r="M583" i="1"/>
  <c r="O584" i="5" s="1"/>
  <c r="N583" i="1"/>
  <c r="P584" i="5" s="1"/>
  <c r="O583" i="1"/>
  <c r="Q584" i="5" s="1"/>
  <c r="J584" i="1"/>
  <c r="L585" i="5" s="1"/>
  <c r="K584" i="1"/>
  <c r="M585" i="5" s="1"/>
  <c r="L584" i="1"/>
  <c r="N585" i="5" s="1"/>
  <c r="M584" i="1"/>
  <c r="O585" i="5" s="1"/>
  <c r="N584" i="1"/>
  <c r="P585" i="5" s="1"/>
  <c r="O584" i="1"/>
  <c r="Q585" i="5" s="1"/>
  <c r="J585" i="1"/>
  <c r="L586" i="5" s="1"/>
  <c r="K585" i="1"/>
  <c r="M586" i="5" s="1"/>
  <c r="L585" i="1"/>
  <c r="N586" i="5" s="1"/>
  <c r="M585" i="1"/>
  <c r="O586" i="5" s="1"/>
  <c r="N585" i="1"/>
  <c r="P586" i="5" s="1"/>
  <c r="O585" i="1"/>
  <c r="Q586" i="5" s="1"/>
  <c r="J586" i="1"/>
  <c r="L587" i="5" s="1"/>
  <c r="K586" i="1"/>
  <c r="M587" i="5" s="1"/>
  <c r="L586" i="1"/>
  <c r="N587" i="5" s="1"/>
  <c r="M586" i="1"/>
  <c r="O587" i="5" s="1"/>
  <c r="N586" i="1"/>
  <c r="P587" i="5" s="1"/>
  <c r="O586" i="1"/>
  <c r="Q587" i="5" s="1"/>
  <c r="J587" i="1"/>
  <c r="L588" i="5" s="1"/>
  <c r="K587" i="1"/>
  <c r="M588" i="5" s="1"/>
  <c r="L587" i="1"/>
  <c r="N588" i="5" s="1"/>
  <c r="M587" i="1"/>
  <c r="O588" i="5" s="1"/>
  <c r="N587" i="1"/>
  <c r="P588" i="5" s="1"/>
  <c r="O587" i="1"/>
  <c r="Q588" i="5" s="1"/>
  <c r="J588" i="1"/>
  <c r="L589" i="5" s="1"/>
  <c r="K588" i="1"/>
  <c r="M589" i="5" s="1"/>
  <c r="L588" i="1"/>
  <c r="N589" i="5" s="1"/>
  <c r="M588" i="1"/>
  <c r="O589" i="5" s="1"/>
  <c r="N588" i="1"/>
  <c r="P589" i="5" s="1"/>
  <c r="O588" i="1"/>
  <c r="Q589" i="5" s="1"/>
  <c r="J589" i="1"/>
  <c r="L590" i="5" s="1"/>
  <c r="K589" i="1"/>
  <c r="M590" i="5" s="1"/>
  <c r="L589" i="1"/>
  <c r="N590" i="5" s="1"/>
  <c r="M589" i="1"/>
  <c r="O590" i="5" s="1"/>
  <c r="N589" i="1"/>
  <c r="P590" i="5" s="1"/>
  <c r="O589" i="1"/>
  <c r="Q590" i="5" s="1"/>
  <c r="J590" i="1"/>
  <c r="L591" i="5" s="1"/>
  <c r="K590" i="1"/>
  <c r="M591" i="5" s="1"/>
  <c r="L590" i="1"/>
  <c r="N591" i="5" s="1"/>
  <c r="M590" i="1"/>
  <c r="O591" i="5" s="1"/>
  <c r="N590" i="1"/>
  <c r="P591" i="5" s="1"/>
  <c r="O590" i="1"/>
  <c r="Q591" i="5" s="1"/>
  <c r="J591" i="1"/>
  <c r="L592" i="5" s="1"/>
  <c r="K591" i="1"/>
  <c r="M592" i="5" s="1"/>
  <c r="L591" i="1"/>
  <c r="N592" i="5" s="1"/>
  <c r="M591" i="1"/>
  <c r="O592" i="5" s="1"/>
  <c r="N591" i="1"/>
  <c r="P592" i="5" s="1"/>
  <c r="O591" i="1"/>
  <c r="Q592" i="5" s="1"/>
  <c r="J592" i="1"/>
  <c r="L593" i="5" s="1"/>
  <c r="K592" i="1"/>
  <c r="M593" i="5" s="1"/>
  <c r="L592" i="1"/>
  <c r="N593" i="5" s="1"/>
  <c r="M592" i="1"/>
  <c r="O593" i="5" s="1"/>
  <c r="N592" i="1"/>
  <c r="P593" i="5" s="1"/>
  <c r="O592" i="1"/>
  <c r="Q593" i="5" s="1"/>
  <c r="J593" i="1"/>
  <c r="L594" i="5" s="1"/>
  <c r="K593" i="1"/>
  <c r="M594" i="5" s="1"/>
  <c r="L593" i="1"/>
  <c r="N594" i="5" s="1"/>
  <c r="M593" i="1"/>
  <c r="O594" i="5" s="1"/>
  <c r="N593" i="1"/>
  <c r="P594" i="5" s="1"/>
  <c r="O593" i="1"/>
  <c r="Q594" i="5" s="1"/>
  <c r="J594" i="1"/>
  <c r="L595" i="5" s="1"/>
  <c r="K594" i="1"/>
  <c r="M595" i="5" s="1"/>
  <c r="L594" i="1"/>
  <c r="N595" i="5" s="1"/>
  <c r="M594" i="1"/>
  <c r="O595" i="5" s="1"/>
  <c r="N594" i="1"/>
  <c r="P595" i="5" s="1"/>
  <c r="O594" i="1"/>
  <c r="Q595" i="5" s="1"/>
  <c r="J595" i="1"/>
  <c r="L596" i="5" s="1"/>
  <c r="K595" i="1"/>
  <c r="M596" i="5" s="1"/>
  <c r="L595" i="1"/>
  <c r="N596" i="5" s="1"/>
  <c r="M595" i="1"/>
  <c r="O596" i="5" s="1"/>
  <c r="N595" i="1"/>
  <c r="P596" i="5" s="1"/>
  <c r="O595" i="1"/>
  <c r="Q596" i="5" s="1"/>
  <c r="J596" i="1"/>
  <c r="L597" i="5" s="1"/>
  <c r="K596" i="1"/>
  <c r="M597" i="5" s="1"/>
  <c r="L596" i="1"/>
  <c r="N597" i="5" s="1"/>
  <c r="M596" i="1"/>
  <c r="O597" i="5" s="1"/>
  <c r="N596" i="1"/>
  <c r="P597" i="5" s="1"/>
  <c r="O596" i="1"/>
  <c r="Q597" i="5" s="1"/>
  <c r="J597" i="1"/>
  <c r="L598" i="5" s="1"/>
  <c r="K597" i="1"/>
  <c r="M598" i="5" s="1"/>
  <c r="L597" i="1"/>
  <c r="N598" i="5" s="1"/>
  <c r="M597" i="1"/>
  <c r="O598" i="5" s="1"/>
  <c r="N597" i="1"/>
  <c r="P598" i="5" s="1"/>
  <c r="O597" i="1"/>
  <c r="Q598" i="5" s="1"/>
  <c r="J598" i="1"/>
  <c r="L599" i="5" s="1"/>
  <c r="K598" i="1"/>
  <c r="M599" i="5" s="1"/>
  <c r="L598" i="1"/>
  <c r="N599" i="5" s="1"/>
  <c r="M598" i="1"/>
  <c r="O599" i="5" s="1"/>
  <c r="N598" i="1"/>
  <c r="P599" i="5" s="1"/>
  <c r="O598" i="1"/>
  <c r="Q599" i="5" s="1"/>
  <c r="J599" i="1"/>
  <c r="L600" i="5" s="1"/>
  <c r="K599" i="1"/>
  <c r="M600" i="5" s="1"/>
  <c r="L599" i="1"/>
  <c r="N600" i="5" s="1"/>
  <c r="M599" i="1"/>
  <c r="O600" i="5" s="1"/>
  <c r="N599" i="1"/>
  <c r="P600" i="5" s="1"/>
  <c r="O599" i="1"/>
  <c r="Q600" i="5" s="1"/>
  <c r="J600" i="1"/>
  <c r="L601" i="5" s="1"/>
  <c r="K600" i="1"/>
  <c r="M601" i="5" s="1"/>
  <c r="L600" i="1"/>
  <c r="N601" i="5" s="1"/>
  <c r="M600" i="1"/>
  <c r="O601" i="5" s="1"/>
  <c r="N600" i="1"/>
  <c r="P601" i="5" s="1"/>
  <c r="O600" i="1"/>
  <c r="Q601" i="5" s="1"/>
  <c r="J601" i="1"/>
  <c r="L602" i="5" s="1"/>
  <c r="K601" i="1"/>
  <c r="M602" i="5" s="1"/>
  <c r="L601" i="1"/>
  <c r="N602" i="5" s="1"/>
  <c r="M601" i="1"/>
  <c r="O602" i="5" s="1"/>
  <c r="N601" i="1"/>
  <c r="P602" i="5" s="1"/>
  <c r="O601" i="1"/>
  <c r="Q602" i="5" s="1"/>
  <c r="J602" i="1"/>
  <c r="L603" i="5" s="1"/>
  <c r="K602" i="1"/>
  <c r="M603" i="5" s="1"/>
  <c r="L602" i="1"/>
  <c r="N603" i="5" s="1"/>
  <c r="M602" i="1"/>
  <c r="O603" i="5" s="1"/>
  <c r="N602" i="1"/>
  <c r="P603" i="5" s="1"/>
  <c r="O602" i="1"/>
  <c r="Q603" i="5" s="1"/>
  <c r="J603" i="1"/>
  <c r="L604" i="5" s="1"/>
  <c r="K603" i="1"/>
  <c r="M604" i="5" s="1"/>
  <c r="L603" i="1"/>
  <c r="N604" i="5" s="1"/>
  <c r="M603" i="1"/>
  <c r="O604" i="5" s="1"/>
  <c r="N603" i="1"/>
  <c r="P604" i="5" s="1"/>
  <c r="O603" i="1"/>
  <c r="Q604" i="5" s="1"/>
  <c r="J604" i="1"/>
  <c r="L605" i="5" s="1"/>
  <c r="K604" i="1"/>
  <c r="M605" i="5" s="1"/>
  <c r="L604" i="1"/>
  <c r="N605" i="5" s="1"/>
  <c r="M604" i="1"/>
  <c r="O605" i="5" s="1"/>
  <c r="N604" i="1"/>
  <c r="P605" i="5" s="1"/>
  <c r="O604" i="1"/>
  <c r="Q605" i="5" s="1"/>
  <c r="J605" i="1"/>
  <c r="L606" i="5" s="1"/>
  <c r="K605" i="1"/>
  <c r="M606" i="5" s="1"/>
  <c r="L605" i="1"/>
  <c r="N606" i="5" s="1"/>
  <c r="M605" i="1"/>
  <c r="O606" i="5" s="1"/>
  <c r="N605" i="1"/>
  <c r="P606" i="5" s="1"/>
  <c r="O605" i="1"/>
  <c r="Q606" i="5" s="1"/>
  <c r="J606" i="1"/>
  <c r="L607" i="5" s="1"/>
  <c r="K606" i="1"/>
  <c r="M607" i="5" s="1"/>
  <c r="L606" i="1"/>
  <c r="N607" i="5" s="1"/>
  <c r="M606" i="1"/>
  <c r="O607" i="5" s="1"/>
  <c r="N606" i="1"/>
  <c r="P607" i="5" s="1"/>
  <c r="O606" i="1"/>
  <c r="Q607" i="5" s="1"/>
  <c r="J607" i="1"/>
  <c r="L608" i="5" s="1"/>
  <c r="K607" i="1"/>
  <c r="M608" i="5" s="1"/>
  <c r="L607" i="1"/>
  <c r="N608" i="5" s="1"/>
  <c r="M607" i="1"/>
  <c r="O608" i="5" s="1"/>
  <c r="N607" i="1"/>
  <c r="P608" i="5" s="1"/>
  <c r="O607" i="1"/>
  <c r="Q608" i="5" s="1"/>
  <c r="J608" i="1"/>
  <c r="L609" i="5" s="1"/>
  <c r="K608" i="1"/>
  <c r="M609" i="5" s="1"/>
  <c r="L608" i="1"/>
  <c r="N609" i="5" s="1"/>
  <c r="M608" i="1"/>
  <c r="O609" i="5" s="1"/>
  <c r="N608" i="1"/>
  <c r="P609" i="5" s="1"/>
  <c r="O608" i="1"/>
  <c r="Q609" i="5" s="1"/>
  <c r="J609" i="1"/>
  <c r="L610" i="5" s="1"/>
  <c r="K609" i="1"/>
  <c r="M610" i="5" s="1"/>
  <c r="L609" i="1"/>
  <c r="N610" i="5" s="1"/>
  <c r="M609" i="1"/>
  <c r="O610" i="5" s="1"/>
  <c r="N609" i="1"/>
  <c r="P610" i="5" s="1"/>
  <c r="O609" i="1"/>
  <c r="Q610" i="5" s="1"/>
  <c r="J610" i="1"/>
  <c r="L611" i="5" s="1"/>
  <c r="K610" i="1"/>
  <c r="M611" i="5" s="1"/>
  <c r="L610" i="1"/>
  <c r="N611" i="5" s="1"/>
  <c r="M610" i="1"/>
  <c r="O611" i="5" s="1"/>
  <c r="N610" i="1"/>
  <c r="P611" i="5" s="1"/>
  <c r="O610" i="1"/>
  <c r="Q611" i="5" s="1"/>
  <c r="J611" i="1"/>
  <c r="L612" i="5" s="1"/>
  <c r="K611" i="1"/>
  <c r="M612" i="5" s="1"/>
  <c r="L611" i="1"/>
  <c r="N612" i="5" s="1"/>
  <c r="M611" i="1"/>
  <c r="O612" i="5" s="1"/>
  <c r="N611" i="1"/>
  <c r="P612" i="5" s="1"/>
  <c r="O611" i="1"/>
  <c r="Q612" i="5" s="1"/>
  <c r="J612" i="1"/>
  <c r="L613" i="5" s="1"/>
  <c r="K612" i="1"/>
  <c r="M613" i="5" s="1"/>
  <c r="L612" i="1"/>
  <c r="N613" i="5" s="1"/>
  <c r="M612" i="1"/>
  <c r="O613" i="5" s="1"/>
  <c r="N612" i="1"/>
  <c r="P613" i="5" s="1"/>
  <c r="O612" i="1"/>
  <c r="Q613" i="5" s="1"/>
  <c r="J613" i="1"/>
  <c r="L614" i="5" s="1"/>
  <c r="K613" i="1"/>
  <c r="M614" i="5" s="1"/>
  <c r="L613" i="1"/>
  <c r="N614" i="5" s="1"/>
  <c r="M613" i="1"/>
  <c r="O614" i="5" s="1"/>
  <c r="N613" i="1"/>
  <c r="P614" i="5" s="1"/>
  <c r="O613" i="1"/>
  <c r="Q614" i="5" s="1"/>
  <c r="J614" i="1"/>
  <c r="L615" i="5" s="1"/>
  <c r="K614" i="1"/>
  <c r="M615" i="5" s="1"/>
  <c r="L614" i="1"/>
  <c r="N615" i="5" s="1"/>
  <c r="M614" i="1"/>
  <c r="O615" i="5" s="1"/>
  <c r="N614" i="1"/>
  <c r="P615" i="5" s="1"/>
  <c r="O614" i="1"/>
  <c r="Q615" i="5" s="1"/>
  <c r="J615" i="1"/>
  <c r="L616" i="5" s="1"/>
  <c r="K615" i="1"/>
  <c r="M616" i="5" s="1"/>
  <c r="L615" i="1"/>
  <c r="N616" i="5" s="1"/>
  <c r="M615" i="1"/>
  <c r="O616" i="5" s="1"/>
  <c r="N615" i="1"/>
  <c r="P616" i="5" s="1"/>
  <c r="O615" i="1"/>
  <c r="Q616" i="5" s="1"/>
  <c r="J616" i="1"/>
  <c r="L617" i="5" s="1"/>
  <c r="K616" i="1"/>
  <c r="M617" i="5" s="1"/>
  <c r="L616" i="1"/>
  <c r="N617" i="5" s="1"/>
  <c r="M616" i="1"/>
  <c r="O617" i="5" s="1"/>
  <c r="N616" i="1"/>
  <c r="P617" i="5" s="1"/>
  <c r="O616" i="1"/>
  <c r="Q617" i="5" s="1"/>
  <c r="J617" i="1"/>
  <c r="L618" i="5" s="1"/>
  <c r="K617" i="1"/>
  <c r="M618" i="5" s="1"/>
  <c r="L617" i="1"/>
  <c r="N618" i="5" s="1"/>
  <c r="M617" i="1"/>
  <c r="O618" i="5" s="1"/>
  <c r="N617" i="1"/>
  <c r="P618" i="5" s="1"/>
  <c r="O617" i="1"/>
  <c r="Q618" i="5" s="1"/>
  <c r="J618" i="1"/>
  <c r="L619" i="5" s="1"/>
  <c r="K618" i="1"/>
  <c r="M619" i="5" s="1"/>
  <c r="L618" i="1"/>
  <c r="N619" i="5" s="1"/>
  <c r="M618" i="1"/>
  <c r="O619" i="5" s="1"/>
  <c r="N618" i="1"/>
  <c r="P619" i="5" s="1"/>
  <c r="O618" i="1"/>
  <c r="Q619" i="5" s="1"/>
  <c r="J619" i="1"/>
  <c r="L620" i="5" s="1"/>
  <c r="K619" i="1"/>
  <c r="M620" i="5" s="1"/>
  <c r="L619" i="1"/>
  <c r="N620" i="5" s="1"/>
  <c r="M619" i="1"/>
  <c r="O620" i="5" s="1"/>
  <c r="N619" i="1"/>
  <c r="P620" i="5" s="1"/>
  <c r="O619" i="1"/>
  <c r="Q620" i="5" s="1"/>
  <c r="J620" i="1"/>
  <c r="L621" i="5" s="1"/>
  <c r="K620" i="1"/>
  <c r="M621" i="5" s="1"/>
  <c r="L620" i="1"/>
  <c r="N621" i="5" s="1"/>
  <c r="M620" i="1"/>
  <c r="O621" i="5" s="1"/>
  <c r="N620" i="1"/>
  <c r="P621" i="5" s="1"/>
  <c r="O620" i="1"/>
  <c r="Q621" i="5" s="1"/>
  <c r="J621" i="1"/>
  <c r="L622" i="5" s="1"/>
  <c r="K621" i="1"/>
  <c r="M622" i="5" s="1"/>
  <c r="L621" i="1"/>
  <c r="N622" i="5" s="1"/>
  <c r="M621" i="1"/>
  <c r="O622" i="5" s="1"/>
  <c r="N621" i="1"/>
  <c r="P622" i="5" s="1"/>
  <c r="O621" i="1"/>
  <c r="Q622" i="5" s="1"/>
  <c r="J622" i="1"/>
  <c r="L623" i="5" s="1"/>
  <c r="K622" i="1"/>
  <c r="M623" i="5" s="1"/>
  <c r="L622" i="1"/>
  <c r="N623" i="5" s="1"/>
  <c r="M622" i="1"/>
  <c r="O623" i="5" s="1"/>
  <c r="N622" i="1"/>
  <c r="P623" i="5" s="1"/>
  <c r="O622" i="1"/>
  <c r="Q623" i="5" s="1"/>
  <c r="J623" i="1"/>
  <c r="L624" i="5" s="1"/>
  <c r="K623" i="1"/>
  <c r="M624" i="5" s="1"/>
  <c r="L623" i="1"/>
  <c r="N624" i="5" s="1"/>
  <c r="M623" i="1"/>
  <c r="O624" i="5" s="1"/>
  <c r="N623" i="1"/>
  <c r="P624" i="5" s="1"/>
  <c r="O623" i="1"/>
  <c r="Q624" i="5" s="1"/>
  <c r="J624" i="1"/>
  <c r="L625" i="5" s="1"/>
  <c r="K624" i="1"/>
  <c r="M625" i="5" s="1"/>
  <c r="L624" i="1"/>
  <c r="N625" i="5" s="1"/>
  <c r="M624" i="1"/>
  <c r="O625" i="5" s="1"/>
  <c r="N624" i="1"/>
  <c r="P625" i="5" s="1"/>
  <c r="O624" i="1"/>
  <c r="Q625" i="5" s="1"/>
  <c r="J625" i="1"/>
  <c r="L626" i="5" s="1"/>
  <c r="K625" i="1"/>
  <c r="M626" i="5" s="1"/>
  <c r="L625" i="1"/>
  <c r="N626" i="5" s="1"/>
  <c r="M625" i="1"/>
  <c r="O626" i="5" s="1"/>
  <c r="N625" i="1"/>
  <c r="P626" i="5" s="1"/>
  <c r="O625" i="1"/>
  <c r="Q626" i="5" s="1"/>
  <c r="J626" i="1"/>
  <c r="L627" i="5" s="1"/>
  <c r="K626" i="1"/>
  <c r="M627" i="5" s="1"/>
  <c r="L626" i="1"/>
  <c r="N627" i="5" s="1"/>
  <c r="M626" i="1"/>
  <c r="O627" i="5" s="1"/>
  <c r="N626" i="1"/>
  <c r="P627" i="5" s="1"/>
  <c r="O626" i="1"/>
  <c r="Q627" i="5" s="1"/>
  <c r="J627" i="1"/>
  <c r="L628" i="5" s="1"/>
  <c r="K627" i="1"/>
  <c r="M628" i="5" s="1"/>
  <c r="L627" i="1"/>
  <c r="N628" i="5" s="1"/>
  <c r="M627" i="1"/>
  <c r="O628" i="5" s="1"/>
  <c r="N627" i="1"/>
  <c r="P628" i="5" s="1"/>
  <c r="O627" i="1"/>
  <c r="Q628" i="5" s="1"/>
  <c r="J628" i="1"/>
  <c r="L629" i="5" s="1"/>
  <c r="K628" i="1"/>
  <c r="M629" i="5" s="1"/>
  <c r="L628" i="1"/>
  <c r="N629" i="5" s="1"/>
  <c r="M628" i="1"/>
  <c r="O629" i="5" s="1"/>
  <c r="N628" i="1"/>
  <c r="P629" i="5" s="1"/>
  <c r="O628" i="1"/>
  <c r="Q629" i="5" s="1"/>
  <c r="J629" i="1"/>
  <c r="L630" i="5" s="1"/>
  <c r="K629" i="1"/>
  <c r="M630" i="5" s="1"/>
  <c r="L629" i="1"/>
  <c r="N630" i="5" s="1"/>
  <c r="M629" i="1"/>
  <c r="O630" i="5" s="1"/>
  <c r="N629" i="1"/>
  <c r="P630" i="5" s="1"/>
  <c r="O629" i="1"/>
  <c r="Q630" i="5" s="1"/>
  <c r="J630" i="1"/>
  <c r="L631" i="5" s="1"/>
  <c r="K630" i="1"/>
  <c r="M631" i="5" s="1"/>
  <c r="L630" i="1"/>
  <c r="N631" i="5" s="1"/>
  <c r="M630" i="1"/>
  <c r="O631" i="5" s="1"/>
  <c r="N630" i="1"/>
  <c r="P631" i="5" s="1"/>
  <c r="O630" i="1"/>
  <c r="Q631" i="5" s="1"/>
  <c r="J631" i="1"/>
  <c r="L632" i="5" s="1"/>
  <c r="K631" i="1"/>
  <c r="M632" i="5" s="1"/>
  <c r="L631" i="1"/>
  <c r="N632" i="5" s="1"/>
  <c r="M631" i="1"/>
  <c r="O632" i="5" s="1"/>
  <c r="N631" i="1"/>
  <c r="P632" i="5" s="1"/>
  <c r="O631" i="1"/>
  <c r="Q632" i="5" s="1"/>
  <c r="J632" i="1"/>
  <c r="L633" i="5" s="1"/>
  <c r="K632" i="1"/>
  <c r="M633" i="5" s="1"/>
  <c r="L632" i="1"/>
  <c r="N633" i="5" s="1"/>
  <c r="M632" i="1"/>
  <c r="O633" i="5" s="1"/>
  <c r="N632" i="1"/>
  <c r="P633" i="5" s="1"/>
  <c r="O632" i="1"/>
  <c r="Q633" i="5" s="1"/>
  <c r="J633" i="1"/>
  <c r="L634" i="5" s="1"/>
  <c r="K633" i="1"/>
  <c r="M634" i="5" s="1"/>
  <c r="L633" i="1"/>
  <c r="N634" i="5" s="1"/>
  <c r="M633" i="1"/>
  <c r="O634" i="5" s="1"/>
  <c r="N633" i="1"/>
  <c r="P634" i="5" s="1"/>
  <c r="O633" i="1"/>
  <c r="Q634" i="5" s="1"/>
  <c r="J634" i="1"/>
  <c r="L635" i="5" s="1"/>
  <c r="K634" i="1"/>
  <c r="M635" i="5" s="1"/>
  <c r="L634" i="1"/>
  <c r="N635" i="5" s="1"/>
  <c r="M634" i="1"/>
  <c r="O635" i="5" s="1"/>
  <c r="N634" i="1"/>
  <c r="P635" i="5" s="1"/>
  <c r="O634" i="1"/>
  <c r="Q635" i="5" s="1"/>
  <c r="J635" i="1"/>
  <c r="L636" i="5" s="1"/>
  <c r="K635" i="1"/>
  <c r="M636" i="5" s="1"/>
  <c r="L635" i="1"/>
  <c r="N636" i="5" s="1"/>
  <c r="M635" i="1"/>
  <c r="O636" i="5" s="1"/>
  <c r="N635" i="1"/>
  <c r="P636" i="5" s="1"/>
  <c r="O635" i="1"/>
  <c r="Q636" i="5" s="1"/>
  <c r="J636" i="1"/>
  <c r="L637" i="5" s="1"/>
  <c r="K636" i="1"/>
  <c r="M637" i="5" s="1"/>
  <c r="L636" i="1"/>
  <c r="N637" i="5" s="1"/>
  <c r="M636" i="1"/>
  <c r="O637" i="5" s="1"/>
  <c r="N636" i="1"/>
  <c r="P637" i="5" s="1"/>
  <c r="O636" i="1"/>
  <c r="Q637" i="5" s="1"/>
  <c r="J637" i="1"/>
  <c r="L638" i="5" s="1"/>
  <c r="K637" i="1"/>
  <c r="M638" i="5" s="1"/>
  <c r="L637" i="1"/>
  <c r="N638" i="5" s="1"/>
  <c r="M637" i="1"/>
  <c r="O638" i="5" s="1"/>
  <c r="N637" i="1"/>
  <c r="P638" i="5" s="1"/>
  <c r="O637" i="1"/>
  <c r="Q638" i="5" s="1"/>
  <c r="J638" i="1"/>
  <c r="L639" i="5" s="1"/>
  <c r="K638" i="1"/>
  <c r="M639" i="5" s="1"/>
  <c r="L638" i="1"/>
  <c r="N639" i="5" s="1"/>
  <c r="M638" i="1"/>
  <c r="O639" i="5" s="1"/>
  <c r="N638" i="1"/>
  <c r="P639" i="5" s="1"/>
  <c r="O638" i="1"/>
  <c r="Q639" i="5" s="1"/>
  <c r="J639" i="1"/>
  <c r="L640" i="5" s="1"/>
  <c r="K639" i="1"/>
  <c r="M640" i="5" s="1"/>
  <c r="L639" i="1"/>
  <c r="N640" i="5" s="1"/>
  <c r="M639" i="1"/>
  <c r="O640" i="5" s="1"/>
  <c r="N639" i="1"/>
  <c r="P640" i="5" s="1"/>
  <c r="O639" i="1"/>
  <c r="Q640" i="5" s="1"/>
  <c r="J640" i="1"/>
  <c r="L641" i="5" s="1"/>
  <c r="K640" i="1"/>
  <c r="M641" i="5" s="1"/>
  <c r="L640" i="1"/>
  <c r="N641" i="5" s="1"/>
  <c r="M640" i="1"/>
  <c r="O641" i="5" s="1"/>
  <c r="N640" i="1"/>
  <c r="P641" i="5" s="1"/>
  <c r="O640" i="1"/>
  <c r="Q641" i="5" s="1"/>
  <c r="J641" i="1"/>
  <c r="L642" i="5" s="1"/>
  <c r="K641" i="1"/>
  <c r="M642" i="5" s="1"/>
  <c r="L641" i="1"/>
  <c r="N642" i="5" s="1"/>
  <c r="M641" i="1"/>
  <c r="O642" i="5" s="1"/>
  <c r="N641" i="1"/>
  <c r="P642" i="5" s="1"/>
  <c r="O641" i="1"/>
  <c r="Q642" i="5" s="1"/>
  <c r="J642" i="1"/>
  <c r="L643" i="5" s="1"/>
  <c r="K642" i="1"/>
  <c r="M643" i="5" s="1"/>
  <c r="L642" i="1"/>
  <c r="N643" i="5" s="1"/>
  <c r="M642" i="1"/>
  <c r="O643" i="5" s="1"/>
  <c r="N642" i="1"/>
  <c r="P643" i="5" s="1"/>
  <c r="O642" i="1"/>
  <c r="Q643" i="5" s="1"/>
  <c r="J643" i="1"/>
  <c r="L644" i="5" s="1"/>
  <c r="K643" i="1"/>
  <c r="M644" i="5" s="1"/>
  <c r="L643" i="1"/>
  <c r="N644" i="5" s="1"/>
  <c r="M643" i="1"/>
  <c r="O644" i="5" s="1"/>
  <c r="N643" i="1"/>
  <c r="P644" i="5" s="1"/>
  <c r="O643" i="1"/>
  <c r="Q644" i="5" s="1"/>
  <c r="J644" i="1"/>
  <c r="L645" i="5" s="1"/>
  <c r="K644" i="1"/>
  <c r="M645" i="5" s="1"/>
  <c r="L644" i="1"/>
  <c r="N645" i="5" s="1"/>
  <c r="M644" i="1"/>
  <c r="O645" i="5" s="1"/>
  <c r="N644" i="1"/>
  <c r="P645" i="5" s="1"/>
  <c r="O644" i="1"/>
  <c r="Q645" i="5" s="1"/>
  <c r="J645" i="1"/>
  <c r="L646" i="5" s="1"/>
  <c r="K645" i="1"/>
  <c r="M646" i="5" s="1"/>
  <c r="L645" i="1"/>
  <c r="N646" i="5" s="1"/>
  <c r="M645" i="1"/>
  <c r="O646" i="5" s="1"/>
  <c r="N645" i="1"/>
  <c r="P646" i="5" s="1"/>
  <c r="O645" i="1"/>
  <c r="Q646" i="5" s="1"/>
  <c r="J646" i="1"/>
  <c r="L647" i="5" s="1"/>
  <c r="K646" i="1"/>
  <c r="M647" i="5" s="1"/>
  <c r="L646" i="1"/>
  <c r="N647" i="5" s="1"/>
  <c r="M646" i="1"/>
  <c r="O647" i="5" s="1"/>
  <c r="N646" i="1"/>
  <c r="P647" i="5" s="1"/>
  <c r="O646" i="1"/>
  <c r="Q647" i="5" s="1"/>
  <c r="J647" i="1"/>
  <c r="L648" i="5" s="1"/>
  <c r="K647" i="1"/>
  <c r="M648" i="5" s="1"/>
  <c r="L647" i="1"/>
  <c r="N648" i="5" s="1"/>
  <c r="M647" i="1"/>
  <c r="O648" i="5" s="1"/>
  <c r="N647" i="1"/>
  <c r="P648" i="5" s="1"/>
  <c r="O647" i="1"/>
  <c r="Q648" i="5" s="1"/>
  <c r="J648" i="1"/>
  <c r="L649" i="5" s="1"/>
  <c r="K648" i="1"/>
  <c r="M649" i="5" s="1"/>
  <c r="L648" i="1"/>
  <c r="N649" i="5" s="1"/>
  <c r="M648" i="1"/>
  <c r="O649" i="5" s="1"/>
  <c r="N648" i="1"/>
  <c r="P649" i="5" s="1"/>
  <c r="O648" i="1"/>
  <c r="Q649" i="5" s="1"/>
  <c r="J649" i="1"/>
  <c r="L650" i="5" s="1"/>
  <c r="K649" i="1"/>
  <c r="M650" i="5" s="1"/>
  <c r="L649" i="1"/>
  <c r="N650" i="5" s="1"/>
  <c r="M649" i="1"/>
  <c r="O650" i="5" s="1"/>
  <c r="N649" i="1"/>
  <c r="P650" i="5" s="1"/>
  <c r="O649" i="1"/>
  <c r="Q650" i="5" s="1"/>
  <c r="J650" i="1"/>
  <c r="L651" i="5" s="1"/>
  <c r="K650" i="1"/>
  <c r="M651" i="5" s="1"/>
  <c r="L650" i="1"/>
  <c r="N651" i="5" s="1"/>
  <c r="M650" i="1"/>
  <c r="O651" i="5" s="1"/>
  <c r="N650" i="1"/>
  <c r="P651" i="5" s="1"/>
  <c r="O650" i="1"/>
  <c r="Q651" i="5" s="1"/>
  <c r="J651" i="1"/>
  <c r="L652" i="5" s="1"/>
  <c r="K651" i="1"/>
  <c r="M652" i="5" s="1"/>
  <c r="L651" i="1"/>
  <c r="N652" i="5" s="1"/>
  <c r="M651" i="1"/>
  <c r="O652" i="5" s="1"/>
  <c r="N651" i="1"/>
  <c r="P652" i="5" s="1"/>
  <c r="O651" i="1"/>
  <c r="Q652" i="5" s="1"/>
  <c r="J652" i="1"/>
  <c r="L653" i="5" s="1"/>
  <c r="K652" i="1"/>
  <c r="M653" i="5" s="1"/>
  <c r="L652" i="1"/>
  <c r="N653" i="5" s="1"/>
  <c r="M652" i="1"/>
  <c r="O653" i="5" s="1"/>
  <c r="N652" i="1"/>
  <c r="P653" i="5" s="1"/>
  <c r="O652" i="1"/>
  <c r="Q653" i="5" s="1"/>
  <c r="J653" i="1"/>
  <c r="L654" i="5" s="1"/>
  <c r="K653" i="1"/>
  <c r="M654" i="5" s="1"/>
  <c r="L653" i="1"/>
  <c r="N654" i="5" s="1"/>
  <c r="M653" i="1"/>
  <c r="O654" i="5" s="1"/>
  <c r="N653" i="1"/>
  <c r="P654" i="5" s="1"/>
  <c r="O653" i="1"/>
  <c r="Q654" i="5" s="1"/>
  <c r="J654" i="1"/>
  <c r="L655" i="5" s="1"/>
  <c r="K654" i="1"/>
  <c r="M655" i="5" s="1"/>
  <c r="L654" i="1"/>
  <c r="N655" i="5" s="1"/>
  <c r="M654" i="1"/>
  <c r="O655" i="5" s="1"/>
  <c r="N654" i="1"/>
  <c r="P655" i="5" s="1"/>
  <c r="O654" i="1"/>
  <c r="Q655" i="5" s="1"/>
  <c r="J655" i="1"/>
  <c r="L656" i="5" s="1"/>
  <c r="K655" i="1"/>
  <c r="M656" i="5" s="1"/>
  <c r="L655" i="1"/>
  <c r="N656" i="5" s="1"/>
  <c r="M655" i="1"/>
  <c r="O656" i="5" s="1"/>
  <c r="N655" i="1"/>
  <c r="P656" i="5" s="1"/>
  <c r="O655" i="1"/>
  <c r="Q656" i="5" s="1"/>
  <c r="J656" i="1"/>
  <c r="L657" i="5" s="1"/>
  <c r="K656" i="1"/>
  <c r="M657" i="5" s="1"/>
  <c r="L656" i="1"/>
  <c r="N657" i="5" s="1"/>
  <c r="M656" i="1"/>
  <c r="O657" i="5" s="1"/>
  <c r="N656" i="1"/>
  <c r="P657" i="5" s="1"/>
  <c r="O656" i="1"/>
  <c r="Q657" i="5" s="1"/>
  <c r="J657" i="1"/>
  <c r="L658" i="5" s="1"/>
  <c r="K657" i="1"/>
  <c r="M658" i="5" s="1"/>
  <c r="L657" i="1"/>
  <c r="N658" i="5" s="1"/>
  <c r="M657" i="1"/>
  <c r="O658" i="5" s="1"/>
  <c r="N657" i="1"/>
  <c r="P658" i="5" s="1"/>
  <c r="O657" i="1"/>
  <c r="Q658" i="5" s="1"/>
  <c r="J658" i="1"/>
  <c r="L659" i="5" s="1"/>
  <c r="K658" i="1"/>
  <c r="M659" i="5" s="1"/>
  <c r="L658" i="1"/>
  <c r="N659" i="5" s="1"/>
  <c r="M658" i="1"/>
  <c r="O659" i="5" s="1"/>
  <c r="N658" i="1"/>
  <c r="P659" i="5" s="1"/>
  <c r="O658" i="1"/>
  <c r="Q659" i="5" s="1"/>
  <c r="J659" i="1"/>
  <c r="L660" i="5" s="1"/>
  <c r="K659" i="1"/>
  <c r="M660" i="5" s="1"/>
  <c r="L659" i="1"/>
  <c r="N660" i="5" s="1"/>
  <c r="M659" i="1"/>
  <c r="O660" i="5" s="1"/>
  <c r="N659" i="1"/>
  <c r="P660" i="5" s="1"/>
  <c r="O659" i="1"/>
  <c r="Q660" i="5" s="1"/>
  <c r="J660" i="1"/>
  <c r="L661" i="5" s="1"/>
  <c r="K660" i="1"/>
  <c r="M661" i="5" s="1"/>
  <c r="L660" i="1"/>
  <c r="N661" i="5" s="1"/>
  <c r="M660" i="1"/>
  <c r="O661" i="5" s="1"/>
  <c r="N660" i="1"/>
  <c r="P661" i="5" s="1"/>
  <c r="O660" i="1"/>
  <c r="Q661" i="5" s="1"/>
  <c r="J661" i="1"/>
  <c r="L662" i="5" s="1"/>
  <c r="K661" i="1"/>
  <c r="M662" i="5" s="1"/>
  <c r="L661" i="1"/>
  <c r="N662" i="5" s="1"/>
  <c r="M661" i="1"/>
  <c r="O662" i="5" s="1"/>
  <c r="N661" i="1"/>
  <c r="P662" i="5" s="1"/>
  <c r="O661" i="1"/>
  <c r="Q662" i="5" s="1"/>
  <c r="J662" i="1"/>
  <c r="L663" i="5" s="1"/>
  <c r="K662" i="1"/>
  <c r="M663" i="5" s="1"/>
  <c r="L662" i="1"/>
  <c r="N663" i="5" s="1"/>
  <c r="M662" i="1"/>
  <c r="O663" i="5" s="1"/>
  <c r="N662" i="1"/>
  <c r="P663" i="5" s="1"/>
  <c r="O662" i="1"/>
  <c r="Q663" i="5" s="1"/>
  <c r="J663" i="1"/>
  <c r="L664" i="5" s="1"/>
  <c r="K663" i="1"/>
  <c r="M664" i="5" s="1"/>
  <c r="L663" i="1"/>
  <c r="N664" i="5" s="1"/>
  <c r="M663" i="1"/>
  <c r="O664" i="5" s="1"/>
  <c r="N663" i="1"/>
  <c r="P664" i="5" s="1"/>
  <c r="O663" i="1"/>
  <c r="Q664" i="5" s="1"/>
  <c r="J664" i="1"/>
  <c r="L665" i="5" s="1"/>
  <c r="K664" i="1"/>
  <c r="M665" i="5" s="1"/>
  <c r="L664" i="1"/>
  <c r="N665" i="5" s="1"/>
  <c r="M664" i="1"/>
  <c r="O665" i="5" s="1"/>
  <c r="N664" i="1"/>
  <c r="P665" i="5" s="1"/>
  <c r="O664" i="1"/>
  <c r="Q665" i="5" s="1"/>
  <c r="J665" i="1"/>
  <c r="L666" i="5" s="1"/>
  <c r="K665" i="1"/>
  <c r="M666" i="5" s="1"/>
  <c r="L665" i="1"/>
  <c r="N666" i="5" s="1"/>
  <c r="M665" i="1"/>
  <c r="O666" i="5" s="1"/>
  <c r="N665" i="1"/>
  <c r="P666" i="5" s="1"/>
  <c r="O665" i="1"/>
  <c r="Q666" i="5" s="1"/>
  <c r="J666" i="1"/>
  <c r="L667" i="5" s="1"/>
  <c r="K666" i="1"/>
  <c r="M667" i="5" s="1"/>
  <c r="L666" i="1"/>
  <c r="N667" i="5" s="1"/>
  <c r="M666" i="1"/>
  <c r="O667" i="5" s="1"/>
  <c r="N666" i="1"/>
  <c r="P667" i="5" s="1"/>
  <c r="O666" i="1"/>
  <c r="Q667" i="5" s="1"/>
  <c r="J667" i="1"/>
  <c r="L668" i="5" s="1"/>
  <c r="K667" i="1"/>
  <c r="M668" i="5" s="1"/>
  <c r="L667" i="1"/>
  <c r="N668" i="5" s="1"/>
  <c r="M667" i="1"/>
  <c r="O668" i="5" s="1"/>
  <c r="N667" i="1"/>
  <c r="P668" i="5" s="1"/>
  <c r="O667" i="1"/>
  <c r="Q668" i="5" s="1"/>
  <c r="J668" i="1"/>
  <c r="L669" i="5" s="1"/>
  <c r="K668" i="1"/>
  <c r="M669" i="5" s="1"/>
  <c r="L668" i="1"/>
  <c r="N669" i="5" s="1"/>
  <c r="M668" i="1"/>
  <c r="O669" i="5" s="1"/>
  <c r="N668" i="1"/>
  <c r="P669" i="5" s="1"/>
  <c r="O668" i="1"/>
  <c r="Q669" i="5" s="1"/>
  <c r="J669" i="1"/>
  <c r="L670" i="5" s="1"/>
  <c r="K669" i="1"/>
  <c r="M670" i="5" s="1"/>
  <c r="L669" i="1"/>
  <c r="N670" i="5" s="1"/>
  <c r="M669" i="1"/>
  <c r="O670" i="5" s="1"/>
  <c r="N669" i="1"/>
  <c r="P670" i="5" s="1"/>
  <c r="O669" i="1"/>
  <c r="Q670" i="5" s="1"/>
  <c r="J670" i="1"/>
  <c r="L671" i="5" s="1"/>
  <c r="K670" i="1"/>
  <c r="M671" i="5" s="1"/>
  <c r="L670" i="1"/>
  <c r="N671" i="5" s="1"/>
  <c r="M670" i="1"/>
  <c r="O671" i="5" s="1"/>
  <c r="N670" i="1"/>
  <c r="P671" i="5" s="1"/>
  <c r="O670" i="1"/>
  <c r="Q671" i="5" s="1"/>
  <c r="J671" i="1"/>
  <c r="L672" i="5" s="1"/>
  <c r="K671" i="1"/>
  <c r="M672" i="5" s="1"/>
  <c r="L671" i="1"/>
  <c r="N672" i="5" s="1"/>
  <c r="M671" i="1"/>
  <c r="O672" i="5" s="1"/>
  <c r="N671" i="1"/>
  <c r="P672" i="5" s="1"/>
  <c r="O671" i="1"/>
  <c r="Q672" i="5" s="1"/>
  <c r="J672" i="1"/>
  <c r="L673" i="5" s="1"/>
  <c r="K672" i="1"/>
  <c r="M673" i="5" s="1"/>
  <c r="L672" i="1"/>
  <c r="N673" i="5" s="1"/>
  <c r="M672" i="1"/>
  <c r="O673" i="5" s="1"/>
  <c r="N672" i="1"/>
  <c r="P673" i="5" s="1"/>
  <c r="O672" i="1"/>
  <c r="Q673" i="5" s="1"/>
  <c r="J673" i="1"/>
  <c r="L674" i="5" s="1"/>
  <c r="K673" i="1"/>
  <c r="M674" i="5" s="1"/>
  <c r="L673" i="1"/>
  <c r="N674" i="5" s="1"/>
  <c r="M673" i="1"/>
  <c r="O674" i="5" s="1"/>
  <c r="N673" i="1"/>
  <c r="P674" i="5" s="1"/>
  <c r="O673" i="1"/>
  <c r="Q674" i="5" s="1"/>
  <c r="J674" i="1"/>
  <c r="L675" i="5" s="1"/>
  <c r="K674" i="1"/>
  <c r="M675" i="5" s="1"/>
  <c r="L674" i="1"/>
  <c r="N675" i="5" s="1"/>
  <c r="M674" i="1"/>
  <c r="O675" i="5" s="1"/>
  <c r="N674" i="1"/>
  <c r="P675" i="5" s="1"/>
  <c r="O674" i="1"/>
  <c r="Q675" i="5" s="1"/>
  <c r="J675" i="1"/>
  <c r="L676" i="5" s="1"/>
  <c r="K675" i="1"/>
  <c r="M676" i="5" s="1"/>
  <c r="L675" i="1"/>
  <c r="N676" i="5" s="1"/>
  <c r="M675" i="1"/>
  <c r="O676" i="5" s="1"/>
  <c r="N675" i="1"/>
  <c r="P676" i="5" s="1"/>
  <c r="O675" i="1"/>
  <c r="Q676" i="5" s="1"/>
  <c r="J676" i="1"/>
  <c r="L677" i="5" s="1"/>
  <c r="K676" i="1"/>
  <c r="M677" i="5" s="1"/>
  <c r="L676" i="1"/>
  <c r="N677" i="5" s="1"/>
  <c r="M676" i="1"/>
  <c r="O677" i="5" s="1"/>
  <c r="N676" i="1"/>
  <c r="P677" i="5" s="1"/>
  <c r="O676" i="1"/>
  <c r="Q677" i="5" s="1"/>
  <c r="J677" i="1"/>
  <c r="L678" i="5" s="1"/>
  <c r="K677" i="1"/>
  <c r="M678" i="5" s="1"/>
  <c r="L677" i="1"/>
  <c r="N678" i="5" s="1"/>
  <c r="M677" i="1"/>
  <c r="O678" i="5" s="1"/>
  <c r="N677" i="1"/>
  <c r="P678" i="5" s="1"/>
  <c r="O677" i="1"/>
  <c r="Q678" i="5" s="1"/>
  <c r="J678" i="1"/>
  <c r="L679" i="5" s="1"/>
  <c r="K678" i="1"/>
  <c r="M679" i="5" s="1"/>
  <c r="L678" i="1"/>
  <c r="N679" i="5" s="1"/>
  <c r="M678" i="1"/>
  <c r="O679" i="5" s="1"/>
  <c r="N678" i="1"/>
  <c r="P679" i="5" s="1"/>
  <c r="O678" i="1"/>
  <c r="Q679" i="5" s="1"/>
  <c r="J679" i="1"/>
  <c r="L680" i="5" s="1"/>
  <c r="K679" i="1"/>
  <c r="M680" i="5" s="1"/>
  <c r="L679" i="1"/>
  <c r="N680" i="5" s="1"/>
  <c r="M679" i="1"/>
  <c r="O680" i="5" s="1"/>
  <c r="N679" i="1"/>
  <c r="P680" i="5" s="1"/>
  <c r="O679" i="1"/>
  <c r="Q680" i="5" s="1"/>
  <c r="J680" i="1"/>
  <c r="L681" i="5" s="1"/>
  <c r="K680" i="1"/>
  <c r="M681" i="5" s="1"/>
  <c r="L680" i="1"/>
  <c r="N681" i="5" s="1"/>
  <c r="M680" i="1"/>
  <c r="O681" i="5" s="1"/>
  <c r="N680" i="1"/>
  <c r="P681" i="5" s="1"/>
  <c r="O680" i="1"/>
  <c r="Q681" i="5" s="1"/>
  <c r="J681" i="1"/>
  <c r="L682" i="5" s="1"/>
  <c r="K681" i="1"/>
  <c r="M682" i="5" s="1"/>
  <c r="L681" i="1"/>
  <c r="N682" i="5" s="1"/>
  <c r="M681" i="1"/>
  <c r="O682" i="5" s="1"/>
  <c r="N681" i="1"/>
  <c r="P682" i="5" s="1"/>
  <c r="O681" i="1"/>
  <c r="Q682" i="5" s="1"/>
  <c r="J682" i="1"/>
  <c r="L683" i="5" s="1"/>
  <c r="K682" i="1"/>
  <c r="M683" i="5" s="1"/>
  <c r="L682" i="1"/>
  <c r="N683" i="5" s="1"/>
  <c r="M682" i="1"/>
  <c r="O683" i="5" s="1"/>
  <c r="N682" i="1"/>
  <c r="P683" i="5" s="1"/>
  <c r="O682" i="1"/>
  <c r="Q683" i="5" s="1"/>
  <c r="J683" i="1"/>
  <c r="L684" i="5" s="1"/>
  <c r="K683" i="1"/>
  <c r="M684" i="5" s="1"/>
  <c r="L683" i="1"/>
  <c r="N684" i="5" s="1"/>
  <c r="M683" i="1"/>
  <c r="O684" i="5" s="1"/>
  <c r="N683" i="1"/>
  <c r="P684" i="5" s="1"/>
  <c r="O683" i="1"/>
  <c r="Q684" i="5" s="1"/>
  <c r="J684" i="1"/>
  <c r="L685" i="5" s="1"/>
  <c r="K684" i="1"/>
  <c r="M685" i="5" s="1"/>
  <c r="L684" i="1"/>
  <c r="N685" i="5" s="1"/>
  <c r="M684" i="1"/>
  <c r="O685" i="5" s="1"/>
  <c r="N684" i="1"/>
  <c r="P685" i="5" s="1"/>
  <c r="O684" i="1"/>
  <c r="Q685" i="5" s="1"/>
  <c r="J685" i="1"/>
  <c r="L686" i="5" s="1"/>
  <c r="K685" i="1"/>
  <c r="M686" i="5" s="1"/>
  <c r="L685" i="1"/>
  <c r="N686" i="5" s="1"/>
  <c r="M685" i="1"/>
  <c r="O686" i="5" s="1"/>
  <c r="N685" i="1"/>
  <c r="P686" i="5" s="1"/>
  <c r="O685" i="1"/>
  <c r="Q686" i="5" s="1"/>
  <c r="J686" i="1"/>
  <c r="L687" i="5" s="1"/>
  <c r="K686" i="1"/>
  <c r="M687" i="5" s="1"/>
  <c r="L686" i="1"/>
  <c r="N687" i="5" s="1"/>
  <c r="M686" i="1"/>
  <c r="O687" i="5" s="1"/>
  <c r="N686" i="1"/>
  <c r="P687" i="5" s="1"/>
  <c r="O686" i="1"/>
  <c r="Q687" i="5" s="1"/>
  <c r="J687" i="1"/>
  <c r="L688" i="5" s="1"/>
  <c r="K687" i="1"/>
  <c r="M688" i="5" s="1"/>
  <c r="L687" i="1"/>
  <c r="N688" i="5" s="1"/>
  <c r="M687" i="1"/>
  <c r="O688" i="5" s="1"/>
  <c r="N687" i="1"/>
  <c r="P688" i="5" s="1"/>
  <c r="O687" i="1"/>
  <c r="Q688" i="5" s="1"/>
  <c r="J688" i="1"/>
  <c r="L689" i="5" s="1"/>
  <c r="K688" i="1"/>
  <c r="M689" i="5" s="1"/>
  <c r="L688" i="1"/>
  <c r="N689" i="5" s="1"/>
  <c r="M688" i="1"/>
  <c r="O689" i="5" s="1"/>
  <c r="N688" i="1"/>
  <c r="P689" i="5" s="1"/>
  <c r="O688" i="1"/>
  <c r="Q689" i="5" s="1"/>
  <c r="J689" i="1"/>
  <c r="L690" i="5" s="1"/>
  <c r="K689" i="1"/>
  <c r="M690" i="5" s="1"/>
  <c r="L689" i="1"/>
  <c r="N690" i="5" s="1"/>
  <c r="M689" i="1"/>
  <c r="O690" i="5" s="1"/>
  <c r="N689" i="1"/>
  <c r="P690" i="5" s="1"/>
  <c r="O689" i="1"/>
  <c r="Q690" i="5" s="1"/>
  <c r="J690" i="1"/>
  <c r="L691" i="5" s="1"/>
  <c r="K690" i="1"/>
  <c r="M691" i="5" s="1"/>
  <c r="L690" i="1"/>
  <c r="N691" i="5" s="1"/>
  <c r="M690" i="1"/>
  <c r="O691" i="5" s="1"/>
  <c r="N690" i="1"/>
  <c r="P691" i="5" s="1"/>
  <c r="O690" i="1"/>
  <c r="Q691" i="5" s="1"/>
  <c r="J691" i="1"/>
  <c r="L692" i="5" s="1"/>
  <c r="K691" i="1"/>
  <c r="M692" i="5" s="1"/>
  <c r="L691" i="1"/>
  <c r="N692" i="5" s="1"/>
  <c r="M691" i="1"/>
  <c r="O692" i="5" s="1"/>
  <c r="N691" i="1"/>
  <c r="P692" i="5" s="1"/>
  <c r="O691" i="1"/>
  <c r="Q692" i="5" s="1"/>
  <c r="J692" i="1"/>
  <c r="L693" i="5" s="1"/>
  <c r="K692" i="1"/>
  <c r="M693" i="5" s="1"/>
  <c r="L692" i="1"/>
  <c r="N693" i="5" s="1"/>
  <c r="M692" i="1"/>
  <c r="O693" i="5" s="1"/>
  <c r="N692" i="1"/>
  <c r="P693" i="5" s="1"/>
  <c r="O692" i="1"/>
  <c r="Q693" i="5" s="1"/>
  <c r="J693" i="1"/>
  <c r="L694" i="5" s="1"/>
  <c r="K693" i="1"/>
  <c r="M694" i="5" s="1"/>
  <c r="L693" i="1"/>
  <c r="N694" i="5" s="1"/>
  <c r="M693" i="1"/>
  <c r="O694" i="5" s="1"/>
  <c r="N693" i="1"/>
  <c r="P694" i="5" s="1"/>
  <c r="O693" i="1"/>
  <c r="Q694" i="5" s="1"/>
  <c r="J694" i="1"/>
  <c r="L695" i="5" s="1"/>
  <c r="K694" i="1"/>
  <c r="M695" i="5" s="1"/>
  <c r="L694" i="1"/>
  <c r="N695" i="5" s="1"/>
  <c r="M694" i="1"/>
  <c r="O695" i="5" s="1"/>
  <c r="N694" i="1"/>
  <c r="P695" i="5" s="1"/>
  <c r="O694" i="1"/>
  <c r="Q695" i="5" s="1"/>
  <c r="J695" i="1"/>
  <c r="L696" i="5" s="1"/>
  <c r="K695" i="1"/>
  <c r="M696" i="5" s="1"/>
  <c r="L695" i="1"/>
  <c r="N696" i="5" s="1"/>
  <c r="M695" i="1"/>
  <c r="O696" i="5" s="1"/>
  <c r="N695" i="1"/>
  <c r="P696" i="5" s="1"/>
  <c r="O695" i="1"/>
  <c r="Q696" i="5" s="1"/>
  <c r="J696" i="1"/>
  <c r="L697" i="5" s="1"/>
  <c r="K696" i="1"/>
  <c r="M697" i="5" s="1"/>
  <c r="L696" i="1"/>
  <c r="N697" i="5" s="1"/>
  <c r="M696" i="1"/>
  <c r="O697" i="5" s="1"/>
  <c r="N696" i="1"/>
  <c r="P697" i="5" s="1"/>
  <c r="O696" i="1"/>
  <c r="Q697" i="5" s="1"/>
  <c r="J697" i="1"/>
  <c r="L698" i="5" s="1"/>
  <c r="K697" i="1"/>
  <c r="M698" i="5" s="1"/>
  <c r="L697" i="1"/>
  <c r="N698" i="5" s="1"/>
  <c r="M697" i="1"/>
  <c r="O698" i="5" s="1"/>
  <c r="N697" i="1"/>
  <c r="P698" i="5" s="1"/>
  <c r="O697" i="1"/>
  <c r="Q698" i="5" s="1"/>
  <c r="J698" i="1"/>
  <c r="L699" i="5" s="1"/>
  <c r="K698" i="1"/>
  <c r="M699" i="5" s="1"/>
  <c r="L698" i="1"/>
  <c r="N699" i="5" s="1"/>
  <c r="M698" i="1"/>
  <c r="O699" i="5" s="1"/>
  <c r="N698" i="1"/>
  <c r="P699" i="5" s="1"/>
  <c r="O698" i="1"/>
  <c r="Q699" i="5" s="1"/>
  <c r="J699" i="1"/>
  <c r="L700" i="5" s="1"/>
  <c r="K699" i="1"/>
  <c r="M700" i="5" s="1"/>
  <c r="L699" i="1"/>
  <c r="N700" i="5" s="1"/>
  <c r="M699" i="1"/>
  <c r="O700" i="5" s="1"/>
  <c r="N699" i="1"/>
  <c r="P700" i="5" s="1"/>
  <c r="O699" i="1"/>
  <c r="Q700" i="5" s="1"/>
  <c r="J700" i="1"/>
  <c r="L701" i="5" s="1"/>
  <c r="K700" i="1"/>
  <c r="M701" i="5" s="1"/>
  <c r="L700" i="1"/>
  <c r="N701" i="5" s="1"/>
  <c r="M700" i="1"/>
  <c r="O701" i="5" s="1"/>
  <c r="N700" i="1"/>
  <c r="P701" i="5" s="1"/>
  <c r="O700" i="1"/>
  <c r="Q701" i="5" s="1"/>
  <c r="J701" i="1"/>
  <c r="L702" i="5" s="1"/>
  <c r="K701" i="1"/>
  <c r="M702" i="5" s="1"/>
  <c r="L701" i="1"/>
  <c r="N702" i="5" s="1"/>
  <c r="M701" i="1"/>
  <c r="O702" i="5" s="1"/>
  <c r="N701" i="1"/>
  <c r="P702" i="5" s="1"/>
  <c r="O701" i="1"/>
  <c r="Q702" i="5" s="1"/>
  <c r="J702" i="1"/>
  <c r="L703" i="5" s="1"/>
  <c r="K702" i="1"/>
  <c r="M703" i="5" s="1"/>
  <c r="L702" i="1"/>
  <c r="N703" i="5" s="1"/>
  <c r="M702" i="1"/>
  <c r="O703" i="5" s="1"/>
  <c r="N702" i="1"/>
  <c r="P703" i="5" s="1"/>
  <c r="O702" i="1"/>
  <c r="Q703" i="5" s="1"/>
  <c r="J703" i="1"/>
  <c r="L704" i="5" s="1"/>
  <c r="K703" i="1"/>
  <c r="M704" i="5" s="1"/>
  <c r="L703" i="1"/>
  <c r="N704" i="5" s="1"/>
  <c r="M703" i="1"/>
  <c r="O704" i="5" s="1"/>
  <c r="N703" i="1"/>
  <c r="P704" i="5" s="1"/>
  <c r="O703" i="1"/>
  <c r="Q704" i="5" s="1"/>
  <c r="J704" i="1"/>
  <c r="L705" i="5" s="1"/>
  <c r="K704" i="1"/>
  <c r="M705" i="5" s="1"/>
  <c r="L704" i="1"/>
  <c r="N705" i="5" s="1"/>
  <c r="M704" i="1"/>
  <c r="O705" i="5" s="1"/>
  <c r="N704" i="1"/>
  <c r="P705" i="5" s="1"/>
  <c r="O704" i="1"/>
  <c r="Q705" i="5" s="1"/>
  <c r="J705" i="1"/>
  <c r="L706" i="5" s="1"/>
  <c r="K705" i="1"/>
  <c r="M706" i="5" s="1"/>
  <c r="L705" i="1"/>
  <c r="N706" i="5" s="1"/>
  <c r="M705" i="1"/>
  <c r="O706" i="5" s="1"/>
  <c r="N705" i="1"/>
  <c r="P706" i="5" s="1"/>
  <c r="O705" i="1"/>
  <c r="Q706" i="5" s="1"/>
  <c r="J706" i="1"/>
  <c r="L707" i="5" s="1"/>
  <c r="K706" i="1"/>
  <c r="M707" i="5" s="1"/>
  <c r="L706" i="1"/>
  <c r="N707" i="5" s="1"/>
  <c r="M706" i="1"/>
  <c r="O707" i="5" s="1"/>
  <c r="N706" i="1"/>
  <c r="P707" i="5" s="1"/>
  <c r="O706" i="1"/>
  <c r="Q707" i="5" s="1"/>
  <c r="J707" i="1"/>
  <c r="L708" i="5" s="1"/>
  <c r="K707" i="1"/>
  <c r="M708" i="5" s="1"/>
  <c r="L707" i="1"/>
  <c r="N708" i="5" s="1"/>
  <c r="M707" i="1"/>
  <c r="O708" i="5" s="1"/>
  <c r="N707" i="1"/>
  <c r="P708" i="5" s="1"/>
  <c r="O707" i="1"/>
  <c r="Q708" i="5" s="1"/>
  <c r="J708" i="1"/>
  <c r="L709" i="5" s="1"/>
  <c r="K708" i="1"/>
  <c r="M709" i="5" s="1"/>
  <c r="L708" i="1"/>
  <c r="N709" i="5" s="1"/>
  <c r="M708" i="1"/>
  <c r="O709" i="5" s="1"/>
  <c r="N708" i="1"/>
  <c r="P709" i="5" s="1"/>
  <c r="O708" i="1"/>
  <c r="Q709" i="5" s="1"/>
  <c r="J709" i="1"/>
  <c r="L710" i="5" s="1"/>
  <c r="K709" i="1"/>
  <c r="M710" i="5" s="1"/>
  <c r="L709" i="1"/>
  <c r="N710" i="5" s="1"/>
  <c r="M709" i="1"/>
  <c r="O710" i="5" s="1"/>
  <c r="N709" i="1"/>
  <c r="P710" i="5" s="1"/>
  <c r="O709" i="1"/>
  <c r="Q710" i="5" s="1"/>
  <c r="J710" i="1"/>
  <c r="L711" i="5" s="1"/>
  <c r="K710" i="1"/>
  <c r="M711" i="5" s="1"/>
  <c r="L710" i="1"/>
  <c r="N711" i="5" s="1"/>
  <c r="M710" i="1"/>
  <c r="O711" i="5" s="1"/>
  <c r="N710" i="1"/>
  <c r="P711" i="5" s="1"/>
  <c r="O710" i="1"/>
  <c r="Q711" i="5" s="1"/>
  <c r="J711" i="1"/>
  <c r="L712" i="5" s="1"/>
  <c r="K711" i="1"/>
  <c r="M712" i="5" s="1"/>
  <c r="L711" i="1"/>
  <c r="N712" i="5" s="1"/>
  <c r="M711" i="1"/>
  <c r="O712" i="5" s="1"/>
  <c r="N711" i="1"/>
  <c r="P712" i="5" s="1"/>
  <c r="O711" i="1"/>
  <c r="Q712" i="5" s="1"/>
  <c r="J712" i="1"/>
  <c r="L713" i="5" s="1"/>
  <c r="K712" i="1"/>
  <c r="M713" i="5" s="1"/>
  <c r="L712" i="1"/>
  <c r="N713" i="5" s="1"/>
  <c r="M712" i="1"/>
  <c r="O713" i="5" s="1"/>
  <c r="N712" i="1"/>
  <c r="P713" i="5" s="1"/>
  <c r="O712" i="1"/>
  <c r="Q713" i="5" s="1"/>
  <c r="J713" i="1"/>
  <c r="L714" i="5" s="1"/>
  <c r="K713" i="1"/>
  <c r="M714" i="5" s="1"/>
  <c r="L713" i="1"/>
  <c r="N714" i="5" s="1"/>
  <c r="M713" i="1"/>
  <c r="O714" i="5" s="1"/>
  <c r="N713" i="1"/>
  <c r="P714" i="5" s="1"/>
  <c r="O713" i="1"/>
  <c r="Q714" i="5" s="1"/>
  <c r="J714" i="1"/>
  <c r="L715" i="5" s="1"/>
  <c r="K714" i="1"/>
  <c r="M715" i="5" s="1"/>
  <c r="L714" i="1"/>
  <c r="N715" i="5" s="1"/>
  <c r="M714" i="1"/>
  <c r="O715" i="5" s="1"/>
  <c r="N714" i="1"/>
  <c r="P715" i="5" s="1"/>
  <c r="O714" i="1"/>
  <c r="Q715" i="5" s="1"/>
  <c r="J715" i="1"/>
  <c r="L716" i="5" s="1"/>
  <c r="K715" i="1"/>
  <c r="M716" i="5" s="1"/>
  <c r="L715" i="1"/>
  <c r="N716" i="5" s="1"/>
  <c r="M715" i="1"/>
  <c r="O716" i="5" s="1"/>
  <c r="N715" i="1"/>
  <c r="P716" i="5" s="1"/>
  <c r="O715" i="1"/>
  <c r="Q716" i="5" s="1"/>
  <c r="J716" i="1"/>
  <c r="L717" i="5" s="1"/>
  <c r="K716" i="1"/>
  <c r="M717" i="5" s="1"/>
  <c r="L716" i="1"/>
  <c r="N717" i="5" s="1"/>
  <c r="M716" i="1"/>
  <c r="O717" i="5" s="1"/>
  <c r="N716" i="1"/>
  <c r="P717" i="5" s="1"/>
  <c r="O716" i="1"/>
  <c r="Q717" i="5" s="1"/>
  <c r="J717" i="1"/>
  <c r="L718" i="5" s="1"/>
  <c r="K717" i="1"/>
  <c r="M718" i="5" s="1"/>
  <c r="L717" i="1"/>
  <c r="N718" i="5" s="1"/>
  <c r="M717" i="1"/>
  <c r="O718" i="5" s="1"/>
  <c r="N717" i="1"/>
  <c r="P718" i="5" s="1"/>
  <c r="O717" i="1"/>
  <c r="Q718" i="5" s="1"/>
  <c r="J718" i="1"/>
  <c r="L719" i="5" s="1"/>
  <c r="K718" i="1"/>
  <c r="M719" i="5" s="1"/>
  <c r="L718" i="1"/>
  <c r="N719" i="5" s="1"/>
  <c r="M718" i="1"/>
  <c r="O719" i="5" s="1"/>
  <c r="N718" i="1"/>
  <c r="P719" i="5" s="1"/>
  <c r="O718" i="1"/>
  <c r="Q719" i="5" s="1"/>
  <c r="J719" i="1"/>
  <c r="L720" i="5" s="1"/>
  <c r="K719" i="1"/>
  <c r="M720" i="5" s="1"/>
  <c r="L719" i="1"/>
  <c r="N720" i="5" s="1"/>
  <c r="M719" i="1"/>
  <c r="O720" i="5" s="1"/>
  <c r="N719" i="1"/>
  <c r="P720" i="5" s="1"/>
  <c r="O719" i="1"/>
  <c r="Q720" i="5" s="1"/>
  <c r="J720" i="1"/>
  <c r="L721" i="5" s="1"/>
  <c r="K720" i="1"/>
  <c r="M721" i="5" s="1"/>
  <c r="L720" i="1"/>
  <c r="N721" i="5" s="1"/>
  <c r="M720" i="1"/>
  <c r="O721" i="5" s="1"/>
  <c r="N720" i="1"/>
  <c r="P721" i="5" s="1"/>
  <c r="O720" i="1"/>
  <c r="Q721" i="5" s="1"/>
  <c r="J721" i="1"/>
  <c r="L722" i="5" s="1"/>
  <c r="K721" i="1"/>
  <c r="M722" i="5" s="1"/>
  <c r="L721" i="1"/>
  <c r="N722" i="5" s="1"/>
  <c r="M721" i="1"/>
  <c r="O722" i="5" s="1"/>
  <c r="N721" i="1"/>
  <c r="P722" i="5" s="1"/>
  <c r="O721" i="1"/>
  <c r="Q722" i="5" s="1"/>
  <c r="J722" i="1"/>
  <c r="L723" i="5" s="1"/>
  <c r="K722" i="1"/>
  <c r="M723" i="5" s="1"/>
  <c r="L722" i="1"/>
  <c r="N723" i="5" s="1"/>
  <c r="M722" i="1"/>
  <c r="O723" i="5" s="1"/>
  <c r="N722" i="1"/>
  <c r="P723" i="5" s="1"/>
  <c r="O722" i="1"/>
  <c r="Q723" i="5" s="1"/>
  <c r="J723" i="1"/>
  <c r="L724" i="5" s="1"/>
  <c r="K723" i="1"/>
  <c r="M724" i="5" s="1"/>
  <c r="L723" i="1"/>
  <c r="N724" i="5" s="1"/>
  <c r="M723" i="1"/>
  <c r="O724" i="5" s="1"/>
  <c r="N723" i="1"/>
  <c r="P724" i="5" s="1"/>
  <c r="O723" i="1"/>
  <c r="Q724" i="5" s="1"/>
  <c r="J724" i="1"/>
  <c r="L725" i="5" s="1"/>
  <c r="K724" i="1"/>
  <c r="M725" i="5" s="1"/>
  <c r="L724" i="1"/>
  <c r="N725" i="5" s="1"/>
  <c r="M724" i="1"/>
  <c r="O725" i="5" s="1"/>
  <c r="N724" i="1"/>
  <c r="P725" i="5" s="1"/>
  <c r="O724" i="1"/>
  <c r="Q725" i="5" s="1"/>
  <c r="J725" i="1"/>
  <c r="L726" i="5" s="1"/>
  <c r="K725" i="1"/>
  <c r="M726" i="5" s="1"/>
  <c r="L725" i="1"/>
  <c r="N726" i="5" s="1"/>
  <c r="M725" i="1"/>
  <c r="O726" i="5" s="1"/>
  <c r="N725" i="1"/>
  <c r="P726" i="5" s="1"/>
  <c r="O725" i="1"/>
  <c r="Q726" i="5" s="1"/>
  <c r="J726" i="1"/>
  <c r="L727" i="5" s="1"/>
  <c r="K726" i="1"/>
  <c r="M727" i="5" s="1"/>
  <c r="L726" i="1"/>
  <c r="N727" i="5" s="1"/>
  <c r="M726" i="1"/>
  <c r="O727" i="5" s="1"/>
  <c r="N726" i="1"/>
  <c r="P727" i="5" s="1"/>
  <c r="O726" i="1"/>
  <c r="Q727" i="5" s="1"/>
  <c r="J727" i="1"/>
  <c r="L728" i="5" s="1"/>
  <c r="K727" i="1"/>
  <c r="M728" i="5" s="1"/>
  <c r="L727" i="1"/>
  <c r="N728" i="5" s="1"/>
  <c r="M727" i="1"/>
  <c r="O728" i="5" s="1"/>
  <c r="N727" i="1"/>
  <c r="P728" i="5" s="1"/>
  <c r="O727" i="1"/>
  <c r="Q728" i="5" s="1"/>
  <c r="J728" i="1"/>
  <c r="L729" i="5" s="1"/>
  <c r="K728" i="1"/>
  <c r="M729" i="5" s="1"/>
  <c r="L728" i="1"/>
  <c r="N729" i="5" s="1"/>
  <c r="M728" i="1"/>
  <c r="O729" i="5" s="1"/>
  <c r="N728" i="1"/>
  <c r="P729" i="5" s="1"/>
  <c r="O728" i="1"/>
  <c r="Q729" i="5" s="1"/>
  <c r="J729" i="1"/>
  <c r="L730" i="5" s="1"/>
  <c r="K729" i="1"/>
  <c r="M730" i="5" s="1"/>
  <c r="L729" i="1"/>
  <c r="N730" i="5" s="1"/>
  <c r="M729" i="1"/>
  <c r="O730" i="5" s="1"/>
  <c r="N729" i="1"/>
  <c r="P730" i="5" s="1"/>
  <c r="O729" i="1"/>
  <c r="Q730" i="5" s="1"/>
  <c r="J730" i="1"/>
  <c r="L731" i="5" s="1"/>
  <c r="K730" i="1"/>
  <c r="M731" i="5" s="1"/>
  <c r="L730" i="1"/>
  <c r="N731" i="5" s="1"/>
  <c r="M730" i="1"/>
  <c r="O731" i="5" s="1"/>
  <c r="N730" i="1"/>
  <c r="P731" i="5" s="1"/>
  <c r="O730" i="1"/>
  <c r="Q731" i="5" s="1"/>
  <c r="J731" i="1"/>
  <c r="L732" i="5" s="1"/>
  <c r="K731" i="1"/>
  <c r="M732" i="5" s="1"/>
  <c r="L731" i="1"/>
  <c r="N732" i="5" s="1"/>
  <c r="M731" i="1"/>
  <c r="O732" i="5" s="1"/>
  <c r="N731" i="1"/>
  <c r="P732" i="5" s="1"/>
  <c r="O731" i="1"/>
  <c r="Q732" i="5" s="1"/>
  <c r="J732" i="1"/>
  <c r="L733" i="5" s="1"/>
  <c r="K732" i="1"/>
  <c r="M733" i="5" s="1"/>
  <c r="L732" i="1"/>
  <c r="N733" i="5" s="1"/>
  <c r="M732" i="1"/>
  <c r="O733" i="5" s="1"/>
  <c r="N732" i="1"/>
  <c r="P733" i="5" s="1"/>
  <c r="O732" i="1"/>
  <c r="Q733" i="5" s="1"/>
  <c r="J733" i="1"/>
  <c r="L734" i="5" s="1"/>
  <c r="K733" i="1"/>
  <c r="M734" i="5" s="1"/>
  <c r="L733" i="1"/>
  <c r="N734" i="5" s="1"/>
  <c r="M733" i="1"/>
  <c r="O734" i="5" s="1"/>
  <c r="N733" i="1"/>
  <c r="P734" i="5" s="1"/>
  <c r="O733" i="1"/>
  <c r="Q734" i="5" s="1"/>
  <c r="J734" i="1"/>
  <c r="L735" i="5" s="1"/>
  <c r="K734" i="1"/>
  <c r="M735" i="5" s="1"/>
  <c r="L734" i="1"/>
  <c r="N735" i="5" s="1"/>
  <c r="M734" i="1"/>
  <c r="O735" i="5" s="1"/>
  <c r="N734" i="1"/>
  <c r="P735" i="5" s="1"/>
  <c r="O734" i="1"/>
  <c r="Q735" i="5" s="1"/>
  <c r="J735" i="1"/>
  <c r="L736" i="5" s="1"/>
  <c r="K735" i="1"/>
  <c r="M736" i="5" s="1"/>
  <c r="L735" i="1"/>
  <c r="N736" i="5" s="1"/>
  <c r="M735" i="1"/>
  <c r="O736" i="5" s="1"/>
  <c r="N735" i="1"/>
  <c r="P736" i="5" s="1"/>
  <c r="O735" i="1"/>
  <c r="Q736" i="5" s="1"/>
  <c r="J736" i="1"/>
  <c r="L737" i="5" s="1"/>
  <c r="K736" i="1"/>
  <c r="M737" i="5" s="1"/>
  <c r="L736" i="1"/>
  <c r="N737" i="5" s="1"/>
  <c r="M736" i="1"/>
  <c r="O737" i="5" s="1"/>
  <c r="N736" i="1"/>
  <c r="P737" i="5" s="1"/>
  <c r="O736" i="1"/>
  <c r="Q737" i="5" s="1"/>
  <c r="J737" i="1"/>
  <c r="L738" i="5" s="1"/>
  <c r="K737" i="1"/>
  <c r="M738" i="5" s="1"/>
  <c r="L737" i="1"/>
  <c r="N738" i="5" s="1"/>
  <c r="M737" i="1"/>
  <c r="O738" i="5" s="1"/>
  <c r="N737" i="1"/>
  <c r="P738" i="5" s="1"/>
  <c r="O737" i="1"/>
  <c r="Q738" i="5" s="1"/>
  <c r="J738" i="1"/>
  <c r="L739" i="5" s="1"/>
  <c r="K738" i="1"/>
  <c r="M739" i="5" s="1"/>
  <c r="L738" i="1"/>
  <c r="N739" i="5" s="1"/>
  <c r="M738" i="1"/>
  <c r="O739" i="5" s="1"/>
  <c r="N738" i="1"/>
  <c r="P739" i="5" s="1"/>
  <c r="O738" i="1"/>
  <c r="Q739" i="5" s="1"/>
  <c r="J739" i="1"/>
  <c r="L740" i="5" s="1"/>
  <c r="K739" i="1"/>
  <c r="M740" i="5" s="1"/>
  <c r="L739" i="1"/>
  <c r="N740" i="5" s="1"/>
  <c r="M739" i="1"/>
  <c r="O740" i="5" s="1"/>
  <c r="N739" i="1"/>
  <c r="P740" i="5" s="1"/>
  <c r="O739" i="1"/>
  <c r="Q740" i="5" s="1"/>
  <c r="J740" i="1"/>
  <c r="L741" i="5" s="1"/>
  <c r="K740" i="1"/>
  <c r="M741" i="5" s="1"/>
  <c r="L740" i="1"/>
  <c r="N741" i="5" s="1"/>
  <c r="M740" i="1"/>
  <c r="O741" i="5" s="1"/>
  <c r="N740" i="1"/>
  <c r="P741" i="5" s="1"/>
  <c r="O740" i="1"/>
  <c r="Q741" i="5" s="1"/>
  <c r="J741" i="1"/>
  <c r="L742" i="5" s="1"/>
  <c r="K741" i="1"/>
  <c r="M742" i="5" s="1"/>
  <c r="L741" i="1"/>
  <c r="N742" i="5" s="1"/>
  <c r="M741" i="1"/>
  <c r="O742" i="5" s="1"/>
  <c r="N741" i="1"/>
  <c r="P742" i="5" s="1"/>
  <c r="O741" i="1"/>
  <c r="Q742" i="5" s="1"/>
  <c r="J742" i="1"/>
  <c r="L743" i="5" s="1"/>
  <c r="K742" i="1"/>
  <c r="M743" i="5" s="1"/>
  <c r="L742" i="1"/>
  <c r="N743" i="5" s="1"/>
  <c r="M742" i="1"/>
  <c r="O743" i="5" s="1"/>
  <c r="N742" i="1"/>
  <c r="P743" i="5" s="1"/>
  <c r="O742" i="1"/>
  <c r="Q743" i="5" s="1"/>
  <c r="J743" i="1"/>
  <c r="L744" i="5" s="1"/>
  <c r="K743" i="1"/>
  <c r="M744" i="5" s="1"/>
  <c r="L743" i="1"/>
  <c r="N744" i="5" s="1"/>
  <c r="M743" i="1"/>
  <c r="O744" i="5" s="1"/>
  <c r="N743" i="1"/>
  <c r="P744" i="5" s="1"/>
  <c r="O743" i="1"/>
  <c r="Q744" i="5" s="1"/>
  <c r="J744" i="1"/>
  <c r="L745" i="5" s="1"/>
  <c r="K744" i="1"/>
  <c r="M745" i="5" s="1"/>
  <c r="L744" i="1"/>
  <c r="N745" i="5" s="1"/>
  <c r="M744" i="1"/>
  <c r="O745" i="5" s="1"/>
  <c r="N744" i="1"/>
  <c r="P745" i="5" s="1"/>
  <c r="O744" i="1"/>
  <c r="Q745" i="5" s="1"/>
  <c r="J745" i="1"/>
  <c r="L746" i="5" s="1"/>
  <c r="K745" i="1"/>
  <c r="M746" i="5" s="1"/>
  <c r="L745" i="1"/>
  <c r="N746" i="5" s="1"/>
  <c r="M745" i="1"/>
  <c r="O746" i="5" s="1"/>
  <c r="N745" i="1"/>
  <c r="P746" i="5" s="1"/>
  <c r="O745" i="1"/>
  <c r="Q746" i="5" s="1"/>
  <c r="J746" i="1"/>
  <c r="L747" i="5" s="1"/>
  <c r="K746" i="1"/>
  <c r="M747" i="5" s="1"/>
  <c r="L746" i="1"/>
  <c r="N747" i="5" s="1"/>
  <c r="M746" i="1"/>
  <c r="O747" i="5" s="1"/>
  <c r="N746" i="1"/>
  <c r="P747" i="5" s="1"/>
  <c r="O746" i="1"/>
  <c r="Q747" i="5" s="1"/>
  <c r="J747" i="1"/>
  <c r="L748" i="5" s="1"/>
  <c r="K747" i="1"/>
  <c r="M748" i="5" s="1"/>
  <c r="L747" i="1"/>
  <c r="N748" i="5" s="1"/>
  <c r="M747" i="1"/>
  <c r="O748" i="5" s="1"/>
  <c r="N747" i="1"/>
  <c r="P748" i="5" s="1"/>
  <c r="O747" i="1"/>
  <c r="Q748" i="5" s="1"/>
  <c r="J748" i="1"/>
  <c r="L749" i="5" s="1"/>
  <c r="K748" i="1"/>
  <c r="M749" i="5" s="1"/>
  <c r="L748" i="1"/>
  <c r="N749" i="5" s="1"/>
  <c r="M748" i="1"/>
  <c r="O749" i="5" s="1"/>
  <c r="N748" i="1"/>
  <c r="P749" i="5" s="1"/>
  <c r="O748" i="1"/>
  <c r="Q749" i="5" s="1"/>
  <c r="J749" i="1"/>
  <c r="L750" i="5" s="1"/>
  <c r="K749" i="1"/>
  <c r="M750" i="5" s="1"/>
  <c r="L749" i="1"/>
  <c r="N750" i="5" s="1"/>
  <c r="M749" i="1"/>
  <c r="O750" i="5" s="1"/>
  <c r="N749" i="1"/>
  <c r="P750" i="5" s="1"/>
  <c r="O749" i="1"/>
  <c r="Q750" i="5" s="1"/>
  <c r="J750" i="1"/>
  <c r="L751" i="5" s="1"/>
  <c r="K750" i="1"/>
  <c r="M751" i="5" s="1"/>
  <c r="L750" i="1"/>
  <c r="N751" i="5" s="1"/>
  <c r="M750" i="1"/>
  <c r="O751" i="5" s="1"/>
  <c r="N750" i="1"/>
  <c r="P751" i="5" s="1"/>
  <c r="O750" i="1"/>
  <c r="Q751" i="5" s="1"/>
  <c r="J751" i="1"/>
  <c r="L752" i="5" s="1"/>
  <c r="K751" i="1"/>
  <c r="M752" i="5" s="1"/>
  <c r="L751" i="1"/>
  <c r="N752" i="5" s="1"/>
  <c r="M751" i="1"/>
  <c r="O752" i="5" s="1"/>
  <c r="N751" i="1"/>
  <c r="P752" i="5" s="1"/>
  <c r="O751" i="1"/>
  <c r="Q752" i="5" s="1"/>
  <c r="J752" i="1"/>
  <c r="L753" i="5" s="1"/>
  <c r="K752" i="1"/>
  <c r="M753" i="5" s="1"/>
  <c r="L752" i="1"/>
  <c r="N753" i="5" s="1"/>
  <c r="M752" i="1"/>
  <c r="O753" i="5" s="1"/>
  <c r="N752" i="1"/>
  <c r="P753" i="5" s="1"/>
  <c r="O752" i="1"/>
  <c r="Q753" i="5" s="1"/>
  <c r="O326" i="1"/>
  <c r="Q327" i="5" s="1"/>
  <c r="N326" i="1"/>
  <c r="P327" i="5" s="1"/>
  <c r="M326" i="1"/>
  <c r="O327" i="5" s="1"/>
  <c r="L326" i="1"/>
  <c r="N327" i="5" s="1"/>
  <c r="K326" i="1"/>
  <c r="M327" i="5" s="1"/>
  <c r="J326" i="1"/>
  <c r="L327" i="5" s="1"/>
  <c r="J285" i="1"/>
  <c r="L286" i="5" s="1"/>
  <c r="K285" i="1"/>
  <c r="M286" i="5" s="1"/>
  <c r="L285" i="1"/>
  <c r="N286" i="5" s="1"/>
  <c r="M285" i="1"/>
  <c r="O286" i="5" s="1"/>
  <c r="N285" i="1"/>
  <c r="P286" i="5" s="1"/>
  <c r="O285" i="1"/>
  <c r="Q286" i="5" s="1"/>
  <c r="J286" i="1"/>
  <c r="L287" i="5" s="1"/>
  <c r="K286" i="1"/>
  <c r="M287" i="5" s="1"/>
  <c r="L286" i="1"/>
  <c r="N287" i="5" s="1"/>
  <c r="M286" i="1"/>
  <c r="O287" i="5" s="1"/>
  <c r="N286" i="1"/>
  <c r="P287" i="5" s="1"/>
  <c r="O286" i="1"/>
  <c r="Q287" i="5" s="1"/>
  <c r="J287" i="1"/>
  <c r="L288" i="5" s="1"/>
  <c r="K287" i="1"/>
  <c r="M288" i="5" s="1"/>
  <c r="L287" i="1"/>
  <c r="N288" i="5" s="1"/>
  <c r="M287" i="1"/>
  <c r="O288" i="5" s="1"/>
  <c r="N287" i="1"/>
  <c r="P288" i="5" s="1"/>
  <c r="O287" i="1"/>
  <c r="Q288" i="5" s="1"/>
  <c r="J288" i="1"/>
  <c r="L289" i="5" s="1"/>
  <c r="K288" i="1"/>
  <c r="M289" i="5" s="1"/>
  <c r="L288" i="1"/>
  <c r="N289" i="5" s="1"/>
  <c r="M288" i="1"/>
  <c r="O289" i="5" s="1"/>
  <c r="N288" i="1"/>
  <c r="P289" i="5" s="1"/>
  <c r="O288" i="1"/>
  <c r="Q289" i="5" s="1"/>
  <c r="J289" i="1"/>
  <c r="L290" i="5" s="1"/>
  <c r="K289" i="1"/>
  <c r="M290" i="5" s="1"/>
  <c r="L289" i="1"/>
  <c r="N290" i="5" s="1"/>
  <c r="M289" i="1"/>
  <c r="O290" i="5" s="1"/>
  <c r="N289" i="1"/>
  <c r="P290" i="5" s="1"/>
  <c r="O289" i="1"/>
  <c r="Q290" i="5" s="1"/>
  <c r="J290" i="1"/>
  <c r="L291" i="5" s="1"/>
  <c r="K290" i="1"/>
  <c r="M291" i="5" s="1"/>
  <c r="L290" i="1"/>
  <c r="N291" i="5" s="1"/>
  <c r="M290" i="1"/>
  <c r="O291" i="5" s="1"/>
  <c r="N290" i="1"/>
  <c r="P291" i="5" s="1"/>
  <c r="O290" i="1"/>
  <c r="Q291" i="5" s="1"/>
  <c r="J291" i="1"/>
  <c r="L292" i="5" s="1"/>
  <c r="K291" i="1"/>
  <c r="M292" i="5" s="1"/>
  <c r="L291" i="1"/>
  <c r="N292" i="5" s="1"/>
  <c r="M291" i="1"/>
  <c r="O292" i="5" s="1"/>
  <c r="N291" i="1"/>
  <c r="P292" i="5" s="1"/>
  <c r="O291" i="1"/>
  <c r="Q292" i="5" s="1"/>
  <c r="J292" i="1"/>
  <c r="L293" i="5" s="1"/>
  <c r="K292" i="1"/>
  <c r="M293" i="5" s="1"/>
  <c r="L292" i="1"/>
  <c r="N293" i="5" s="1"/>
  <c r="M292" i="1"/>
  <c r="O293" i="5" s="1"/>
  <c r="N292" i="1"/>
  <c r="P293" i="5" s="1"/>
  <c r="O292" i="1"/>
  <c r="Q293" i="5" s="1"/>
  <c r="J293" i="1"/>
  <c r="L294" i="5" s="1"/>
  <c r="K293" i="1"/>
  <c r="M294" i="5" s="1"/>
  <c r="L293" i="1"/>
  <c r="N294" i="5" s="1"/>
  <c r="M293" i="1"/>
  <c r="O294" i="5" s="1"/>
  <c r="N293" i="1"/>
  <c r="P294" i="5" s="1"/>
  <c r="O293" i="1"/>
  <c r="Q294" i="5" s="1"/>
  <c r="J294" i="1"/>
  <c r="L295" i="5" s="1"/>
  <c r="K294" i="1"/>
  <c r="M295" i="5" s="1"/>
  <c r="L294" i="1"/>
  <c r="N295" i="5" s="1"/>
  <c r="M294" i="1"/>
  <c r="O295" i="5" s="1"/>
  <c r="N294" i="1"/>
  <c r="P295" i="5" s="1"/>
  <c r="O294" i="1"/>
  <c r="Q295" i="5" s="1"/>
  <c r="J295" i="1"/>
  <c r="L296" i="5" s="1"/>
  <c r="K295" i="1"/>
  <c r="M296" i="5" s="1"/>
  <c r="L295" i="1"/>
  <c r="N296" i="5" s="1"/>
  <c r="M295" i="1"/>
  <c r="O296" i="5" s="1"/>
  <c r="N295" i="1"/>
  <c r="P296" i="5" s="1"/>
  <c r="O295" i="1"/>
  <c r="Q296" i="5" s="1"/>
  <c r="J296" i="1"/>
  <c r="L297" i="5" s="1"/>
  <c r="K296" i="1"/>
  <c r="M297" i="5" s="1"/>
  <c r="L296" i="1"/>
  <c r="N297" i="5" s="1"/>
  <c r="M296" i="1"/>
  <c r="O297" i="5" s="1"/>
  <c r="N296" i="1"/>
  <c r="P297" i="5" s="1"/>
  <c r="O296" i="1"/>
  <c r="Q297" i="5" s="1"/>
  <c r="J297" i="1"/>
  <c r="L298" i="5" s="1"/>
  <c r="K297" i="1"/>
  <c r="M298" i="5" s="1"/>
  <c r="L297" i="1"/>
  <c r="N298" i="5" s="1"/>
  <c r="M297" i="1"/>
  <c r="O298" i="5" s="1"/>
  <c r="N297" i="1"/>
  <c r="P298" i="5" s="1"/>
  <c r="O297" i="1"/>
  <c r="Q298" i="5" s="1"/>
  <c r="J298" i="1"/>
  <c r="L299" i="5" s="1"/>
  <c r="K298" i="1"/>
  <c r="M299" i="5" s="1"/>
  <c r="L298" i="1"/>
  <c r="N299" i="5" s="1"/>
  <c r="M298" i="1"/>
  <c r="O299" i="5" s="1"/>
  <c r="N298" i="1"/>
  <c r="P299" i="5" s="1"/>
  <c r="O298" i="1"/>
  <c r="Q299" i="5" s="1"/>
  <c r="J299" i="1"/>
  <c r="L300" i="5" s="1"/>
  <c r="K299" i="1"/>
  <c r="M300" i="5" s="1"/>
  <c r="L299" i="1"/>
  <c r="N300" i="5" s="1"/>
  <c r="M299" i="1"/>
  <c r="O300" i="5" s="1"/>
  <c r="N299" i="1"/>
  <c r="P300" i="5" s="1"/>
  <c r="O299" i="1"/>
  <c r="Q300" i="5" s="1"/>
  <c r="J300" i="1"/>
  <c r="L301" i="5" s="1"/>
  <c r="K300" i="1"/>
  <c r="M301" i="5" s="1"/>
  <c r="L300" i="1"/>
  <c r="N301" i="5" s="1"/>
  <c r="M300" i="1"/>
  <c r="O301" i="5" s="1"/>
  <c r="N300" i="1"/>
  <c r="P301" i="5" s="1"/>
  <c r="O300" i="1"/>
  <c r="Q301" i="5" s="1"/>
  <c r="J301" i="1"/>
  <c r="L302" i="5" s="1"/>
  <c r="K301" i="1"/>
  <c r="M302" i="5" s="1"/>
  <c r="L301" i="1"/>
  <c r="N302" i="5" s="1"/>
  <c r="M301" i="1"/>
  <c r="O302" i="5" s="1"/>
  <c r="N301" i="1"/>
  <c r="P302" i="5" s="1"/>
  <c r="O301" i="1"/>
  <c r="Q302" i="5" s="1"/>
  <c r="J302" i="1"/>
  <c r="L303" i="5" s="1"/>
  <c r="K302" i="1"/>
  <c r="M303" i="5" s="1"/>
  <c r="L302" i="1"/>
  <c r="N303" i="5" s="1"/>
  <c r="M302" i="1"/>
  <c r="O303" i="5" s="1"/>
  <c r="N302" i="1"/>
  <c r="P303" i="5" s="1"/>
  <c r="O302" i="1"/>
  <c r="Q303" i="5" s="1"/>
  <c r="J303" i="1"/>
  <c r="L304" i="5" s="1"/>
  <c r="K303" i="1"/>
  <c r="M304" i="5" s="1"/>
  <c r="L303" i="1"/>
  <c r="N304" i="5" s="1"/>
  <c r="M303" i="1"/>
  <c r="O304" i="5" s="1"/>
  <c r="N303" i="1"/>
  <c r="P304" i="5" s="1"/>
  <c r="O303" i="1"/>
  <c r="Q304" i="5" s="1"/>
  <c r="J304" i="1"/>
  <c r="L305" i="5" s="1"/>
  <c r="K304" i="1"/>
  <c r="M305" i="5" s="1"/>
  <c r="L304" i="1"/>
  <c r="N305" i="5" s="1"/>
  <c r="M304" i="1"/>
  <c r="O305" i="5" s="1"/>
  <c r="N304" i="1"/>
  <c r="P305" i="5" s="1"/>
  <c r="O304" i="1"/>
  <c r="Q305" i="5" s="1"/>
  <c r="J305" i="1"/>
  <c r="L306" i="5" s="1"/>
  <c r="K305" i="1"/>
  <c r="M306" i="5" s="1"/>
  <c r="L305" i="1"/>
  <c r="N306" i="5" s="1"/>
  <c r="M305" i="1"/>
  <c r="O306" i="5" s="1"/>
  <c r="N305" i="1"/>
  <c r="P306" i="5" s="1"/>
  <c r="O305" i="1"/>
  <c r="Q306" i="5" s="1"/>
  <c r="J306" i="1"/>
  <c r="L307" i="5" s="1"/>
  <c r="K306" i="1"/>
  <c r="M307" i="5" s="1"/>
  <c r="L306" i="1"/>
  <c r="N307" i="5" s="1"/>
  <c r="M306" i="1"/>
  <c r="O307" i="5" s="1"/>
  <c r="N306" i="1"/>
  <c r="P307" i="5" s="1"/>
  <c r="O306" i="1"/>
  <c r="Q307" i="5" s="1"/>
  <c r="J307" i="1"/>
  <c r="L308" i="5" s="1"/>
  <c r="K307" i="1"/>
  <c r="M308" i="5" s="1"/>
  <c r="L307" i="1"/>
  <c r="N308" i="5" s="1"/>
  <c r="M307" i="1"/>
  <c r="O308" i="5" s="1"/>
  <c r="N307" i="1"/>
  <c r="P308" i="5" s="1"/>
  <c r="O307" i="1"/>
  <c r="Q308" i="5" s="1"/>
  <c r="J308" i="1"/>
  <c r="L309" i="5" s="1"/>
  <c r="K308" i="1"/>
  <c r="M309" i="5" s="1"/>
  <c r="L308" i="1"/>
  <c r="N309" i="5" s="1"/>
  <c r="M308" i="1"/>
  <c r="O309" i="5" s="1"/>
  <c r="N308" i="1"/>
  <c r="P309" i="5" s="1"/>
  <c r="O308" i="1"/>
  <c r="Q309" i="5" s="1"/>
  <c r="J309" i="1"/>
  <c r="L310" i="5" s="1"/>
  <c r="K309" i="1"/>
  <c r="M310" i="5" s="1"/>
  <c r="L309" i="1"/>
  <c r="N310" i="5" s="1"/>
  <c r="M309" i="1"/>
  <c r="O310" i="5" s="1"/>
  <c r="N309" i="1"/>
  <c r="P310" i="5" s="1"/>
  <c r="O309" i="1"/>
  <c r="Q310" i="5" s="1"/>
  <c r="J310" i="1"/>
  <c r="L311" i="5" s="1"/>
  <c r="K310" i="1"/>
  <c r="M311" i="5" s="1"/>
  <c r="L310" i="1"/>
  <c r="N311" i="5" s="1"/>
  <c r="M310" i="1"/>
  <c r="O311" i="5" s="1"/>
  <c r="N310" i="1"/>
  <c r="P311" i="5" s="1"/>
  <c r="O310" i="1"/>
  <c r="Q311" i="5" s="1"/>
  <c r="J311" i="1"/>
  <c r="L312" i="5" s="1"/>
  <c r="K311" i="1"/>
  <c r="M312" i="5" s="1"/>
  <c r="L311" i="1"/>
  <c r="N312" i="5" s="1"/>
  <c r="M311" i="1"/>
  <c r="O312" i="5" s="1"/>
  <c r="N311" i="1"/>
  <c r="P312" i="5" s="1"/>
  <c r="O311" i="1"/>
  <c r="Q312" i="5" s="1"/>
  <c r="J312" i="1"/>
  <c r="L313" i="5" s="1"/>
  <c r="K312" i="1"/>
  <c r="M313" i="5" s="1"/>
  <c r="L312" i="1"/>
  <c r="N313" i="5" s="1"/>
  <c r="M312" i="1"/>
  <c r="O313" i="5" s="1"/>
  <c r="N312" i="1"/>
  <c r="P313" i="5" s="1"/>
  <c r="O312" i="1"/>
  <c r="Q313" i="5" s="1"/>
  <c r="J313" i="1"/>
  <c r="L314" i="5" s="1"/>
  <c r="K313" i="1"/>
  <c r="M314" i="5" s="1"/>
  <c r="L313" i="1"/>
  <c r="N314" i="5" s="1"/>
  <c r="M313" i="1"/>
  <c r="O314" i="5" s="1"/>
  <c r="N313" i="1"/>
  <c r="P314" i="5" s="1"/>
  <c r="O313" i="1"/>
  <c r="Q314" i="5" s="1"/>
  <c r="J314" i="1"/>
  <c r="L315" i="5" s="1"/>
  <c r="K314" i="1"/>
  <c r="M315" i="5" s="1"/>
  <c r="L314" i="1"/>
  <c r="N315" i="5" s="1"/>
  <c r="M314" i="1"/>
  <c r="O315" i="5" s="1"/>
  <c r="N314" i="1"/>
  <c r="P315" i="5" s="1"/>
  <c r="O314" i="1"/>
  <c r="Q315" i="5" s="1"/>
  <c r="J315" i="1"/>
  <c r="L316" i="5" s="1"/>
  <c r="K315" i="1"/>
  <c r="M316" i="5" s="1"/>
  <c r="L315" i="1"/>
  <c r="N316" i="5" s="1"/>
  <c r="M315" i="1"/>
  <c r="O316" i="5" s="1"/>
  <c r="N315" i="1"/>
  <c r="P316" i="5" s="1"/>
  <c r="O315" i="1"/>
  <c r="Q316" i="5" s="1"/>
  <c r="J316" i="1"/>
  <c r="L317" i="5" s="1"/>
  <c r="K316" i="1"/>
  <c r="M317" i="5" s="1"/>
  <c r="L316" i="1"/>
  <c r="N317" i="5" s="1"/>
  <c r="M316" i="1"/>
  <c r="O317" i="5" s="1"/>
  <c r="N316" i="1"/>
  <c r="P317" i="5" s="1"/>
  <c r="O316" i="1"/>
  <c r="Q317" i="5" s="1"/>
  <c r="J317" i="1"/>
  <c r="L318" i="5" s="1"/>
  <c r="K317" i="1"/>
  <c r="M318" i="5" s="1"/>
  <c r="L317" i="1"/>
  <c r="N318" i="5" s="1"/>
  <c r="M317" i="1"/>
  <c r="O318" i="5" s="1"/>
  <c r="N317" i="1"/>
  <c r="P318" i="5" s="1"/>
  <c r="O317" i="1"/>
  <c r="Q318" i="5" s="1"/>
  <c r="J318" i="1"/>
  <c r="L319" i="5" s="1"/>
  <c r="K318" i="1"/>
  <c r="M319" i="5" s="1"/>
  <c r="L318" i="1"/>
  <c r="N319" i="5" s="1"/>
  <c r="M318" i="1"/>
  <c r="O319" i="5" s="1"/>
  <c r="N318" i="1"/>
  <c r="P319" i="5" s="1"/>
  <c r="O318" i="1"/>
  <c r="Q319" i="5" s="1"/>
  <c r="J319" i="1"/>
  <c r="L320" i="5" s="1"/>
  <c r="K319" i="1"/>
  <c r="M320" i="5" s="1"/>
  <c r="L319" i="1"/>
  <c r="N320" i="5" s="1"/>
  <c r="M319" i="1"/>
  <c r="O320" i="5" s="1"/>
  <c r="N319" i="1"/>
  <c r="P320" i="5" s="1"/>
  <c r="O319" i="1"/>
  <c r="Q320" i="5" s="1"/>
  <c r="J320" i="1"/>
  <c r="L321" i="5" s="1"/>
  <c r="K320" i="1"/>
  <c r="M321" i="5" s="1"/>
  <c r="L320" i="1"/>
  <c r="N321" i="5" s="1"/>
  <c r="M320" i="1"/>
  <c r="O321" i="5" s="1"/>
  <c r="N320" i="1"/>
  <c r="P321" i="5" s="1"/>
  <c r="O320" i="1"/>
  <c r="Q321" i="5" s="1"/>
  <c r="J321" i="1"/>
  <c r="L322" i="5" s="1"/>
  <c r="K321" i="1"/>
  <c r="M322" i="5" s="1"/>
  <c r="L321" i="1"/>
  <c r="N322" i="5" s="1"/>
  <c r="M321" i="1"/>
  <c r="O322" i="5" s="1"/>
  <c r="N321" i="1"/>
  <c r="P322" i="5" s="1"/>
  <c r="O321" i="1"/>
  <c r="Q322" i="5" s="1"/>
  <c r="J322" i="1"/>
  <c r="L323" i="5" s="1"/>
  <c r="K322" i="1"/>
  <c r="M323" i="5" s="1"/>
  <c r="L322" i="1"/>
  <c r="N323" i="5" s="1"/>
  <c r="M322" i="1"/>
  <c r="O323" i="5" s="1"/>
  <c r="N322" i="1"/>
  <c r="P323" i="5" s="1"/>
  <c r="O322" i="1"/>
  <c r="Q323" i="5" s="1"/>
  <c r="J323" i="1"/>
  <c r="L324" i="5" s="1"/>
  <c r="K323" i="1"/>
  <c r="M324" i="5" s="1"/>
  <c r="L323" i="1"/>
  <c r="N324" i="5" s="1"/>
  <c r="M323" i="1"/>
  <c r="O324" i="5" s="1"/>
  <c r="N323" i="1"/>
  <c r="P324" i="5" s="1"/>
  <c r="O323" i="1"/>
  <c r="Q324" i="5" s="1"/>
  <c r="J324" i="1"/>
  <c r="L325" i="5" s="1"/>
  <c r="K324" i="1"/>
  <c r="M325" i="5" s="1"/>
  <c r="L324" i="1"/>
  <c r="N325" i="5" s="1"/>
  <c r="M324" i="1"/>
  <c r="O325" i="5" s="1"/>
  <c r="N324" i="1"/>
  <c r="P325" i="5" s="1"/>
  <c r="O324" i="1"/>
  <c r="Q325" i="5" s="1"/>
  <c r="O284" i="1"/>
  <c r="Q285" i="5" s="1"/>
  <c r="N284" i="1"/>
  <c r="P285" i="5" s="1"/>
  <c r="M284" i="1"/>
  <c r="O285" i="5" s="1"/>
  <c r="L284" i="1"/>
  <c r="N285" i="5" s="1"/>
  <c r="K284" i="1"/>
  <c r="M285" i="5" s="1"/>
  <c r="J284" i="1"/>
  <c r="L285" i="5" s="1"/>
  <c r="J198" i="1"/>
  <c r="L199" i="5" s="1"/>
  <c r="K198" i="1"/>
  <c r="M199" i="5" s="1"/>
  <c r="L198" i="1"/>
  <c r="N199" i="5" s="1"/>
  <c r="M198" i="1"/>
  <c r="O199" i="5" s="1"/>
  <c r="N198" i="1"/>
  <c r="P199" i="5" s="1"/>
  <c r="O198" i="1"/>
  <c r="Q199" i="5" s="1"/>
  <c r="J199" i="1"/>
  <c r="L200" i="5" s="1"/>
  <c r="K199" i="1"/>
  <c r="M200" i="5" s="1"/>
  <c r="L199" i="1"/>
  <c r="N200" i="5" s="1"/>
  <c r="M199" i="1"/>
  <c r="O200" i="5" s="1"/>
  <c r="N199" i="1"/>
  <c r="P200" i="5" s="1"/>
  <c r="O199" i="1"/>
  <c r="Q200" i="5" s="1"/>
  <c r="J200" i="1"/>
  <c r="L201" i="5" s="1"/>
  <c r="K200" i="1"/>
  <c r="M201" i="5" s="1"/>
  <c r="L200" i="1"/>
  <c r="N201" i="5" s="1"/>
  <c r="M200" i="1"/>
  <c r="O201" i="5" s="1"/>
  <c r="N200" i="1"/>
  <c r="P201" i="5" s="1"/>
  <c r="O200" i="1"/>
  <c r="Q201" i="5" s="1"/>
  <c r="J201" i="1"/>
  <c r="L202" i="5" s="1"/>
  <c r="K201" i="1"/>
  <c r="M202" i="5" s="1"/>
  <c r="L201" i="1"/>
  <c r="N202" i="5" s="1"/>
  <c r="M201" i="1"/>
  <c r="O202" i="5" s="1"/>
  <c r="N201" i="1"/>
  <c r="P202" i="5" s="1"/>
  <c r="O201" i="1"/>
  <c r="Q202" i="5" s="1"/>
  <c r="J202" i="1"/>
  <c r="L203" i="5" s="1"/>
  <c r="K202" i="1"/>
  <c r="M203" i="5" s="1"/>
  <c r="L202" i="1"/>
  <c r="N203" i="5" s="1"/>
  <c r="M202" i="1"/>
  <c r="O203" i="5" s="1"/>
  <c r="N202" i="1"/>
  <c r="P203" i="5" s="1"/>
  <c r="O202" i="1"/>
  <c r="Q203" i="5" s="1"/>
  <c r="J203" i="1"/>
  <c r="L204" i="5" s="1"/>
  <c r="K203" i="1"/>
  <c r="M204" i="5" s="1"/>
  <c r="L203" i="1"/>
  <c r="N204" i="5" s="1"/>
  <c r="M203" i="1"/>
  <c r="O204" i="5" s="1"/>
  <c r="N203" i="1"/>
  <c r="P204" i="5" s="1"/>
  <c r="O203" i="1"/>
  <c r="Q204" i="5" s="1"/>
  <c r="J204" i="1"/>
  <c r="L205" i="5" s="1"/>
  <c r="K204" i="1"/>
  <c r="M205" i="5" s="1"/>
  <c r="L204" i="1"/>
  <c r="N205" i="5" s="1"/>
  <c r="M204" i="1"/>
  <c r="O205" i="5" s="1"/>
  <c r="N204" i="1"/>
  <c r="P205" i="5" s="1"/>
  <c r="O204" i="1"/>
  <c r="Q205" i="5" s="1"/>
  <c r="J205" i="1"/>
  <c r="L206" i="5" s="1"/>
  <c r="K205" i="1"/>
  <c r="M206" i="5" s="1"/>
  <c r="L205" i="1"/>
  <c r="N206" i="5" s="1"/>
  <c r="M205" i="1"/>
  <c r="O206" i="5" s="1"/>
  <c r="N205" i="1"/>
  <c r="P206" i="5" s="1"/>
  <c r="O205" i="1"/>
  <c r="Q206" i="5" s="1"/>
  <c r="J206" i="1"/>
  <c r="L207" i="5" s="1"/>
  <c r="K206" i="1"/>
  <c r="M207" i="5" s="1"/>
  <c r="L206" i="1"/>
  <c r="N207" i="5" s="1"/>
  <c r="M206" i="1"/>
  <c r="O207" i="5" s="1"/>
  <c r="N206" i="1"/>
  <c r="P207" i="5" s="1"/>
  <c r="O206" i="1"/>
  <c r="Q207" i="5" s="1"/>
  <c r="J207" i="1"/>
  <c r="L208" i="5" s="1"/>
  <c r="K207" i="1"/>
  <c r="M208" i="5" s="1"/>
  <c r="L207" i="1"/>
  <c r="N208" i="5" s="1"/>
  <c r="M207" i="1"/>
  <c r="O208" i="5" s="1"/>
  <c r="N207" i="1"/>
  <c r="P208" i="5" s="1"/>
  <c r="O207" i="1"/>
  <c r="Q208" i="5" s="1"/>
  <c r="J208" i="1"/>
  <c r="L209" i="5" s="1"/>
  <c r="K208" i="1"/>
  <c r="M209" i="5" s="1"/>
  <c r="L208" i="1"/>
  <c r="N209" i="5" s="1"/>
  <c r="M208" i="1"/>
  <c r="O209" i="5" s="1"/>
  <c r="N208" i="1"/>
  <c r="P209" i="5" s="1"/>
  <c r="O208" i="1"/>
  <c r="Q209" i="5" s="1"/>
  <c r="J209" i="1"/>
  <c r="L210" i="5" s="1"/>
  <c r="K209" i="1"/>
  <c r="M210" i="5" s="1"/>
  <c r="L209" i="1"/>
  <c r="N210" i="5" s="1"/>
  <c r="M209" i="1"/>
  <c r="O210" i="5" s="1"/>
  <c r="N209" i="1"/>
  <c r="P210" i="5" s="1"/>
  <c r="O209" i="1"/>
  <c r="Q210" i="5" s="1"/>
  <c r="J210" i="1"/>
  <c r="L211" i="5" s="1"/>
  <c r="K210" i="1"/>
  <c r="M211" i="5" s="1"/>
  <c r="L210" i="1"/>
  <c r="N211" i="5" s="1"/>
  <c r="M210" i="1"/>
  <c r="O211" i="5" s="1"/>
  <c r="N210" i="1"/>
  <c r="P211" i="5" s="1"/>
  <c r="O210" i="1"/>
  <c r="Q211" i="5" s="1"/>
  <c r="J211" i="1"/>
  <c r="L212" i="5" s="1"/>
  <c r="K211" i="1"/>
  <c r="M212" i="5" s="1"/>
  <c r="L211" i="1"/>
  <c r="N212" i="5" s="1"/>
  <c r="M211" i="1"/>
  <c r="O212" i="5" s="1"/>
  <c r="N211" i="1"/>
  <c r="P212" i="5" s="1"/>
  <c r="O211" i="1"/>
  <c r="Q212" i="5" s="1"/>
  <c r="J212" i="1"/>
  <c r="L213" i="5" s="1"/>
  <c r="K212" i="1"/>
  <c r="M213" i="5" s="1"/>
  <c r="L212" i="1"/>
  <c r="N213" i="5" s="1"/>
  <c r="M212" i="1"/>
  <c r="O213" i="5" s="1"/>
  <c r="N212" i="1"/>
  <c r="P213" i="5" s="1"/>
  <c r="O212" i="1"/>
  <c r="Q213" i="5" s="1"/>
  <c r="J213" i="1"/>
  <c r="L214" i="5" s="1"/>
  <c r="K213" i="1"/>
  <c r="M214" i="5" s="1"/>
  <c r="L213" i="1"/>
  <c r="N214" i="5" s="1"/>
  <c r="M213" i="1"/>
  <c r="O214" i="5" s="1"/>
  <c r="N213" i="1"/>
  <c r="P214" i="5" s="1"/>
  <c r="O213" i="1"/>
  <c r="Q214" i="5" s="1"/>
  <c r="J214" i="1"/>
  <c r="L215" i="5" s="1"/>
  <c r="K214" i="1"/>
  <c r="M215" i="5" s="1"/>
  <c r="L214" i="1"/>
  <c r="N215" i="5" s="1"/>
  <c r="M214" i="1"/>
  <c r="O215" i="5" s="1"/>
  <c r="N214" i="1"/>
  <c r="P215" i="5" s="1"/>
  <c r="O214" i="1"/>
  <c r="Q215" i="5" s="1"/>
  <c r="J215" i="1"/>
  <c r="L216" i="5" s="1"/>
  <c r="K215" i="1"/>
  <c r="M216" i="5" s="1"/>
  <c r="L215" i="1"/>
  <c r="N216" i="5" s="1"/>
  <c r="M215" i="1"/>
  <c r="O216" i="5" s="1"/>
  <c r="N215" i="1"/>
  <c r="P216" i="5" s="1"/>
  <c r="O215" i="1"/>
  <c r="Q216" i="5" s="1"/>
  <c r="J216" i="1"/>
  <c r="L217" i="5" s="1"/>
  <c r="K216" i="1"/>
  <c r="M217" i="5" s="1"/>
  <c r="L216" i="1"/>
  <c r="N217" i="5" s="1"/>
  <c r="M216" i="1"/>
  <c r="O217" i="5" s="1"/>
  <c r="N216" i="1"/>
  <c r="P217" i="5" s="1"/>
  <c r="O216" i="1"/>
  <c r="Q217" i="5" s="1"/>
  <c r="J217" i="1"/>
  <c r="L218" i="5" s="1"/>
  <c r="K217" i="1"/>
  <c r="M218" i="5" s="1"/>
  <c r="L217" i="1"/>
  <c r="N218" i="5" s="1"/>
  <c r="M217" i="1"/>
  <c r="O218" i="5" s="1"/>
  <c r="N217" i="1"/>
  <c r="P218" i="5" s="1"/>
  <c r="O217" i="1"/>
  <c r="Q218" i="5" s="1"/>
  <c r="J218" i="1"/>
  <c r="L219" i="5" s="1"/>
  <c r="K218" i="1"/>
  <c r="M219" i="5" s="1"/>
  <c r="L218" i="1"/>
  <c r="N219" i="5" s="1"/>
  <c r="M218" i="1"/>
  <c r="O219" i="5" s="1"/>
  <c r="N218" i="1"/>
  <c r="P219" i="5" s="1"/>
  <c r="O218" i="1"/>
  <c r="Q219" i="5" s="1"/>
  <c r="J219" i="1"/>
  <c r="L220" i="5" s="1"/>
  <c r="K219" i="1"/>
  <c r="M220" i="5" s="1"/>
  <c r="L219" i="1"/>
  <c r="N220" i="5" s="1"/>
  <c r="M219" i="1"/>
  <c r="O220" i="5" s="1"/>
  <c r="N219" i="1"/>
  <c r="P220" i="5" s="1"/>
  <c r="O219" i="1"/>
  <c r="Q220" i="5" s="1"/>
  <c r="J220" i="1"/>
  <c r="L221" i="5" s="1"/>
  <c r="K220" i="1"/>
  <c r="M221" i="5" s="1"/>
  <c r="L220" i="1"/>
  <c r="N221" i="5" s="1"/>
  <c r="M220" i="1"/>
  <c r="O221" i="5" s="1"/>
  <c r="N220" i="1"/>
  <c r="P221" i="5" s="1"/>
  <c r="O220" i="1"/>
  <c r="Q221" i="5" s="1"/>
  <c r="J221" i="1"/>
  <c r="L222" i="5" s="1"/>
  <c r="K221" i="1"/>
  <c r="M222" i="5" s="1"/>
  <c r="L221" i="1"/>
  <c r="N222" i="5" s="1"/>
  <c r="M221" i="1"/>
  <c r="O222" i="5" s="1"/>
  <c r="N221" i="1"/>
  <c r="P222" i="5" s="1"/>
  <c r="O221" i="1"/>
  <c r="Q222" i="5" s="1"/>
  <c r="J222" i="1"/>
  <c r="L223" i="5" s="1"/>
  <c r="K222" i="1"/>
  <c r="M223" i="5" s="1"/>
  <c r="L222" i="1"/>
  <c r="N223" i="5" s="1"/>
  <c r="M222" i="1"/>
  <c r="O223" i="5" s="1"/>
  <c r="N222" i="1"/>
  <c r="P223" i="5" s="1"/>
  <c r="O222" i="1"/>
  <c r="Q223" i="5" s="1"/>
  <c r="J223" i="1"/>
  <c r="L224" i="5" s="1"/>
  <c r="K223" i="1"/>
  <c r="M224" i="5" s="1"/>
  <c r="L223" i="1"/>
  <c r="N224" i="5" s="1"/>
  <c r="M223" i="1"/>
  <c r="O224" i="5" s="1"/>
  <c r="N223" i="1"/>
  <c r="P224" i="5" s="1"/>
  <c r="O223" i="1"/>
  <c r="Q224" i="5" s="1"/>
  <c r="J224" i="1"/>
  <c r="L225" i="5" s="1"/>
  <c r="K224" i="1"/>
  <c r="M225" i="5" s="1"/>
  <c r="L224" i="1"/>
  <c r="N225" i="5" s="1"/>
  <c r="M224" i="1"/>
  <c r="O225" i="5" s="1"/>
  <c r="N224" i="1"/>
  <c r="P225" i="5" s="1"/>
  <c r="O224" i="1"/>
  <c r="Q225" i="5" s="1"/>
  <c r="J225" i="1"/>
  <c r="L226" i="5" s="1"/>
  <c r="K225" i="1"/>
  <c r="M226" i="5" s="1"/>
  <c r="L225" i="1"/>
  <c r="N226" i="5" s="1"/>
  <c r="M225" i="1"/>
  <c r="O226" i="5" s="1"/>
  <c r="N225" i="1"/>
  <c r="P226" i="5" s="1"/>
  <c r="O225" i="1"/>
  <c r="Q226" i="5" s="1"/>
  <c r="J226" i="1"/>
  <c r="L227" i="5" s="1"/>
  <c r="K226" i="1"/>
  <c r="M227" i="5" s="1"/>
  <c r="L226" i="1"/>
  <c r="N227" i="5" s="1"/>
  <c r="M226" i="1"/>
  <c r="O227" i="5" s="1"/>
  <c r="N226" i="1"/>
  <c r="P227" i="5" s="1"/>
  <c r="O226" i="1"/>
  <c r="Q227" i="5" s="1"/>
  <c r="J227" i="1"/>
  <c r="L228" i="5" s="1"/>
  <c r="K227" i="1"/>
  <c r="M228" i="5" s="1"/>
  <c r="L227" i="1"/>
  <c r="N228" i="5" s="1"/>
  <c r="M227" i="1"/>
  <c r="O228" i="5" s="1"/>
  <c r="N227" i="1"/>
  <c r="P228" i="5" s="1"/>
  <c r="O227" i="1"/>
  <c r="Q228" i="5" s="1"/>
  <c r="J228" i="1"/>
  <c r="L229" i="5" s="1"/>
  <c r="K228" i="1"/>
  <c r="M229" i="5" s="1"/>
  <c r="L228" i="1"/>
  <c r="N229" i="5" s="1"/>
  <c r="M228" i="1"/>
  <c r="O229" i="5" s="1"/>
  <c r="N228" i="1"/>
  <c r="P229" i="5" s="1"/>
  <c r="O228" i="1"/>
  <c r="Q229" i="5" s="1"/>
  <c r="J229" i="1"/>
  <c r="L230" i="5" s="1"/>
  <c r="K229" i="1"/>
  <c r="M230" i="5" s="1"/>
  <c r="L229" i="1"/>
  <c r="N230" i="5" s="1"/>
  <c r="M229" i="1"/>
  <c r="O230" i="5" s="1"/>
  <c r="N229" i="1"/>
  <c r="P230" i="5" s="1"/>
  <c r="O229" i="1"/>
  <c r="Q230" i="5" s="1"/>
  <c r="J230" i="1"/>
  <c r="L231" i="5" s="1"/>
  <c r="K230" i="1"/>
  <c r="M231" i="5" s="1"/>
  <c r="L230" i="1"/>
  <c r="N231" i="5" s="1"/>
  <c r="M230" i="1"/>
  <c r="O231" i="5" s="1"/>
  <c r="N230" i="1"/>
  <c r="P231" i="5" s="1"/>
  <c r="O230" i="1"/>
  <c r="Q231" i="5" s="1"/>
  <c r="J231" i="1"/>
  <c r="L232" i="5" s="1"/>
  <c r="K231" i="1"/>
  <c r="M232" i="5" s="1"/>
  <c r="L231" i="1"/>
  <c r="N232" i="5" s="1"/>
  <c r="M231" i="1"/>
  <c r="O232" i="5" s="1"/>
  <c r="N231" i="1"/>
  <c r="P232" i="5" s="1"/>
  <c r="O231" i="1"/>
  <c r="Q232" i="5" s="1"/>
  <c r="J232" i="1"/>
  <c r="L233" i="5" s="1"/>
  <c r="K232" i="1"/>
  <c r="M233" i="5" s="1"/>
  <c r="L232" i="1"/>
  <c r="N233" i="5" s="1"/>
  <c r="M232" i="1"/>
  <c r="O233" i="5" s="1"/>
  <c r="N232" i="1"/>
  <c r="P233" i="5" s="1"/>
  <c r="O232" i="1"/>
  <c r="Q233" i="5" s="1"/>
  <c r="J233" i="1"/>
  <c r="L234" i="5" s="1"/>
  <c r="K233" i="1"/>
  <c r="M234" i="5" s="1"/>
  <c r="L233" i="1"/>
  <c r="N234" i="5" s="1"/>
  <c r="M233" i="1"/>
  <c r="O234" i="5" s="1"/>
  <c r="N233" i="1"/>
  <c r="P234" i="5" s="1"/>
  <c r="O233" i="1"/>
  <c r="Q234" i="5" s="1"/>
  <c r="J234" i="1"/>
  <c r="L235" i="5" s="1"/>
  <c r="K234" i="1"/>
  <c r="M235" i="5" s="1"/>
  <c r="L234" i="1"/>
  <c r="N235" i="5" s="1"/>
  <c r="M234" i="1"/>
  <c r="O235" i="5" s="1"/>
  <c r="N234" i="1"/>
  <c r="P235" i="5" s="1"/>
  <c r="O234" i="1"/>
  <c r="Q235" i="5" s="1"/>
  <c r="J235" i="1"/>
  <c r="L236" i="5" s="1"/>
  <c r="K235" i="1"/>
  <c r="M236" i="5" s="1"/>
  <c r="L235" i="1"/>
  <c r="N236" i="5" s="1"/>
  <c r="M235" i="1"/>
  <c r="O236" i="5" s="1"/>
  <c r="N235" i="1"/>
  <c r="P236" i="5" s="1"/>
  <c r="O235" i="1"/>
  <c r="Q236" i="5" s="1"/>
  <c r="J236" i="1"/>
  <c r="L237" i="5" s="1"/>
  <c r="K236" i="1"/>
  <c r="M237" i="5" s="1"/>
  <c r="L236" i="1"/>
  <c r="N237" i="5" s="1"/>
  <c r="M236" i="1"/>
  <c r="O237" i="5" s="1"/>
  <c r="N236" i="1"/>
  <c r="P237" i="5" s="1"/>
  <c r="O236" i="1"/>
  <c r="Q237" i="5" s="1"/>
  <c r="J237" i="1"/>
  <c r="L238" i="5" s="1"/>
  <c r="K237" i="1"/>
  <c r="M238" i="5" s="1"/>
  <c r="L237" i="1"/>
  <c r="N238" i="5" s="1"/>
  <c r="M237" i="1"/>
  <c r="O238" i="5" s="1"/>
  <c r="N237" i="1"/>
  <c r="P238" i="5" s="1"/>
  <c r="O237" i="1"/>
  <c r="Q238" i="5" s="1"/>
  <c r="J238" i="1"/>
  <c r="L239" i="5" s="1"/>
  <c r="K238" i="1"/>
  <c r="M239" i="5" s="1"/>
  <c r="L238" i="1"/>
  <c r="N239" i="5" s="1"/>
  <c r="M238" i="1"/>
  <c r="O239" i="5" s="1"/>
  <c r="N238" i="1"/>
  <c r="P239" i="5" s="1"/>
  <c r="O238" i="1"/>
  <c r="Q239" i="5" s="1"/>
  <c r="J239" i="1"/>
  <c r="L240" i="5" s="1"/>
  <c r="K239" i="1"/>
  <c r="M240" i="5" s="1"/>
  <c r="L239" i="1"/>
  <c r="N240" i="5" s="1"/>
  <c r="M239" i="1"/>
  <c r="O240" i="5" s="1"/>
  <c r="N239" i="1"/>
  <c r="P240" i="5" s="1"/>
  <c r="O239" i="1"/>
  <c r="Q240" i="5" s="1"/>
  <c r="J240" i="1"/>
  <c r="L241" i="5" s="1"/>
  <c r="K240" i="1"/>
  <c r="M241" i="5" s="1"/>
  <c r="L240" i="1"/>
  <c r="N241" i="5" s="1"/>
  <c r="M240" i="1"/>
  <c r="O241" i="5" s="1"/>
  <c r="N240" i="1"/>
  <c r="P241" i="5" s="1"/>
  <c r="O240" i="1"/>
  <c r="Q241" i="5" s="1"/>
  <c r="J241" i="1"/>
  <c r="L242" i="5" s="1"/>
  <c r="K241" i="1"/>
  <c r="M242" i="5" s="1"/>
  <c r="L241" i="1"/>
  <c r="N242" i="5" s="1"/>
  <c r="M241" i="1"/>
  <c r="O242" i="5" s="1"/>
  <c r="N241" i="1"/>
  <c r="P242" i="5" s="1"/>
  <c r="O241" i="1"/>
  <c r="Q242" i="5" s="1"/>
  <c r="J242" i="1"/>
  <c r="L243" i="5" s="1"/>
  <c r="K242" i="1"/>
  <c r="M243" i="5" s="1"/>
  <c r="L242" i="1"/>
  <c r="N243" i="5" s="1"/>
  <c r="M242" i="1"/>
  <c r="O243" i="5" s="1"/>
  <c r="N242" i="1"/>
  <c r="P243" i="5" s="1"/>
  <c r="O242" i="1"/>
  <c r="Q243" i="5" s="1"/>
  <c r="J243" i="1"/>
  <c r="L244" i="5" s="1"/>
  <c r="K243" i="1"/>
  <c r="M244" i="5" s="1"/>
  <c r="L243" i="1"/>
  <c r="N244" i="5" s="1"/>
  <c r="M243" i="1"/>
  <c r="O244" i="5" s="1"/>
  <c r="N243" i="1"/>
  <c r="P244" i="5" s="1"/>
  <c r="O243" i="1"/>
  <c r="Q244" i="5" s="1"/>
  <c r="J244" i="1"/>
  <c r="L245" i="5" s="1"/>
  <c r="K244" i="1"/>
  <c r="M245" i="5" s="1"/>
  <c r="L244" i="1"/>
  <c r="N245" i="5" s="1"/>
  <c r="M244" i="1"/>
  <c r="O245" i="5" s="1"/>
  <c r="N244" i="1"/>
  <c r="P245" i="5" s="1"/>
  <c r="O244" i="1"/>
  <c r="Q245" i="5" s="1"/>
  <c r="J245" i="1"/>
  <c r="L246" i="5" s="1"/>
  <c r="K245" i="1"/>
  <c r="M246" i="5" s="1"/>
  <c r="L245" i="1"/>
  <c r="N246" i="5" s="1"/>
  <c r="M245" i="1"/>
  <c r="O246" i="5" s="1"/>
  <c r="N245" i="1"/>
  <c r="P246" i="5" s="1"/>
  <c r="O245" i="1"/>
  <c r="Q246" i="5" s="1"/>
  <c r="J246" i="1"/>
  <c r="L247" i="5" s="1"/>
  <c r="K246" i="1"/>
  <c r="M247" i="5" s="1"/>
  <c r="L246" i="1"/>
  <c r="N247" i="5" s="1"/>
  <c r="M246" i="1"/>
  <c r="O247" i="5" s="1"/>
  <c r="N246" i="1"/>
  <c r="P247" i="5" s="1"/>
  <c r="O246" i="1"/>
  <c r="Q247" i="5" s="1"/>
  <c r="J247" i="1"/>
  <c r="L248" i="5" s="1"/>
  <c r="K247" i="1"/>
  <c r="M248" i="5" s="1"/>
  <c r="L247" i="1"/>
  <c r="N248" i="5" s="1"/>
  <c r="M247" i="1"/>
  <c r="O248" i="5" s="1"/>
  <c r="N247" i="1"/>
  <c r="P248" i="5" s="1"/>
  <c r="O247" i="1"/>
  <c r="Q248" i="5" s="1"/>
  <c r="J248" i="1"/>
  <c r="L249" i="5" s="1"/>
  <c r="K248" i="1"/>
  <c r="M249" i="5" s="1"/>
  <c r="L248" i="1"/>
  <c r="N249" i="5" s="1"/>
  <c r="M248" i="1"/>
  <c r="O249" i="5" s="1"/>
  <c r="N248" i="1"/>
  <c r="P249" i="5" s="1"/>
  <c r="O248" i="1"/>
  <c r="Q249" i="5" s="1"/>
  <c r="J249" i="1"/>
  <c r="L250" i="5" s="1"/>
  <c r="K249" i="1"/>
  <c r="M250" i="5" s="1"/>
  <c r="L249" i="1"/>
  <c r="N250" i="5" s="1"/>
  <c r="M249" i="1"/>
  <c r="O250" i="5" s="1"/>
  <c r="N249" i="1"/>
  <c r="P250" i="5" s="1"/>
  <c r="O249" i="1"/>
  <c r="Q250" i="5" s="1"/>
  <c r="J250" i="1"/>
  <c r="L251" i="5" s="1"/>
  <c r="K250" i="1"/>
  <c r="M251" i="5" s="1"/>
  <c r="L250" i="1"/>
  <c r="N251" i="5" s="1"/>
  <c r="M250" i="1"/>
  <c r="O251" i="5" s="1"/>
  <c r="N250" i="1"/>
  <c r="P251" i="5" s="1"/>
  <c r="O250" i="1"/>
  <c r="Q251" i="5" s="1"/>
  <c r="J251" i="1"/>
  <c r="L252" i="5" s="1"/>
  <c r="K251" i="1"/>
  <c r="M252" i="5" s="1"/>
  <c r="L251" i="1"/>
  <c r="N252" i="5" s="1"/>
  <c r="M251" i="1"/>
  <c r="O252" i="5" s="1"/>
  <c r="N251" i="1"/>
  <c r="P252" i="5" s="1"/>
  <c r="O251" i="1"/>
  <c r="Q252" i="5" s="1"/>
  <c r="J252" i="1"/>
  <c r="L253" i="5" s="1"/>
  <c r="K252" i="1"/>
  <c r="M253" i="5" s="1"/>
  <c r="L252" i="1"/>
  <c r="N253" i="5" s="1"/>
  <c r="M252" i="1"/>
  <c r="O253" i="5" s="1"/>
  <c r="N252" i="1"/>
  <c r="P253" i="5" s="1"/>
  <c r="O252" i="1"/>
  <c r="Q253" i="5" s="1"/>
  <c r="J253" i="1"/>
  <c r="L254" i="5" s="1"/>
  <c r="K253" i="1"/>
  <c r="M254" i="5" s="1"/>
  <c r="L253" i="1"/>
  <c r="N254" i="5" s="1"/>
  <c r="M253" i="1"/>
  <c r="O254" i="5" s="1"/>
  <c r="N253" i="1"/>
  <c r="P254" i="5" s="1"/>
  <c r="O253" i="1"/>
  <c r="Q254" i="5" s="1"/>
  <c r="J254" i="1"/>
  <c r="L255" i="5" s="1"/>
  <c r="K254" i="1"/>
  <c r="M255" i="5" s="1"/>
  <c r="L254" i="1"/>
  <c r="N255" i="5" s="1"/>
  <c r="M254" i="1"/>
  <c r="O255" i="5" s="1"/>
  <c r="N254" i="1"/>
  <c r="P255" i="5" s="1"/>
  <c r="O254" i="1"/>
  <c r="Q255" i="5" s="1"/>
  <c r="J255" i="1"/>
  <c r="L256" i="5" s="1"/>
  <c r="K255" i="1"/>
  <c r="M256" i="5" s="1"/>
  <c r="L255" i="1"/>
  <c r="N256" i="5" s="1"/>
  <c r="M255" i="1"/>
  <c r="O256" i="5" s="1"/>
  <c r="N255" i="1"/>
  <c r="P256" i="5" s="1"/>
  <c r="O255" i="1"/>
  <c r="Q256" i="5" s="1"/>
  <c r="J256" i="1"/>
  <c r="L257" i="5" s="1"/>
  <c r="K256" i="1"/>
  <c r="M257" i="5" s="1"/>
  <c r="L256" i="1"/>
  <c r="N257" i="5" s="1"/>
  <c r="M256" i="1"/>
  <c r="O257" i="5" s="1"/>
  <c r="N256" i="1"/>
  <c r="P257" i="5" s="1"/>
  <c r="O256" i="1"/>
  <c r="Q257" i="5" s="1"/>
  <c r="J257" i="1"/>
  <c r="L258" i="5" s="1"/>
  <c r="K257" i="1"/>
  <c r="M258" i="5" s="1"/>
  <c r="L257" i="1"/>
  <c r="N258" i="5" s="1"/>
  <c r="M257" i="1"/>
  <c r="O258" i="5" s="1"/>
  <c r="N257" i="1"/>
  <c r="P258" i="5" s="1"/>
  <c r="O257" i="1"/>
  <c r="Q258" i="5" s="1"/>
  <c r="J258" i="1"/>
  <c r="L259" i="5" s="1"/>
  <c r="K258" i="1"/>
  <c r="M259" i="5" s="1"/>
  <c r="L258" i="1"/>
  <c r="N259" i="5" s="1"/>
  <c r="M258" i="1"/>
  <c r="O259" i="5" s="1"/>
  <c r="N258" i="1"/>
  <c r="P259" i="5" s="1"/>
  <c r="O258" i="1"/>
  <c r="Q259" i="5" s="1"/>
  <c r="J259" i="1"/>
  <c r="L260" i="5" s="1"/>
  <c r="K259" i="1"/>
  <c r="M260" i="5" s="1"/>
  <c r="L259" i="1"/>
  <c r="N260" i="5" s="1"/>
  <c r="M259" i="1"/>
  <c r="O260" i="5" s="1"/>
  <c r="N259" i="1"/>
  <c r="P260" i="5" s="1"/>
  <c r="O259" i="1"/>
  <c r="Q260" i="5" s="1"/>
  <c r="J260" i="1"/>
  <c r="L261" i="5" s="1"/>
  <c r="K260" i="1"/>
  <c r="M261" i="5" s="1"/>
  <c r="L260" i="1"/>
  <c r="N261" i="5" s="1"/>
  <c r="M260" i="1"/>
  <c r="O261" i="5" s="1"/>
  <c r="N260" i="1"/>
  <c r="P261" i="5" s="1"/>
  <c r="O260" i="1"/>
  <c r="Q261" i="5" s="1"/>
  <c r="J261" i="1"/>
  <c r="L262" i="5" s="1"/>
  <c r="K261" i="1"/>
  <c r="M262" i="5" s="1"/>
  <c r="L261" i="1"/>
  <c r="N262" i="5" s="1"/>
  <c r="M261" i="1"/>
  <c r="O262" i="5" s="1"/>
  <c r="N261" i="1"/>
  <c r="P262" i="5" s="1"/>
  <c r="O261" i="1"/>
  <c r="Q262" i="5" s="1"/>
  <c r="J262" i="1"/>
  <c r="L263" i="5" s="1"/>
  <c r="K262" i="1"/>
  <c r="M263" i="5" s="1"/>
  <c r="L262" i="1"/>
  <c r="N263" i="5" s="1"/>
  <c r="M262" i="1"/>
  <c r="O263" i="5" s="1"/>
  <c r="N262" i="1"/>
  <c r="P263" i="5" s="1"/>
  <c r="O262" i="1"/>
  <c r="Q263" i="5" s="1"/>
  <c r="J263" i="1"/>
  <c r="L264" i="5" s="1"/>
  <c r="K263" i="1"/>
  <c r="M264" i="5" s="1"/>
  <c r="L263" i="1"/>
  <c r="N264" i="5" s="1"/>
  <c r="M263" i="1"/>
  <c r="O264" i="5" s="1"/>
  <c r="N263" i="1"/>
  <c r="P264" i="5" s="1"/>
  <c r="O263" i="1"/>
  <c r="Q264" i="5" s="1"/>
  <c r="J264" i="1"/>
  <c r="L265" i="5" s="1"/>
  <c r="K264" i="1"/>
  <c r="M265" i="5" s="1"/>
  <c r="L264" i="1"/>
  <c r="N265" i="5" s="1"/>
  <c r="M264" i="1"/>
  <c r="O265" i="5" s="1"/>
  <c r="N264" i="1"/>
  <c r="P265" i="5" s="1"/>
  <c r="O264" i="1"/>
  <c r="Q265" i="5" s="1"/>
  <c r="J265" i="1"/>
  <c r="L266" i="5" s="1"/>
  <c r="K265" i="1"/>
  <c r="M266" i="5" s="1"/>
  <c r="L265" i="1"/>
  <c r="N266" i="5" s="1"/>
  <c r="M265" i="1"/>
  <c r="O266" i="5" s="1"/>
  <c r="N265" i="1"/>
  <c r="P266" i="5" s="1"/>
  <c r="O265" i="1"/>
  <c r="Q266" i="5" s="1"/>
  <c r="J266" i="1"/>
  <c r="L267" i="5" s="1"/>
  <c r="K266" i="1"/>
  <c r="M267" i="5" s="1"/>
  <c r="L266" i="1"/>
  <c r="N267" i="5" s="1"/>
  <c r="M266" i="1"/>
  <c r="O267" i="5" s="1"/>
  <c r="N266" i="1"/>
  <c r="P267" i="5" s="1"/>
  <c r="O266" i="1"/>
  <c r="Q267" i="5" s="1"/>
  <c r="J267" i="1"/>
  <c r="L268" i="5" s="1"/>
  <c r="K267" i="1"/>
  <c r="M268" i="5" s="1"/>
  <c r="L267" i="1"/>
  <c r="N268" i="5" s="1"/>
  <c r="M267" i="1"/>
  <c r="O268" i="5" s="1"/>
  <c r="N267" i="1"/>
  <c r="P268" i="5" s="1"/>
  <c r="O267" i="1"/>
  <c r="Q268" i="5" s="1"/>
  <c r="J268" i="1"/>
  <c r="L269" i="5" s="1"/>
  <c r="K268" i="1"/>
  <c r="M269" i="5" s="1"/>
  <c r="L268" i="1"/>
  <c r="N269" i="5" s="1"/>
  <c r="M268" i="1"/>
  <c r="O269" i="5" s="1"/>
  <c r="N268" i="1"/>
  <c r="P269" i="5" s="1"/>
  <c r="O268" i="1"/>
  <c r="Q269" i="5" s="1"/>
  <c r="J269" i="1"/>
  <c r="L270" i="5" s="1"/>
  <c r="K269" i="1"/>
  <c r="M270" i="5" s="1"/>
  <c r="L269" i="1"/>
  <c r="N270" i="5" s="1"/>
  <c r="M269" i="1"/>
  <c r="O270" i="5" s="1"/>
  <c r="N269" i="1"/>
  <c r="P270" i="5" s="1"/>
  <c r="O269" i="1"/>
  <c r="Q270" i="5" s="1"/>
  <c r="J270" i="1"/>
  <c r="L271" i="5" s="1"/>
  <c r="K270" i="1"/>
  <c r="M271" i="5" s="1"/>
  <c r="L270" i="1"/>
  <c r="N271" i="5" s="1"/>
  <c r="M270" i="1"/>
  <c r="O271" i="5" s="1"/>
  <c r="N270" i="1"/>
  <c r="P271" i="5" s="1"/>
  <c r="O270" i="1"/>
  <c r="Q271" i="5" s="1"/>
  <c r="J271" i="1"/>
  <c r="L272" i="5" s="1"/>
  <c r="K271" i="1"/>
  <c r="M272" i="5" s="1"/>
  <c r="L271" i="1"/>
  <c r="N272" i="5" s="1"/>
  <c r="M271" i="1"/>
  <c r="O272" i="5" s="1"/>
  <c r="N271" i="1"/>
  <c r="P272" i="5" s="1"/>
  <c r="O271" i="1"/>
  <c r="Q272" i="5" s="1"/>
  <c r="J272" i="1"/>
  <c r="L273" i="5" s="1"/>
  <c r="K272" i="1"/>
  <c r="M273" i="5" s="1"/>
  <c r="L272" i="1"/>
  <c r="N273" i="5" s="1"/>
  <c r="M272" i="1"/>
  <c r="O273" i="5" s="1"/>
  <c r="N272" i="1"/>
  <c r="P273" i="5" s="1"/>
  <c r="O272" i="1"/>
  <c r="Q273" i="5" s="1"/>
  <c r="J273" i="1"/>
  <c r="L274" i="5" s="1"/>
  <c r="K273" i="1"/>
  <c r="M274" i="5" s="1"/>
  <c r="L273" i="1"/>
  <c r="N274" i="5" s="1"/>
  <c r="M273" i="1"/>
  <c r="O274" i="5" s="1"/>
  <c r="N273" i="1"/>
  <c r="P274" i="5" s="1"/>
  <c r="O273" i="1"/>
  <c r="Q274" i="5" s="1"/>
  <c r="J274" i="1"/>
  <c r="L275" i="5" s="1"/>
  <c r="K274" i="1"/>
  <c r="M275" i="5" s="1"/>
  <c r="L274" i="1"/>
  <c r="N275" i="5" s="1"/>
  <c r="M274" i="1"/>
  <c r="O275" i="5" s="1"/>
  <c r="N274" i="1"/>
  <c r="P275" i="5" s="1"/>
  <c r="O274" i="1"/>
  <c r="Q275" i="5" s="1"/>
  <c r="J275" i="1"/>
  <c r="L276" i="5" s="1"/>
  <c r="K275" i="1"/>
  <c r="M276" i="5" s="1"/>
  <c r="L275" i="1"/>
  <c r="N276" i="5" s="1"/>
  <c r="M275" i="1"/>
  <c r="O276" i="5" s="1"/>
  <c r="N275" i="1"/>
  <c r="P276" i="5" s="1"/>
  <c r="O275" i="1"/>
  <c r="Q276" i="5" s="1"/>
  <c r="J276" i="1"/>
  <c r="L277" i="5" s="1"/>
  <c r="K276" i="1"/>
  <c r="M277" i="5" s="1"/>
  <c r="L276" i="1"/>
  <c r="N277" i="5" s="1"/>
  <c r="M276" i="1"/>
  <c r="O277" i="5" s="1"/>
  <c r="N276" i="1"/>
  <c r="P277" i="5" s="1"/>
  <c r="O276" i="1"/>
  <c r="Q277" i="5" s="1"/>
  <c r="J277" i="1"/>
  <c r="L278" i="5" s="1"/>
  <c r="K277" i="1"/>
  <c r="M278" i="5" s="1"/>
  <c r="L277" i="1"/>
  <c r="N278" i="5" s="1"/>
  <c r="M277" i="1"/>
  <c r="O278" i="5" s="1"/>
  <c r="N277" i="1"/>
  <c r="P278" i="5" s="1"/>
  <c r="O277" i="1"/>
  <c r="Q278" i="5" s="1"/>
  <c r="J278" i="1"/>
  <c r="L279" i="5" s="1"/>
  <c r="K278" i="1"/>
  <c r="M279" i="5" s="1"/>
  <c r="L278" i="1"/>
  <c r="N279" i="5" s="1"/>
  <c r="M278" i="1"/>
  <c r="O279" i="5" s="1"/>
  <c r="N278" i="1"/>
  <c r="P279" i="5" s="1"/>
  <c r="O278" i="1"/>
  <c r="Q279" i="5" s="1"/>
  <c r="J279" i="1"/>
  <c r="L280" i="5" s="1"/>
  <c r="K279" i="1"/>
  <c r="M280" i="5" s="1"/>
  <c r="L279" i="1"/>
  <c r="N280" i="5" s="1"/>
  <c r="M279" i="1"/>
  <c r="O280" i="5" s="1"/>
  <c r="N279" i="1"/>
  <c r="P280" i="5" s="1"/>
  <c r="O279" i="1"/>
  <c r="Q280" i="5" s="1"/>
  <c r="J280" i="1"/>
  <c r="L281" i="5" s="1"/>
  <c r="K280" i="1"/>
  <c r="M281" i="5" s="1"/>
  <c r="L280" i="1"/>
  <c r="N281" i="5" s="1"/>
  <c r="M280" i="1"/>
  <c r="O281" i="5" s="1"/>
  <c r="N280" i="1"/>
  <c r="P281" i="5" s="1"/>
  <c r="O280" i="1"/>
  <c r="Q281" i="5" s="1"/>
  <c r="J281" i="1"/>
  <c r="L282" i="5" s="1"/>
  <c r="K281" i="1"/>
  <c r="M282" i="5" s="1"/>
  <c r="L281" i="1"/>
  <c r="N282" i="5" s="1"/>
  <c r="M281" i="1"/>
  <c r="O282" i="5" s="1"/>
  <c r="N281" i="1"/>
  <c r="P282" i="5" s="1"/>
  <c r="O281" i="1"/>
  <c r="Q282" i="5" s="1"/>
  <c r="J282" i="1"/>
  <c r="L283" i="5" s="1"/>
  <c r="K282" i="1"/>
  <c r="M283" i="5" s="1"/>
  <c r="L282" i="1"/>
  <c r="N283" i="5" s="1"/>
  <c r="M282" i="1"/>
  <c r="O283" i="5" s="1"/>
  <c r="N282" i="1"/>
  <c r="P283" i="5" s="1"/>
  <c r="O282" i="1"/>
  <c r="Q283" i="5" s="1"/>
  <c r="K197" i="1"/>
  <c r="M198" i="5" s="1"/>
  <c r="L197" i="1"/>
  <c r="N198" i="5" s="1"/>
  <c r="M197" i="1"/>
  <c r="O198" i="5" s="1"/>
  <c r="N197" i="1"/>
  <c r="P198" i="5" s="1"/>
  <c r="O197" i="1"/>
  <c r="Q198" i="5" s="1"/>
  <c r="J197" i="1"/>
  <c r="L198" i="5" s="1"/>
  <c r="J8" i="1"/>
  <c r="L9" i="5" s="1"/>
  <c r="K8" i="1"/>
  <c r="M9" i="5" s="1"/>
  <c r="L8" i="1"/>
  <c r="N9" i="5" s="1"/>
  <c r="M8" i="1"/>
  <c r="O9" i="5" s="1"/>
  <c r="N8" i="1"/>
  <c r="P9" i="5" s="1"/>
  <c r="O8" i="1"/>
  <c r="Q9" i="5" s="1"/>
  <c r="J9" i="1"/>
  <c r="L10" i="5" s="1"/>
  <c r="K9" i="1"/>
  <c r="M10" i="5" s="1"/>
  <c r="L9" i="1"/>
  <c r="N10" i="5" s="1"/>
  <c r="M9" i="1"/>
  <c r="O10" i="5" s="1"/>
  <c r="N9" i="1"/>
  <c r="P10" i="5" s="1"/>
  <c r="O9" i="1"/>
  <c r="Q10" i="5" s="1"/>
  <c r="J10" i="1"/>
  <c r="L11" i="5" s="1"/>
  <c r="K10" i="1"/>
  <c r="M11" i="5" s="1"/>
  <c r="L10" i="1"/>
  <c r="N11" i="5" s="1"/>
  <c r="M10" i="1"/>
  <c r="O11" i="5" s="1"/>
  <c r="N10" i="1"/>
  <c r="P11" i="5" s="1"/>
  <c r="O10" i="1"/>
  <c r="Q11" i="5" s="1"/>
  <c r="J11" i="1"/>
  <c r="L12" i="5" s="1"/>
  <c r="K11" i="1"/>
  <c r="M12" i="5" s="1"/>
  <c r="L11" i="1"/>
  <c r="N12" i="5" s="1"/>
  <c r="M11" i="1"/>
  <c r="O12" i="5" s="1"/>
  <c r="N11" i="1"/>
  <c r="P12" i="5" s="1"/>
  <c r="O11" i="1"/>
  <c r="Q12" i="5" s="1"/>
  <c r="J12" i="1"/>
  <c r="L13" i="5" s="1"/>
  <c r="K12" i="1"/>
  <c r="M13" i="5" s="1"/>
  <c r="L12" i="1"/>
  <c r="N13" i="5" s="1"/>
  <c r="M12" i="1"/>
  <c r="O13" i="5" s="1"/>
  <c r="N12" i="1"/>
  <c r="P13" i="5" s="1"/>
  <c r="O12" i="1"/>
  <c r="Q13" i="5" s="1"/>
  <c r="J13" i="1"/>
  <c r="L14" i="5" s="1"/>
  <c r="K13" i="1"/>
  <c r="M14" i="5" s="1"/>
  <c r="L13" i="1"/>
  <c r="N14" i="5" s="1"/>
  <c r="M13" i="1"/>
  <c r="O14" i="5" s="1"/>
  <c r="N13" i="1"/>
  <c r="P14" i="5" s="1"/>
  <c r="O13" i="1"/>
  <c r="Q14" i="5" s="1"/>
  <c r="J14" i="1"/>
  <c r="L15" i="5" s="1"/>
  <c r="K14" i="1"/>
  <c r="M15" i="5" s="1"/>
  <c r="L14" i="1"/>
  <c r="N15" i="5" s="1"/>
  <c r="M14" i="1"/>
  <c r="O15" i="5" s="1"/>
  <c r="N14" i="1"/>
  <c r="P15" i="5" s="1"/>
  <c r="O14" i="1"/>
  <c r="Q15" i="5" s="1"/>
  <c r="J15" i="1"/>
  <c r="L16" i="5" s="1"/>
  <c r="K15" i="1"/>
  <c r="M16" i="5" s="1"/>
  <c r="L15" i="1"/>
  <c r="N16" i="5" s="1"/>
  <c r="M15" i="1"/>
  <c r="O16" i="5" s="1"/>
  <c r="N15" i="1"/>
  <c r="P16" i="5" s="1"/>
  <c r="O15" i="1"/>
  <c r="Q16" i="5" s="1"/>
  <c r="J16" i="1"/>
  <c r="L17" i="5" s="1"/>
  <c r="K16" i="1"/>
  <c r="M17" i="5" s="1"/>
  <c r="L16" i="1"/>
  <c r="N17" i="5" s="1"/>
  <c r="M16" i="1"/>
  <c r="O17" i="5" s="1"/>
  <c r="N16" i="1"/>
  <c r="P17" i="5" s="1"/>
  <c r="O16" i="1"/>
  <c r="Q17" i="5" s="1"/>
  <c r="J17" i="1"/>
  <c r="L18" i="5" s="1"/>
  <c r="K17" i="1"/>
  <c r="M18" i="5" s="1"/>
  <c r="L17" i="1"/>
  <c r="N18" i="5" s="1"/>
  <c r="M17" i="1"/>
  <c r="O18" i="5" s="1"/>
  <c r="N17" i="1"/>
  <c r="P18" i="5" s="1"/>
  <c r="O17" i="1"/>
  <c r="Q18" i="5" s="1"/>
  <c r="J18" i="1"/>
  <c r="L19" i="5" s="1"/>
  <c r="K18" i="1"/>
  <c r="M19" i="5" s="1"/>
  <c r="L18" i="1"/>
  <c r="N19" i="5" s="1"/>
  <c r="M18" i="1"/>
  <c r="O19" i="5" s="1"/>
  <c r="N18" i="1"/>
  <c r="P19" i="5" s="1"/>
  <c r="O18" i="1"/>
  <c r="Q19" i="5" s="1"/>
  <c r="J19" i="1"/>
  <c r="L20" i="5" s="1"/>
  <c r="K19" i="1"/>
  <c r="M20" i="5" s="1"/>
  <c r="L19" i="1"/>
  <c r="N20" i="5" s="1"/>
  <c r="M19" i="1"/>
  <c r="O20" i="5" s="1"/>
  <c r="N19" i="1"/>
  <c r="P20" i="5" s="1"/>
  <c r="O19" i="1"/>
  <c r="Q20" i="5" s="1"/>
  <c r="J20" i="1"/>
  <c r="L21" i="5" s="1"/>
  <c r="K20" i="1"/>
  <c r="M21" i="5" s="1"/>
  <c r="L20" i="1"/>
  <c r="N21" i="5" s="1"/>
  <c r="M20" i="1"/>
  <c r="O21" i="5" s="1"/>
  <c r="N20" i="1"/>
  <c r="P21" i="5" s="1"/>
  <c r="O20" i="1"/>
  <c r="Q21" i="5" s="1"/>
  <c r="J21" i="1"/>
  <c r="L22" i="5" s="1"/>
  <c r="K21" i="1"/>
  <c r="M22" i="5" s="1"/>
  <c r="L21" i="1"/>
  <c r="N22" i="5" s="1"/>
  <c r="M21" i="1"/>
  <c r="O22" i="5" s="1"/>
  <c r="N21" i="1"/>
  <c r="P22" i="5" s="1"/>
  <c r="O21" i="1"/>
  <c r="Q22" i="5" s="1"/>
  <c r="J22" i="1"/>
  <c r="L23" i="5" s="1"/>
  <c r="K22" i="1"/>
  <c r="M23" i="5" s="1"/>
  <c r="L22" i="1"/>
  <c r="N23" i="5" s="1"/>
  <c r="M22" i="1"/>
  <c r="O23" i="5" s="1"/>
  <c r="N22" i="1"/>
  <c r="P23" i="5" s="1"/>
  <c r="O22" i="1"/>
  <c r="Q23" i="5" s="1"/>
  <c r="J23" i="1"/>
  <c r="L24" i="5" s="1"/>
  <c r="K23" i="1"/>
  <c r="M24" i="5" s="1"/>
  <c r="L23" i="1"/>
  <c r="N24" i="5" s="1"/>
  <c r="M23" i="1"/>
  <c r="O24" i="5" s="1"/>
  <c r="N23" i="1"/>
  <c r="P24" i="5" s="1"/>
  <c r="O23" i="1"/>
  <c r="Q24" i="5" s="1"/>
  <c r="J24" i="1"/>
  <c r="L25" i="5" s="1"/>
  <c r="K24" i="1"/>
  <c r="M25" i="5" s="1"/>
  <c r="L24" i="1"/>
  <c r="N25" i="5" s="1"/>
  <c r="M24" i="1"/>
  <c r="O25" i="5" s="1"/>
  <c r="N24" i="1"/>
  <c r="P25" i="5" s="1"/>
  <c r="O24" i="1"/>
  <c r="Q25" i="5" s="1"/>
  <c r="J25" i="1"/>
  <c r="L26" i="5" s="1"/>
  <c r="K25" i="1"/>
  <c r="M26" i="5" s="1"/>
  <c r="L25" i="1"/>
  <c r="N26" i="5" s="1"/>
  <c r="M25" i="1"/>
  <c r="O26" i="5" s="1"/>
  <c r="N25" i="1"/>
  <c r="P26" i="5" s="1"/>
  <c r="O25" i="1"/>
  <c r="Q26" i="5" s="1"/>
  <c r="J26" i="1"/>
  <c r="L27" i="5" s="1"/>
  <c r="K26" i="1"/>
  <c r="M27" i="5" s="1"/>
  <c r="L26" i="1"/>
  <c r="N27" i="5" s="1"/>
  <c r="M26" i="1"/>
  <c r="O27" i="5" s="1"/>
  <c r="N26" i="1"/>
  <c r="P27" i="5" s="1"/>
  <c r="O26" i="1"/>
  <c r="Q27" i="5" s="1"/>
  <c r="J27" i="1"/>
  <c r="L28" i="5" s="1"/>
  <c r="K27" i="1"/>
  <c r="M28" i="5" s="1"/>
  <c r="L27" i="1"/>
  <c r="N28" i="5" s="1"/>
  <c r="M27" i="1"/>
  <c r="O28" i="5" s="1"/>
  <c r="N27" i="1"/>
  <c r="P28" i="5" s="1"/>
  <c r="O27" i="1"/>
  <c r="Q28" i="5" s="1"/>
  <c r="J28" i="1"/>
  <c r="L29" i="5" s="1"/>
  <c r="K28" i="1"/>
  <c r="M29" i="5" s="1"/>
  <c r="L28" i="1"/>
  <c r="N29" i="5" s="1"/>
  <c r="M28" i="1"/>
  <c r="O29" i="5" s="1"/>
  <c r="N28" i="1"/>
  <c r="P29" i="5" s="1"/>
  <c r="O28" i="1"/>
  <c r="Q29" i="5" s="1"/>
  <c r="J29" i="1"/>
  <c r="L30" i="5" s="1"/>
  <c r="K29" i="1"/>
  <c r="M30" i="5" s="1"/>
  <c r="L29" i="1"/>
  <c r="N30" i="5" s="1"/>
  <c r="M29" i="1"/>
  <c r="O30" i="5" s="1"/>
  <c r="N29" i="1"/>
  <c r="P30" i="5" s="1"/>
  <c r="O29" i="1"/>
  <c r="Q30" i="5" s="1"/>
  <c r="J30" i="1"/>
  <c r="L31" i="5" s="1"/>
  <c r="K30" i="1"/>
  <c r="M31" i="5" s="1"/>
  <c r="L30" i="1"/>
  <c r="N31" i="5" s="1"/>
  <c r="M30" i="1"/>
  <c r="O31" i="5" s="1"/>
  <c r="N30" i="1"/>
  <c r="P31" i="5" s="1"/>
  <c r="O30" i="1"/>
  <c r="Q31" i="5" s="1"/>
  <c r="J31" i="1"/>
  <c r="L32" i="5" s="1"/>
  <c r="K31" i="1"/>
  <c r="M32" i="5" s="1"/>
  <c r="L31" i="1"/>
  <c r="N32" i="5" s="1"/>
  <c r="M31" i="1"/>
  <c r="O32" i="5" s="1"/>
  <c r="N31" i="1"/>
  <c r="P32" i="5" s="1"/>
  <c r="O31" i="1"/>
  <c r="Q32" i="5" s="1"/>
  <c r="J32" i="1"/>
  <c r="L33" i="5" s="1"/>
  <c r="K32" i="1"/>
  <c r="M33" i="5" s="1"/>
  <c r="L32" i="1"/>
  <c r="N33" i="5" s="1"/>
  <c r="M32" i="1"/>
  <c r="O33" i="5" s="1"/>
  <c r="N32" i="1"/>
  <c r="P33" i="5" s="1"/>
  <c r="O32" i="1"/>
  <c r="Q33" i="5" s="1"/>
  <c r="J33" i="1"/>
  <c r="L34" i="5" s="1"/>
  <c r="K33" i="1"/>
  <c r="M34" i="5" s="1"/>
  <c r="L33" i="1"/>
  <c r="N34" i="5" s="1"/>
  <c r="M33" i="1"/>
  <c r="O34" i="5" s="1"/>
  <c r="N33" i="1"/>
  <c r="P34" i="5" s="1"/>
  <c r="O33" i="1"/>
  <c r="Q34" i="5" s="1"/>
  <c r="J34" i="1"/>
  <c r="L35" i="5" s="1"/>
  <c r="K34" i="1"/>
  <c r="M35" i="5" s="1"/>
  <c r="L34" i="1"/>
  <c r="N35" i="5" s="1"/>
  <c r="M34" i="1"/>
  <c r="O35" i="5" s="1"/>
  <c r="N34" i="1"/>
  <c r="P35" i="5" s="1"/>
  <c r="O34" i="1"/>
  <c r="Q35" i="5" s="1"/>
  <c r="J35" i="1"/>
  <c r="L36" i="5" s="1"/>
  <c r="K35" i="1"/>
  <c r="M36" i="5" s="1"/>
  <c r="L35" i="1"/>
  <c r="N36" i="5" s="1"/>
  <c r="M35" i="1"/>
  <c r="O36" i="5" s="1"/>
  <c r="N35" i="1"/>
  <c r="P36" i="5" s="1"/>
  <c r="O35" i="1"/>
  <c r="Q36" i="5" s="1"/>
  <c r="J36" i="1"/>
  <c r="L37" i="5" s="1"/>
  <c r="K36" i="1"/>
  <c r="M37" i="5" s="1"/>
  <c r="L36" i="1"/>
  <c r="N37" i="5" s="1"/>
  <c r="M36" i="1"/>
  <c r="O37" i="5" s="1"/>
  <c r="N36" i="1"/>
  <c r="P37" i="5" s="1"/>
  <c r="O36" i="1"/>
  <c r="Q37" i="5" s="1"/>
  <c r="J37" i="1"/>
  <c r="L38" i="5" s="1"/>
  <c r="K37" i="1"/>
  <c r="M38" i="5" s="1"/>
  <c r="L37" i="1"/>
  <c r="N38" i="5" s="1"/>
  <c r="M37" i="1"/>
  <c r="O38" i="5" s="1"/>
  <c r="N37" i="1"/>
  <c r="P38" i="5" s="1"/>
  <c r="O37" i="1"/>
  <c r="Q38" i="5" s="1"/>
  <c r="J38" i="1"/>
  <c r="L39" i="5" s="1"/>
  <c r="K38" i="1"/>
  <c r="M39" i="5" s="1"/>
  <c r="L38" i="1"/>
  <c r="N39" i="5" s="1"/>
  <c r="M38" i="1"/>
  <c r="O39" i="5" s="1"/>
  <c r="N38" i="1"/>
  <c r="P39" i="5" s="1"/>
  <c r="O38" i="1"/>
  <c r="Q39" i="5" s="1"/>
  <c r="J39" i="1"/>
  <c r="L40" i="5" s="1"/>
  <c r="K39" i="1"/>
  <c r="M40" i="5" s="1"/>
  <c r="L39" i="1"/>
  <c r="N40" i="5" s="1"/>
  <c r="M39" i="1"/>
  <c r="O40" i="5" s="1"/>
  <c r="N39" i="1"/>
  <c r="P40" i="5" s="1"/>
  <c r="O39" i="1"/>
  <c r="Q40" i="5" s="1"/>
  <c r="J40" i="1"/>
  <c r="L41" i="5" s="1"/>
  <c r="K40" i="1"/>
  <c r="M41" i="5" s="1"/>
  <c r="L40" i="1"/>
  <c r="N41" i="5" s="1"/>
  <c r="M40" i="1"/>
  <c r="O41" i="5" s="1"/>
  <c r="N40" i="1"/>
  <c r="P41" i="5" s="1"/>
  <c r="O40" i="1"/>
  <c r="Q41" i="5" s="1"/>
  <c r="J41" i="1"/>
  <c r="L42" i="5" s="1"/>
  <c r="K41" i="1"/>
  <c r="M42" i="5" s="1"/>
  <c r="L41" i="1"/>
  <c r="N42" i="5" s="1"/>
  <c r="M41" i="1"/>
  <c r="O42" i="5" s="1"/>
  <c r="N41" i="1"/>
  <c r="P42" i="5" s="1"/>
  <c r="O41" i="1"/>
  <c r="Q42" i="5" s="1"/>
  <c r="J42" i="1"/>
  <c r="L43" i="5" s="1"/>
  <c r="K42" i="1"/>
  <c r="M43" i="5" s="1"/>
  <c r="L42" i="1"/>
  <c r="N43" i="5" s="1"/>
  <c r="M42" i="1"/>
  <c r="O43" i="5" s="1"/>
  <c r="N42" i="1"/>
  <c r="P43" i="5" s="1"/>
  <c r="O42" i="1"/>
  <c r="Q43" i="5" s="1"/>
  <c r="J43" i="1"/>
  <c r="L44" i="5" s="1"/>
  <c r="K43" i="1"/>
  <c r="M44" i="5" s="1"/>
  <c r="L43" i="1"/>
  <c r="N44" i="5" s="1"/>
  <c r="M43" i="1"/>
  <c r="O44" i="5" s="1"/>
  <c r="N43" i="1"/>
  <c r="P44" i="5" s="1"/>
  <c r="O43" i="1"/>
  <c r="Q44" i="5" s="1"/>
  <c r="J44" i="1"/>
  <c r="L45" i="5" s="1"/>
  <c r="K44" i="1"/>
  <c r="M45" i="5" s="1"/>
  <c r="L44" i="1"/>
  <c r="N45" i="5" s="1"/>
  <c r="M44" i="1"/>
  <c r="O45" i="5" s="1"/>
  <c r="N44" i="1"/>
  <c r="P45" i="5" s="1"/>
  <c r="O44" i="1"/>
  <c r="Q45" i="5" s="1"/>
  <c r="J45" i="1"/>
  <c r="L46" i="5" s="1"/>
  <c r="K45" i="1"/>
  <c r="M46" i="5" s="1"/>
  <c r="L45" i="1"/>
  <c r="N46" i="5" s="1"/>
  <c r="M45" i="1"/>
  <c r="O46" i="5" s="1"/>
  <c r="N45" i="1"/>
  <c r="P46" i="5" s="1"/>
  <c r="O45" i="1"/>
  <c r="Q46" i="5" s="1"/>
  <c r="J46" i="1"/>
  <c r="L47" i="5" s="1"/>
  <c r="K46" i="1"/>
  <c r="M47" i="5" s="1"/>
  <c r="L46" i="1"/>
  <c r="N47" i="5" s="1"/>
  <c r="M46" i="1"/>
  <c r="O47" i="5" s="1"/>
  <c r="N46" i="1"/>
  <c r="P47" i="5" s="1"/>
  <c r="O46" i="1"/>
  <c r="Q47" i="5" s="1"/>
  <c r="J47" i="1"/>
  <c r="L48" i="5" s="1"/>
  <c r="K47" i="1"/>
  <c r="M48" i="5" s="1"/>
  <c r="L47" i="1"/>
  <c r="N48" i="5" s="1"/>
  <c r="M47" i="1"/>
  <c r="O48" i="5" s="1"/>
  <c r="N47" i="1"/>
  <c r="P48" i="5" s="1"/>
  <c r="O47" i="1"/>
  <c r="Q48" i="5" s="1"/>
  <c r="J48" i="1"/>
  <c r="L49" i="5" s="1"/>
  <c r="K48" i="1"/>
  <c r="M49" i="5" s="1"/>
  <c r="L48" i="1"/>
  <c r="N49" i="5" s="1"/>
  <c r="M48" i="1"/>
  <c r="O49" i="5" s="1"/>
  <c r="N48" i="1"/>
  <c r="P49" i="5" s="1"/>
  <c r="O48" i="1"/>
  <c r="Q49" i="5" s="1"/>
  <c r="J49" i="1"/>
  <c r="L50" i="5" s="1"/>
  <c r="K49" i="1"/>
  <c r="M50" i="5" s="1"/>
  <c r="L49" i="1"/>
  <c r="N50" i="5" s="1"/>
  <c r="M49" i="1"/>
  <c r="O50" i="5" s="1"/>
  <c r="N49" i="1"/>
  <c r="P50" i="5" s="1"/>
  <c r="O49" i="1"/>
  <c r="Q50" i="5" s="1"/>
  <c r="J50" i="1"/>
  <c r="L51" i="5" s="1"/>
  <c r="K50" i="1"/>
  <c r="M51" i="5" s="1"/>
  <c r="L50" i="1"/>
  <c r="N51" i="5" s="1"/>
  <c r="M50" i="1"/>
  <c r="O51" i="5" s="1"/>
  <c r="N50" i="1"/>
  <c r="P51" i="5" s="1"/>
  <c r="O50" i="1"/>
  <c r="Q51" i="5" s="1"/>
  <c r="J51" i="1"/>
  <c r="L52" i="5" s="1"/>
  <c r="K51" i="1"/>
  <c r="M52" i="5" s="1"/>
  <c r="L51" i="1"/>
  <c r="N52" i="5" s="1"/>
  <c r="M51" i="1"/>
  <c r="O52" i="5" s="1"/>
  <c r="N51" i="1"/>
  <c r="P52" i="5" s="1"/>
  <c r="O51" i="1"/>
  <c r="Q52" i="5" s="1"/>
  <c r="J52" i="1"/>
  <c r="L53" i="5" s="1"/>
  <c r="K52" i="1"/>
  <c r="M53" i="5" s="1"/>
  <c r="L52" i="1"/>
  <c r="N53" i="5" s="1"/>
  <c r="M52" i="1"/>
  <c r="O53" i="5" s="1"/>
  <c r="N52" i="1"/>
  <c r="P53" i="5" s="1"/>
  <c r="O52" i="1"/>
  <c r="Q53" i="5" s="1"/>
  <c r="J53" i="1"/>
  <c r="L54" i="5" s="1"/>
  <c r="K53" i="1"/>
  <c r="M54" i="5" s="1"/>
  <c r="L53" i="1"/>
  <c r="N54" i="5" s="1"/>
  <c r="M53" i="1"/>
  <c r="O54" i="5" s="1"/>
  <c r="N53" i="1"/>
  <c r="P54" i="5" s="1"/>
  <c r="O53" i="1"/>
  <c r="Q54" i="5" s="1"/>
  <c r="J54" i="1"/>
  <c r="L55" i="5" s="1"/>
  <c r="K54" i="1"/>
  <c r="M55" i="5" s="1"/>
  <c r="L54" i="1"/>
  <c r="N55" i="5" s="1"/>
  <c r="M54" i="1"/>
  <c r="O55" i="5" s="1"/>
  <c r="N54" i="1"/>
  <c r="P55" i="5" s="1"/>
  <c r="O54" i="1"/>
  <c r="Q55" i="5" s="1"/>
  <c r="J55" i="1"/>
  <c r="L56" i="5" s="1"/>
  <c r="K55" i="1"/>
  <c r="M56" i="5" s="1"/>
  <c r="L55" i="1"/>
  <c r="N56" i="5" s="1"/>
  <c r="M55" i="1"/>
  <c r="O56" i="5" s="1"/>
  <c r="N55" i="1"/>
  <c r="P56" i="5" s="1"/>
  <c r="O55" i="1"/>
  <c r="Q56" i="5" s="1"/>
  <c r="J56" i="1"/>
  <c r="L57" i="5" s="1"/>
  <c r="K56" i="1"/>
  <c r="M57" i="5" s="1"/>
  <c r="L56" i="1"/>
  <c r="N57" i="5" s="1"/>
  <c r="M56" i="1"/>
  <c r="O57" i="5" s="1"/>
  <c r="N56" i="1"/>
  <c r="P57" i="5" s="1"/>
  <c r="O56" i="1"/>
  <c r="Q57" i="5" s="1"/>
  <c r="J57" i="1"/>
  <c r="L58" i="5" s="1"/>
  <c r="K57" i="1"/>
  <c r="M58" i="5" s="1"/>
  <c r="L57" i="1"/>
  <c r="N58" i="5" s="1"/>
  <c r="M57" i="1"/>
  <c r="O58" i="5" s="1"/>
  <c r="N57" i="1"/>
  <c r="P58" i="5" s="1"/>
  <c r="O57" i="1"/>
  <c r="Q58" i="5" s="1"/>
  <c r="J58" i="1"/>
  <c r="L59" i="5" s="1"/>
  <c r="K58" i="1"/>
  <c r="M59" i="5" s="1"/>
  <c r="L58" i="1"/>
  <c r="N59" i="5" s="1"/>
  <c r="M58" i="1"/>
  <c r="O59" i="5" s="1"/>
  <c r="N58" i="1"/>
  <c r="P59" i="5" s="1"/>
  <c r="O58" i="1"/>
  <c r="Q59" i="5" s="1"/>
  <c r="J59" i="1"/>
  <c r="L60" i="5" s="1"/>
  <c r="K59" i="1"/>
  <c r="M60" i="5" s="1"/>
  <c r="L59" i="1"/>
  <c r="N60" i="5" s="1"/>
  <c r="M59" i="1"/>
  <c r="O60" i="5" s="1"/>
  <c r="N59" i="1"/>
  <c r="P60" i="5" s="1"/>
  <c r="O59" i="1"/>
  <c r="Q60" i="5" s="1"/>
  <c r="J60" i="1"/>
  <c r="L61" i="5" s="1"/>
  <c r="K60" i="1"/>
  <c r="M61" i="5" s="1"/>
  <c r="L60" i="1"/>
  <c r="N61" i="5" s="1"/>
  <c r="M60" i="1"/>
  <c r="O61" i="5" s="1"/>
  <c r="N60" i="1"/>
  <c r="P61" i="5" s="1"/>
  <c r="O60" i="1"/>
  <c r="Q61" i="5" s="1"/>
  <c r="J61" i="1"/>
  <c r="L62" i="5" s="1"/>
  <c r="K61" i="1"/>
  <c r="M62" i="5" s="1"/>
  <c r="L61" i="1"/>
  <c r="N62" i="5" s="1"/>
  <c r="M61" i="1"/>
  <c r="O62" i="5" s="1"/>
  <c r="N61" i="1"/>
  <c r="P62" i="5" s="1"/>
  <c r="O61" i="1"/>
  <c r="Q62" i="5" s="1"/>
  <c r="J62" i="1"/>
  <c r="L63" i="5" s="1"/>
  <c r="K62" i="1"/>
  <c r="M63" i="5" s="1"/>
  <c r="L62" i="1"/>
  <c r="N63" i="5" s="1"/>
  <c r="M62" i="1"/>
  <c r="O63" i="5" s="1"/>
  <c r="N62" i="1"/>
  <c r="P63" i="5" s="1"/>
  <c r="O62" i="1"/>
  <c r="Q63" i="5" s="1"/>
  <c r="J63" i="1"/>
  <c r="L64" i="5" s="1"/>
  <c r="K63" i="1"/>
  <c r="M64" i="5" s="1"/>
  <c r="L63" i="1"/>
  <c r="N64" i="5" s="1"/>
  <c r="M63" i="1"/>
  <c r="O64" i="5" s="1"/>
  <c r="N63" i="1"/>
  <c r="P64" i="5" s="1"/>
  <c r="O63" i="1"/>
  <c r="Q64" i="5" s="1"/>
  <c r="J64" i="1"/>
  <c r="L65" i="5" s="1"/>
  <c r="K64" i="1"/>
  <c r="M65" i="5" s="1"/>
  <c r="L64" i="1"/>
  <c r="N65" i="5" s="1"/>
  <c r="M64" i="1"/>
  <c r="O65" i="5" s="1"/>
  <c r="N64" i="1"/>
  <c r="P65" i="5" s="1"/>
  <c r="O64" i="1"/>
  <c r="Q65" i="5" s="1"/>
  <c r="J65" i="1"/>
  <c r="L66" i="5" s="1"/>
  <c r="K65" i="1"/>
  <c r="M66" i="5" s="1"/>
  <c r="L65" i="1"/>
  <c r="N66" i="5" s="1"/>
  <c r="M65" i="1"/>
  <c r="O66" i="5" s="1"/>
  <c r="N65" i="1"/>
  <c r="P66" i="5" s="1"/>
  <c r="O65" i="1"/>
  <c r="Q66" i="5" s="1"/>
  <c r="J66" i="1"/>
  <c r="L67" i="5" s="1"/>
  <c r="K66" i="1"/>
  <c r="M67" i="5" s="1"/>
  <c r="L66" i="1"/>
  <c r="N67" i="5" s="1"/>
  <c r="M66" i="1"/>
  <c r="O67" i="5" s="1"/>
  <c r="N66" i="1"/>
  <c r="P67" i="5" s="1"/>
  <c r="O66" i="1"/>
  <c r="Q67" i="5" s="1"/>
  <c r="J67" i="1"/>
  <c r="L68" i="5" s="1"/>
  <c r="K67" i="1"/>
  <c r="M68" i="5" s="1"/>
  <c r="L67" i="1"/>
  <c r="N68" i="5" s="1"/>
  <c r="M67" i="1"/>
  <c r="O68" i="5" s="1"/>
  <c r="N67" i="1"/>
  <c r="P68" i="5" s="1"/>
  <c r="O67" i="1"/>
  <c r="Q68" i="5" s="1"/>
  <c r="J68" i="1"/>
  <c r="L69" i="5" s="1"/>
  <c r="K68" i="1"/>
  <c r="M69" i="5" s="1"/>
  <c r="L68" i="1"/>
  <c r="N69" i="5" s="1"/>
  <c r="M68" i="1"/>
  <c r="O69" i="5" s="1"/>
  <c r="N68" i="1"/>
  <c r="P69" i="5" s="1"/>
  <c r="O68" i="1"/>
  <c r="Q69" i="5" s="1"/>
  <c r="J69" i="1"/>
  <c r="L70" i="5" s="1"/>
  <c r="K69" i="1"/>
  <c r="M70" i="5" s="1"/>
  <c r="L69" i="1"/>
  <c r="N70" i="5" s="1"/>
  <c r="M69" i="1"/>
  <c r="O70" i="5" s="1"/>
  <c r="N69" i="1"/>
  <c r="P70" i="5" s="1"/>
  <c r="O69" i="1"/>
  <c r="Q70" i="5" s="1"/>
  <c r="J70" i="1"/>
  <c r="L71" i="5" s="1"/>
  <c r="K70" i="1"/>
  <c r="M71" i="5" s="1"/>
  <c r="L70" i="1"/>
  <c r="N71" i="5" s="1"/>
  <c r="M70" i="1"/>
  <c r="O71" i="5" s="1"/>
  <c r="N70" i="1"/>
  <c r="P71" i="5" s="1"/>
  <c r="O70" i="1"/>
  <c r="Q71" i="5" s="1"/>
  <c r="J71" i="1"/>
  <c r="L72" i="5" s="1"/>
  <c r="K71" i="1"/>
  <c r="M72" i="5" s="1"/>
  <c r="L71" i="1"/>
  <c r="N72" i="5" s="1"/>
  <c r="M71" i="1"/>
  <c r="O72" i="5" s="1"/>
  <c r="N71" i="1"/>
  <c r="P72" i="5" s="1"/>
  <c r="O71" i="1"/>
  <c r="Q72" i="5" s="1"/>
  <c r="J72" i="1"/>
  <c r="L73" i="5" s="1"/>
  <c r="K72" i="1"/>
  <c r="M73" i="5" s="1"/>
  <c r="L72" i="1"/>
  <c r="N73" i="5" s="1"/>
  <c r="M72" i="1"/>
  <c r="O73" i="5" s="1"/>
  <c r="N72" i="1"/>
  <c r="P73" i="5" s="1"/>
  <c r="O72" i="1"/>
  <c r="Q73" i="5" s="1"/>
  <c r="J73" i="1"/>
  <c r="L74" i="5" s="1"/>
  <c r="K73" i="1"/>
  <c r="M74" i="5" s="1"/>
  <c r="L73" i="1"/>
  <c r="N74" i="5" s="1"/>
  <c r="M73" i="1"/>
  <c r="O74" i="5" s="1"/>
  <c r="N73" i="1"/>
  <c r="P74" i="5" s="1"/>
  <c r="O73" i="1"/>
  <c r="Q74" i="5" s="1"/>
  <c r="J74" i="1"/>
  <c r="L75" i="5" s="1"/>
  <c r="K74" i="1"/>
  <c r="M75" i="5" s="1"/>
  <c r="L74" i="1"/>
  <c r="N75" i="5" s="1"/>
  <c r="M74" i="1"/>
  <c r="O75" i="5" s="1"/>
  <c r="N74" i="1"/>
  <c r="P75" i="5" s="1"/>
  <c r="O74" i="1"/>
  <c r="Q75" i="5" s="1"/>
  <c r="J75" i="1"/>
  <c r="L76" i="5" s="1"/>
  <c r="K75" i="1"/>
  <c r="M76" i="5" s="1"/>
  <c r="L75" i="1"/>
  <c r="N76" i="5" s="1"/>
  <c r="M75" i="1"/>
  <c r="O76" i="5" s="1"/>
  <c r="N75" i="1"/>
  <c r="P76" i="5" s="1"/>
  <c r="O75" i="1"/>
  <c r="Q76" i="5" s="1"/>
  <c r="J76" i="1"/>
  <c r="L77" i="5" s="1"/>
  <c r="K76" i="1"/>
  <c r="M77" i="5" s="1"/>
  <c r="L76" i="1"/>
  <c r="N77" i="5" s="1"/>
  <c r="M76" i="1"/>
  <c r="O77" i="5" s="1"/>
  <c r="N76" i="1"/>
  <c r="P77" i="5" s="1"/>
  <c r="O76" i="1"/>
  <c r="Q77" i="5" s="1"/>
  <c r="J77" i="1"/>
  <c r="L78" i="5" s="1"/>
  <c r="K77" i="1"/>
  <c r="M78" i="5" s="1"/>
  <c r="L77" i="1"/>
  <c r="N78" i="5" s="1"/>
  <c r="M77" i="1"/>
  <c r="O78" i="5" s="1"/>
  <c r="N77" i="1"/>
  <c r="P78" i="5" s="1"/>
  <c r="O77" i="1"/>
  <c r="Q78" i="5" s="1"/>
  <c r="J78" i="1"/>
  <c r="L79" i="5" s="1"/>
  <c r="K78" i="1"/>
  <c r="M79" i="5" s="1"/>
  <c r="L78" i="1"/>
  <c r="N79" i="5" s="1"/>
  <c r="M78" i="1"/>
  <c r="O79" i="5" s="1"/>
  <c r="N78" i="1"/>
  <c r="P79" i="5" s="1"/>
  <c r="O78" i="1"/>
  <c r="Q79" i="5" s="1"/>
  <c r="J79" i="1"/>
  <c r="L80" i="5" s="1"/>
  <c r="K79" i="1"/>
  <c r="M80" i="5" s="1"/>
  <c r="L79" i="1"/>
  <c r="N80" i="5" s="1"/>
  <c r="M79" i="1"/>
  <c r="O80" i="5" s="1"/>
  <c r="N79" i="1"/>
  <c r="P80" i="5" s="1"/>
  <c r="O79" i="1"/>
  <c r="Q80" i="5" s="1"/>
  <c r="J80" i="1"/>
  <c r="L81" i="5" s="1"/>
  <c r="K80" i="1"/>
  <c r="M81" i="5" s="1"/>
  <c r="L80" i="1"/>
  <c r="N81" i="5" s="1"/>
  <c r="M80" i="1"/>
  <c r="O81" i="5" s="1"/>
  <c r="N80" i="1"/>
  <c r="P81" i="5" s="1"/>
  <c r="O80" i="1"/>
  <c r="Q81" i="5" s="1"/>
  <c r="J81" i="1"/>
  <c r="L82" i="5" s="1"/>
  <c r="K81" i="1"/>
  <c r="M82" i="5" s="1"/>
  <c r="L81" i="1"/>
  <c r="N82" i="5" s="1"/>
  <c r="M81" i="1"/>
  <c r="O82" i="5" s="1"/>
  <c r="N81" i="1"/>
  <c r="P82" i="5" s="1"/>
  <c r="O81" i="1"/>
  <c r="Q82" i="5" s="1"/>
  <c r="J82" i="1"/>
  <c r="L83" i="5" s="1"/>
  <c r="K82" i="1"/>
  <c r="M83" i="5" s="1"/>
  <c r="L82" i="1"/>
  <c r="N83" i="5" s="1"/>
  <c r="M82" i="1"/>
  <c r="O83" i="5" s="1"/>
  <c r="N82" i="1"/>
  <c r="P83" i="5" s="1"/>
  <c r="O82" i="1"/>
  <c r="Q83" i="5" s="1"/>
  <c r="J83" i="1"/>
  <c r="L84" i="5" s="1"/>
  <c r="K83" i="1"/>
  <c r="M84" i="5" s="1"/>
  <c r="L83" i="1"/>
  <c r="N84" i="5" s="1"/>
  <c r="M83" i="1"/>
  <c r="O84" i="5" s="1"/>
  <c r="N83" i="1"/>
  <c r="P84" i="5" s="1"/>
  <c r="O83" i="1"/>
  <c r="Q84" i="5" s="1"/>
  <c r="J84" i="1"/>
  <c r="L85" i="5" s="1"/>
  <c r="K84" i="1"/>
  <c r="M85" i="5" s="1"/>
  <c r="L84" i="1"/>
  <c r="N85" i="5" s="1"/>
  <c r="M84" i="1"/>
  <c r="O85" i="5" s="1"/>
  <c r="N84" i="1"/>
  <c r="P85" i="5" s="1"/>
  <c r="O84" i="1"/>
  <c r="Q85" i="5" s="1"/>
  <c r="J85" i="1"/>
  <c r="L86" i="5" s="1"/>
  <c r="K85" i="1"/>
  <c r="M86" i="5" s="1"/>
  <c r="L85" i="1"/>
  <c r="N86" i="5" s="1"/>
  <c r="M85" i="1"/>
  <c r="O86" i="5" s="1"/>
  <c r="N85" i="1"/>
  <c r="P86" i="5" s="1"/>
  <c r="O85" i="1"/>
  <c r="Q86" i="5" s="1"/>
  <c r="J86" i="1"/>
  <c r="L87" i="5" s="1"/>
  <c r="K86" i="1"/>
  <c r="M87" i="5" s="1"/>
  <c r="L86" i="1"/>
  <c r="N87" i="5" s="1"/>
  <c r="M86" i="1"/>
  <c r="O87" i="5" s="1"/>
  <c r="N86" i="1"/>
  <c r="P87" i="5" s="1"/>
  <c r="O86" i="1"/>
  <c r="Q87" i="5" s="1"/>
  <c r="J87" i="1"/>
  <c r="L88" i="5" s="1"/>
  <c r="K87" i="1"/>
  <c r="M88" i="5" s="1"/>
  <c r="L87" i="1"/>
  <c r="N88" i="5" s="1"/>
  <c r="M87" i="1"/>
  <c r="O88" i="5" s="1"/>
  <c r="N87" i="1"/>
  <c r="P88" i="5" s="1"/>
  <c r="O87" i="1"/>
  <c r="Q88" i="5" s="1"/>
  <c r="J88" i="1"/>
  <c r="L89" i="5" s="1"/>
  <c r="K88" i="1"/>
  <c r="M89" i="5" s="1"/>
  <c r="L88" i="1"/>
  <c r="N89" i="5" s="1"/>
  <c r="M88" i="1"/>
  <c r="O89" i="5" s="1"/>
  <c r="N88" i="1"/>
  <c r="P89" i="5" s="1"/>
  <c r="O88" i="1"/>
  <c r="Q89" i="5" s="1"/>
  <c r="J89" i="1"/>
  <c r="L90" i="5" s="1"/>
  <c r="K89" i="1"/>
  <c r="M90" i="5" s="1"/>
  <c r="L89" i="1"/>
  <c r="N90" i="5" s="1"/>
  <c r="M89" i="1"/>
  <c r="O90" i="5" s="1"/>
  <c r="N89" i="1"/>
  <c r="P90" i="5" s="1"/>
  <c r="O89" i="1"/>
  <c r="Q90" i="5" s="1"/>
  <c r="J90" i="1"/>
  <c r="L91" i="5" s="1"/>
  <c r="K90" i="1"/>
  <c r="M91" i="5" s="1"/>
  <c r="L90" i="1"/>
  <c r="N91" i="5" s="1"/>
  <c r="M90" i="1"/>
  <c r="O91" i="5" s="1"/>
  <c r="N90" i="1"/>
  <c r="P91" i="5" s="1"/>
  <c r="O90" i="1"/>
  <c r="Q91" i="5" s="1"/>
  <c r="J91" i="1"/>
  <c r="L92" i="5" s="1"/>
  <c r="K91" i="1"/>
  <c r="M92" i="5" s="1"/>
  <c r="L91" i="1"/>
  <c r="N92" i="5" s="1"/>
  <c r="M91" i="1"/>
  <c r="O92" i="5" s="1"/>
  <c r="N91" i="1"/>
  <c r="P92" i="5" s="1"/>
  <c r="O91" i="1"/>
  <c r="Q92" i="5" s="1"/>
  <c r="J92" i="1"/>
  <c r="L93" i="5" s="1"/>
  <c r="K92" i="1"/>
  <c r="M93" i="5" s="1"/>
  <c r="L92" i="1"/>
  <c r="N93" i="5" s="1"/>
  <c r="M92" i="1"/>
  <c r="O93" i="5" s="1"/>
  <c r="N92" i="1"/>
  <c r="P93" i="5" s="1"/>
  <c r="O92" i="1"/>
  <c r="Q93" i="5" s="1"/>
  <c r="J93" i="1"/>
  <c r="L94" i="5" s="1"/>
  <c r="K93" i="1"/>
  <c r="M94" i="5" s="1"/>
  <c r="L93" i="1"/>
  <c r="N94" i="5" s="1"/>
  <c r="M93" i="1"/>
  <c r="O94" i="5" s="1"/>
  <c r="N93" i="1"/>
  <c r="P94" i="5" s="1"/>
  <c r="O93" i="1"/>
  <c r="Q94" i="5" s="1"/>
  <c r="J94" i="1"/>
  <c r="L95" i="5" s="1"/>
  <c r="K94" i="1"/>
  <c r="M95" i="5" s="1"/>
  <c r="L94" i="1"/>
  <c r="N95" i="5" s="1"/>
  <c r="M94" i="1"/>
  <c r="O95" i="5" s="1"/>
  <c r="N94" i="1"/>
  <c r="P95" i="5" s="1"/>
  <c r="O94" i="1"/>
  <c r="Q95" i="5" s="1"/>
  <c r="J95" i="1"/>
  <c r="L96" i="5" s="1"/>
  <c r="K95" i="1"/>
  <c r="M96" i="5" s="1"/>
  <c r="L95" i="1"/>
  <c r="N96" i="5" s="1"/>
  <c r="M95" i="1"/>
  <c r="O96" i="5" s="1"/>
  <c r="N95" i="1"/>
  <c r="P96" i="5" s="1"/>
  <c r="O95" i="1"/>
  <c r="Q96" i="5" s="1"/>
  <c r="J96" i="1"/>
  <c r="L97" i="5" s="1"/>
  <c r="K96" i="1"/>
  <c r="M97" i="5" s="1"/>
  <c r="L96" i="1"/>
  <c r="N97" i="5" s="1"/>
  <c r="M96" i="1"/>
  <c r="O97" i="5" s="1"/>
  <c r="N96" i="1"/>
  <c r="P97" i="5" s="1"/>
  <c r="O96" i="1"/>
  <c r="Q97" i="5" s="1"/>
  <c r="J97" i="1"/>
  <c r="L98" i="5" s="1"/>
  <c r="K97" i="1"/>
  <c r="M98" i="5" s="1"/>
  <c r="L97" i="1"/>
  <c r="N98" i="5" s="1"/>
  <c r="M97" i="1"/>
  <c r="O98" i="5" s="1"/>
  <c r="N97" i="1"/>
  <c r="P98" i="5" s="1"/>
  <c r="O97" i="1"/>
  <c r="Q98" i="5" s="1"/>
  <c r="J98" i="1"/>
  <c r="L99" i="5" s="1"/>
  <c r="K98" i="1"/>
  <c r="M99" i="5" s="1"/>
  <c r="L98" i="1"/>
  <c r="N99" i="5" s="1"/>
  <c r="M98" i="1"/>
  <c r="O99" i="5" s="1"/>
  <c r="N98" i="1"/>
  <c r="P99" i="5" s="1"/>
  <c r="O98" i="1"/>
  <c r="Q99" i="5" s="1"/>
  <c r="J99" i="1"/>
  <c r="L100" i="5" s="1"/>
  <c r="K99" i="1"/>
  <c r="M100" i="5" s="1"/>
  <c r="L99" i="1"/>
  <c r="N100" i="5" s="1"/>
  <c r="M99" i="1"/>
  <c r="O100" i="5" s="1"/>
  <c r="N99" i="1"/>
  <c r="P100" i="5" s="1"/>
  <c r="O99" i="1"/>
  <c r="Q100" i="5" s="1"/>
  <c r="J100" i="1"/>
  <c r="L101" i="5" s="1"/>
  <c r="K100" i="1"/>
  <c r="M101" i="5" s="1"/>
  <c r="L100" i="1"/>
  <c r="N101" i="5" s="1"/>
  <c r="M100" i="1"/>
  <c r="O101" i="5" s="1"/>
  <c r="N100" i="1"/>
  <c r="P101" i="5" s="1"/>
  <c r="O100" i="1"/>
  <c r="Q101" i="5" s="1"/>
  <c r="J101" i="1"/>
  <c r="L102" i="5" s="1"/>
  <c r="K101" i="1"/>
  <c r="M102" i="5" s="1"/>
  <c r="L101" i="1"/>
  <c r="N102" i="5" s="1"/>
  <c r="M101" i="1"/>
  <c r="O102" i="5" s="1"/>
  <c r="N101" i="1"/>
  <c r="P102" i="5" s="1"/>
  <c r="O101" i="1"/>
  <c r="Q102" i="5" s="1"/>
  <c r="J102" i="1"/>
  <c r="L103" i="5" s="1"/>
  <c r="K102" i="1"/>
  <c r="M103" i="5" s="1"/>
  <c r="L102" i="1"/>
  <c r="N103" i="5" s="1"/>
  <c r="M102" i="1"/>
  <c r="O103" i="5" s="1"/>
  <c r="N102" i="1"/>
  <c r="P103" i="5" s="1"/>
  <c r="O102" i="1"/>
  <c r="Q103" i="5" s="1"/>
  <c r="J103" i="1"/>
  <c r="L104" i="5" s="1"/>
  <c r="K103" i="1"/>
  <c r="M104" i="5" s="1"/>
  <c r="L103" i="1"/>
  <c r="N104" i="5" s="1"/>
  <c r="M103" i="1"/>
  <c r="O104" i="5" s="1"/>
  <c r="N103" i="1"/>
  <c r="P104" i="5" s="1"/>
  <c r="O103" i="1"/>
  <c r="Q104" i="5" s="1"/>
  <c r="J104" i="1"/>
  <c r="L105" i="5" s="1"/>
  <c r="K104" i="1"/>
  <c r="M105" i="5" s="1"/>
  <c r="L104" i="1"/>
  <c r="N105" i="5" s="1"/>
  <c r="M104" i="1"/>
  <c r="O105" i="5" s="1"/>
  <c r="N104" i="1"/>
  <c r="P105" i="5" s="1"/>
  <c r="O104" i="1"/>
  <c r="Q105" i="5" s="1"/>
  <c r="J105" i="1"/>
  <c r="L106" i="5" s="1"/>
  <c r="K105" i="1"/>
  <c r="M106" i="5" s="1"/>
  <c r="L105" i="1"/>
  <c r="N106" i="5" s="1"/>
  <c r="M105" i="1"/>
  <c r="O106" i="5" s="1"/>
  <c r="N105" i="1"/>
  <c r="P106" i="5" s="1"/>
  <c r="O105" i="1"/>
  <c r="Q106" i="5" s="1"/>
  <c r="J106" i="1"/>
  <c r="L107" i="5" s="1"/>
  <c r="K106" i="1"/>
  <c r="M107" i="5" s="1"/>
  <c r="L106" i="1"/>
  <c r="N107" i="5" s="1"/>
  <c r="M106" i="1"/>
  <c r="O107" i="5" s="1"/>
  <c r="N106" i="1"/>
  <c r="P107" i="5" s="1"/>
  <c r="O106" i="1"/>
  <c r="Q107" i="5" s="1"/>
  <c r="J107" i="1"/>
  <c r="L108" i="5" s="1"/>
  <c r="K107" i="1"/>
  <c r="M108" i="5" s="1"/>
  <c r="L107" i="1"/>
  <c r="N108" i="5" s="1"/>
  <c r="M107" i="1"/>
  <c r="O108" i="5" s="1"/>
  <c r="N107" i="1"/>
  <c r="P108" i="5" s="1"/>
  <c r="O107" i="1"/>
  <c r="Q108" i="5" s="1"/>
  <c r="J108" i="1"/>
  <c r="L109" i="5" s="1"/>
  <c r="K108" i="1"/>
  <c r="M109" i="5" s="1"/>
  <c r="L108" i="1"/>
  <c r="N109" i="5" s="1"/>
  <c r="M108" i="1"/>
  <c r="O109" i="5" s="1"/>
  <c r="N108" i="1"/>
  <c r="P109" i="5" s="1"/>
  <c r="O108" i="1"/>
  <c r="Q109" i="5" s="1"/>
  <c r="J109" i="1"/>
  <c r="L110" i="5" s="1"/>
  <c r="K109" i="1"/>
  <c r="M110" i="5" s="1"/>
  <c r="L109" i="1"/>
  <c r="N110" i="5" s="1"/>
  <c r="M109" i="1"/>
  <c r="O110" i="5" s="1"/>
  <c r="N109" i="1"/>
  <c r="P110" i="5" s="1"/>
  <c r="O109" i="1"/>
  <c r="Q110" i="5" s="1"/>
  <c r="J110" i="1"/>
  <c r="L111" i="5" s="1"/>
  <c r="K110" i="1"/>
  <c r="M111" i="5" s="1"/>
  <c r="L110" i="1"/>
  <c r="N111" i="5" s="1"/>
  <c r="M110" i="1"/>
  <c r="O111" i="5" s="1"/>
  <c r="N110" i="1"/>
  <c r="P111" i="5" s="1"/>
  <c r="O110" i="1"/>
  <c r="Q111" i="5" s="1"/>
  <c r="J111" i="1"/>
  <c r="L112" i="5" s="1"/>
  <c r="K111" i="1"/>
  <c r="M112" i="5" s="1"/>
  <c r="L111" i="1"/>
  <c r="N112" i="5" s="1"/>
  <c r="M111" i="1"/>
  <c r="O112" i="5" s="1"/>
  <c r="N111" i="1"/>
  <c r="P112" i="5" s="1"/>
  <c r="O111" i="1"/>
  <c r="Q112" i="5" s="1"/>
  <c r="J112" i="1"/>
  <c r="L113" i="5" s="1"/>
  <c r="K112" i="1"/>
  <c r="M113" i="5" s="1"/>
  <c r="L112" i="1"/>
  <c r="N113" i="5" s="1"/>
  <c r="M112" i="1"/>
  <c r="O113" i="5" s="1"/>
  <c r="N112" i="1"/>
  <c r="P113" i="5" s="1"/>
  <c r="O112" i="1"/>
  <c r="Q113" i="5" s="1"/>
  <c r="J113" i="1"/>
  <c r="L114" i="5" s="1"/>
  <c r="K113" i="1"/>
  <c r="M114" i="5" s="1"/>
  <c r="L113" i="1"/>
  <c r="N114" i="5" s="1"/>
  <c r="M113" i="1"/>
  <c r="O114" i="5" s="1"/>
  <c r="N113" i="1"/>
  <c r="P114" i="5" s="1"/>
  <c r="O113" i="1"/>
  <c r="Q114" i="5" s="1"/>
  <c r="J114" i="1"/>
  <c r="L115" i="5" s="1"/>
  <c r="K114" i="1"/>
  <c r="M115" i="5" s="1"/>
  <c r="L114" i="1"/>
  <c r="N115" i="5" s="1"/>
  <c r="M114" i="1"/>
  <c r="O115" i="5" s="1"/>
  <c r="N114" i="1"/>
  <c r="P115" i="5" s="1"/>
  <c r="O114" i="1"/>
  <c r="Q115" i="5" s="1"/>
  <c r="J115" i="1"/>
  <c r="L116" i="5" s="1"/>
  <c r="K115" i="1"/>
  <c r="M116" i="5" s="1"/>
  <c r="L115" i="1"/>
  <c r="N116" i="5" s="1"/>
  <c r="M115" i="1"/>
  <c r="O116" i="5" s="1"/>
  <c r="N115" i="1"/>
  <c r="P116" i="5" s="1"/>
  <c r="O115" i="1"/>
  <c r="Q116" i="5" s="1"/>
  <c r="J116" i="1"/>
  <c r="L117" i="5" s="1"/>
  <c r="K116" i="1"/>
  <c r="M117" i="5" s="1"/>
  <c r="L116" i="1"/>
  <c r="N117" i="5" s="1"/>
  <c r="M116" i="1"/>
  <c r="O117" i="5" s="1"/>
  <c r="N116" i="1"/>
  <c r="P117" i="5" s="1"/>
  <c r="O116" i="1"/>
  <c r="Q117" i="5" s="1"/>
  <c r="J117" i="1"/>
  <c r="L118" i="5" s="1"/>
  <c r="K117" i="1"/>
  <c r="M118" i="5" s="1"/>
  <c r="L117" i="1"/>
  <c r="N118" i="5" s="1"/>
  <c r="M117" i="1"/>
  <c r="O118" i="5" s="1"/>
  <c r="N117" i="1"/>
  <c r="P118" i="5" s="1"/>
  <c r="O117" i="1"/>
  <c r="Q118" i="5" s="1"/>
  <c r="J118" i="1"/>
  <c r="L119" i="5" s="1"/>
  <c r="K118" i="1"/>
  <c r="M119" i="5" s="1"/>
  <c r="L118" i="1"/>
  <c r="N119" i="5" s="1"/>
  <c r="M118" i="1"/>
  <c r="O119" i="5" s="1"/>
  <c r="N118" i="1"/>
  <c r="P119" i="5" s="1"/>
  <c r="O118" i="1"/>
  <c r="Q119" i="5" s="1"/>
  <c r="J119" i="1"/>
  <c r="L120" i="5" s="1"/>
  <c r="K119" i="1"/>
  <c r="M120" i="5" s="1"/>
  <c r="L119" i="1"/>
  <c r="N120" i="5" s="1"/>
  <c r="M119" i="1"/>
  <c r="O120" i="5" s="1"/>
  <c r="N119" i="1"/>
  <c r="P120" i="5" s="1"/>
  <c r="O119" i="1"/>
  <c r="Q120" i="5" s="1"/>
  <c r="J120" i="1"/>
  <c r="L121" i="5" s="1"/>
  <c r="K120" i="1"/>
  <c r="M121" i="5" s="1"/>
  <c r="L120" i="1"/>
  <c r="N121" i="5" s="1"/>
  <c r="M120" i="1"/>
  <c r="O121" i="5" s="1"/>
  <c r="N120" i="1"/>
  <c r="P121" i="5" s="1"/>
  <c r="O120" i="1"/>
  <c r="Q121" i="5" s="1"/>
  <c r="J121" i="1"/>
  <c r="L122" i="5" s="1"/>
  <c r="K121" i="1"/>
  <c r="M122" i="5" s="1"/>
  <c r="L121" i="1"/>
  <c r="N122" i="5" s="1"/>
  <c r="M121" i="1"/>
  <c r="O122" i="5" s="1"/>
  <c r="N121" i="1"/>
  <c r="P122" i="5" s="1"/>
  <c r="O121" i="1"/>
  <c r="Q122" i="5" s="1"/>
  <c r="J122" i="1"/>
  <c r="L123" i="5" s="1"/>
  <c r="K122" i="1"/>
  <c r="M123" i="5" s="1"/>
  <c r="L122" i="1"/>
  <c r="N123" i="5" s="1"/>
  <c r="M122" i="1"/>
  <c r="O123" i="5" s="1"/>
  <c r="N122" i="1"/>
  <c r="P123" i="5" s="1"/>
  <c r="O122" i="1"/>
  <c r="Q123" i="5" s="1"/>
  <c r="J123" i="1"/>
  <c r="L124" i="5" s="1"/>
  <c r="K123" i="1"/>
  <c r="M124" i="5" s="1"/>
  <c r="L123" i="1"/>
  <c r="N124" i="5" s="1"/>
  <c r="M123" i="1"/>
  <c r="O124" i="5" s="1"/>
  <c r="N123" i="1"/>
  <c r="P124" i="5" s="1"/>
  <c r="O123" i="1"/>
  <c r="Q124" i="5" s="1"/>
  <c r="J124" i="1"/>
  <c r="L125" i="5" s="1"/>
  <c r="K124" i="1"/>
  <c r="M125" i="5" s="1"/>
  <c r="L124" i="1"/>
  <c r="N125" i="5" s="1"/>
  <c r="M124" i="1"/>
  <c r="O125" i="5" s="1"/>
  <c r="N124" i="1"/>
  <c r="P125" i="5" s="1"/>
  <c r="O124" i="1"/>
  <c r="Q125" i="5" s="1"/>
  <c r="J125" i="1"/>
  <c r="L126" i="5" s="1"/>
  <c r="K125" i="1"/>
  <c r="M126" i="5" s="1"/>
  <c r="L125" i="1"/>
  <c r="N126" i="5" s="1"/>
  <c r="M125" i="1"/>
  <c r="O126" i="5" s="1"/>
  <c r="N125" i="1"/>
  <c r="P126" i="5" s="1"/>
  <c r="O125" i="1"/>
  <c r="Q126" i="5" s="1"/>
  <c r="J126" i="1"/>
  <c r="L127" i="5" s="1"/>
  <c r="K126" i="1"/>
  <c r="M127" i="5" s="1"/>
  <c r="L126" i="1"/>
  <c r="N127" i="5" s="1"/>
  <c r="M126" i="1"/>
  <c r="O127" i="5" s="1"/>
  <c r="N126" i="1"/>
  <c r="P127" i="5" s="1"/>
  <c r="O126" i="1"/>
  <c r="Q127" i="5" s="1"/>
  <c r="J127" i="1"/>
  <c r="L128" i="5" s="1"/>
  <c r="K127" i="1"/>
  <c r="M128" i="5" s="1"/>
  <c r="L127" i="1"/>
  <c r="N128" i="5" s="1"/>
  <c r="M127" i="1"/>
  <c r="O128" i="5" s="1"/>
  <c r="N127" i="1"/>
  <c r="P128" i="5" s="1"/>
  <c r="O127" i="1"/>
  <c r="Q128" i="5" s="1"/>
  <c r="J128" i="1"/>
  <c r="L129" i="5" s="1"/>
  <c r="K128" i="1"/>
  <c r="M129" i="5" s="1"/>
  <c r="L128" i="1"/>
  <c r="N129" i="5" s="1"/>
  <c r="M128" i="1"/>
  <c r="O129" i="5" s="1"/>
  <c r="N128" i="1"/>
  <c r="P129" i="5" s="1"/>
  <c r="O128" i="1"/>
  <c r="Q129" i="5" s="1"/>
  <c r="J129" i="1"/>
  <c r="L130" i="5" s="1"/>
  <c r="K129" i="1"/>
  <c r="M130" i="5" s="1"/>
  <c r="L129" i="1"/>
  <c r="N130" i="5" s="1"/>
  <c r="M129" i="1"/>
  <c r="O130" i="5" s="1"/>
  <c r="N129" i="1"/>
  <c r="P130" i="5" s="1"/>
  <c r="O129" i="1"/>
  <c r="Q130" i="5" s="1"/>
  <c r="J130" i="1"/>
  <c r="L131" i="5" s="1"/>
  <c r="K130" i="1"/>
  <c r="M131" i="5" s="1"/>
  <c r="L130" i="1"/>
  <c r="N131" i="5" s="1"/>
  <c r="M130" i="1"/>
  <c r="O131" i="5" s="1"/>
  <c r="N130" i="1"/>
  <c r="P131" i="5" s="1"/>
  <c r="O130" i="1"/>
  <c r="Q131" i="5" s="1"/>
  <c r="J131" i="1"/>
  <c r="L132" i="5" s="1"/>
  <c r="K131" i="1"/>
  <c r="M132" i="5" s="1"/>
  <c r="L131" i="1"/>
  <c r="N132" i="5" s="1"/>
  <c r="M131" i="1"/>
  <c r="O132" i="5" s="1"/>
  <c r="N131" i="1"/>
  <c r="P132" i="5" s="1"/>
  <c r="O131" i="1"/>
  <c r="Q132" i="5" s="1"/>
  <c r="J132" i="1"/>
  <c r="L133" i="5" s="1"/>
  <c r="K132" i="1"/>
  <c r="M133" i="5" s="1"/>
  <c r="L132" i="1"/>
  <c r="N133" i="5" s="1"/>
  <c r="M132" i="1"/>
  <c r="O133" i="5" s="1"/>
  <c r="N132" i="1"/>
  <c r="P133" i="5" s="1"/>
  <c r="O132" i="1"/>
  <c r="Q133" i="5" s="1"/>
  <c r="J133" i="1"/>
  <c r="L134" i="5" s="1"/>
  <c r="K133" i="1"/>
  <c r="M134" i="5" s="1"/>
  <c r="L133" i="1"/>
  <c r="N134" i="5" s="1"/>
  <c r="M133" i="1"/>
  <c r="O134" i="5" s="1"/>
  <c r="N133" i="1"/>
  <c r="P134" i="5" s="1"/>
  <c r="O133" i="1"/>
  <c r="Q134" i="5" s="1"/>
  <c r="J134" i="1"/>
  <c r="L135" i="5" s="1"/>
  <c r="K134" i="1"/>
  <c r="M135" i="5" s="1"/>
  <c r="L134" i="1"/>
  <c r="N135" i="5" s="1"/>
  <c r="M134" i="1"/>
  <c r="O135" i="5" s="1"/>
  <c r="N134" i="1"/>
  <c r="P135" i="5" s="1"/>
  <c r="O134" i="1"/>
  <c r="Q135" i="5" s="1"/>
  <c r="J135" i="1"/>
  <c r="L136" i="5" s="1"/>
  <c r="K135" i="1"/>
  <c r="M136" i="5" s="1"/>
  <c r="L135" i="1"/>
  <c r="N136" i="5" s="1"/>
  <c r="M135" i="1"/>
  <c r="O136" i="5" s="1"/>
  <c r="N135" i="1"/>
  <c r="P136" i="5" s="1"/>
  <c r="O135" i="1"/>
  <c r="Q136" i="5" s="1"/>
  <c r="J136" i="1"/>
  <c r="L137" i="5" s="1"/>
  <c r="K136" i="1"/>
  <c r="M137" i="5" s="1"/>
  <c r="L136" i="1"/>
  <c r="N137" i="5" s="1"/>
  <c r="M136" i="1"/>
  <c r="O137" i="5" s="1"/>
  <c r="N136" i="1"/>
  <c r="P137" i="5" s="1"/>
  <c r="O136" i="1"/>
  <c r="Q137" i="5" s="1"/>
  <c r="J137" i="1"/>
  <c r="L138" i="5" s="1"/>
  <c r="K137" i="1"/>
  <c r="M138" i="5" s="1"/>
  <c r="L137" i="1"/>
  <c r="N138" i="5" s="1"/>
  <c r="M137" i="1"/>
  <c r="O138" i="5" s="1"/>
  <c r="N137" i="1"/>
  <c r="P138" i="5" s="1"/>
  <c r="O137" i="1"/>
  <c r="Q138" i="5" s="1"/>
  <c r="J138" i="1"/>
  <c r="L139" i="5" s="1"/>
  <c r="K138" i="1"/>
  <c r="M139" i="5" s="1"/>
  <c r="L138" i="1"/>
  <c r="N139" i="5" s="1"/>
  <c r="M138" i="1"/>
  <c r="O139" i="5" s="1"/>
  <c r="N138" i="1"/>
  <c r="P139" i="5" s="1"/>
  <c r="O138" i="1"/>
  <c r="Q139" i="5" s="1"/>
  <c r="J139" i="1"/>
  <c r="L140" i="5" s="1"/>
  <c r="K139" i="1"/>
  <c r="M140" i="5" s="1"/>
  <c r="L139" i="1"/>
  <c r="N140" i="5" s="1"/>
  <c r="M139" i="1"/>
  <c r="O140" i="5" s="1"/>
  <c r="N139" i="1"/>
  <c r="P140" i="5" s="1"/>
  <c r="O139" i="1"/>
  <c r="Q140" i="5" s="1"/>
  <c r="J140" i="1"/>
  <c r="L141" i="5" s="1"/>
  <c r="K140" i="1"/>
  <c r="M141" i="5" s="1"/>
  <c r="L140" i="1"/>
  <c r="N141" i="5" s="1"/>
  <c r="M140" i="1"/>
  <c r="O141" i="5" s="1"/>
  <c r="N140" i="1"/>
  <c r="P141" i="5" s="1"/>
  <c r="O140" i="1"/>
  <c r="Q141" i="5" s="1"/>
  <c r="J141" i="1"/>
  <c r="L142" i="5" s="1"/>
  <c r="K141" i="1"/>
  <c r="M142" i="5" s="1"/>
  <c r="L141" i="1"/>
  <c r="N142" i="5" s="1"/>
  <c r="M141" i="1"/>
  <c r="O142" i="5" s="1"/>
  <c r="N141" i="1"/>
  <c r="P142" i="5" s="1"/>
  <c r="O141" i="1"/>
  <c r="Q142" i="5" s="1"/>
  <c r="J142" i="1"/>
  <c r="L143" i="5" s="1"/>
  <c r="K142" i="1"/>
  <c r="M143" i="5" s="1"/>
  <c r="L142" i="1"/>
  <c r="N143" i="5" s="1"/>
  <c r="M142" i="1"/>
  <c r="O143" i="5" s="1"/>
  <c r="N142" i="1"/>
  <c r="P143" i="5" s="1"/>
  <c r="O142" i="1"/>
  <c r="Q143" i="5" s="1"/>
  <c r="J143" i="1"/>
  <c r="L144" i="5" s="1"/>
  <c r="K143" i="1"/>
  <c r="M144" i="5" s="1"/>
  <c r="L143" i="1"/>
  <c r="N144" i="5" s="1"/>
  <c r="M143" i="1"/>
  <c r="O144" i="5" s="1"/>
  <c r="N143" i="1"/>
  <c r="P144" i="5" s="1"/>
  <c r="O143" i="1"/>
  <c r="Q144" i="5" s="1"/>
  <c r="J144" i="1"/>
  <c r="L145" i="5" s="1"/>
  <c r="K144" i="1"/>
  <c r="M145" i="5" s="1"/>
  <c r="L144" i="1"/>
  <c r="N145" i="5" s="1"/>
  <c r="M144" i="1"/>
  <c r="O145" i="5" s="1"/>
  <c r="N144" i="1"/>
  <c r="P145" i="5" s="1"/>
  <c r="O144" i="1"/>
  <c r="Q145" i="5" s="1"/>
  <c r="J145" i="1"/>
  <c r="L146" i="5" s="1"/>
  <c r="K145" i="1"/>
  <c r="M146" i="5" s="1"/>
  <c r="L145" i="1"/>
  <c r="N146" i="5" s="1"/>
  <c r="M145" i="1"/>
  <c r="O146" i="5" s="1"/>
  <c r="N145" i="1"/>
  <c r="P146" i="5" s="1"/>
  <c r="O145" i="1"/>
  <c r="Q146" i="5" s="1"/>
  <c r="J146" i="1"/>
  <c r="L147" i="5" s="1"/>
  <c r="K146" i="1"/>
  <c r="M147" i="5" s="1"/>
  <c r="L146" i="1"/>
  <c r="N147" i="5" s="1"/>
  <c r="M146" i="1"/>
  <c r="O147" i="5" s="1"/>
  <c r="N146" i="1"/>
  <c r="P147" i="5" s="1"/>
  <c r="O146" i="1"/>
  <c r="Q147" i="5" s="1"/>
  <c r="J147" i="1"/>
  <c r="L148" i="5" s="1"/>
  <c r="K147" i="1"/>
  <c r="M148" i="5" s="1"/>
  <c r="L147" i="1"/>
  <c r="N148" i="5" s="1"/>
  <c r="M147" i="1"/>
  <c r="O148" i="5" s="1"/>
  <c r="N147" i="1"/>
  <c r="P148" i="5" s="1"/>
  <c r="O147" i="1"/>
  <c r="Q148" i="5" s="1"/>
  <c r="J148" i="1"/>
  <c r="L149" i="5" s="1"/>
  <c r="K148" i="1"/>
  <c r="M149" i="5" s="1"/>
  <c r="L148" i="1"/>
  <c r="N149" i="5" s="1"/>
  <c r="M148" i="1"/>
  <c r="O149" i="5" s="1"/>
  <c r="N148" i="1"/>
  <c r="P149" i="5" s="1"/>
  <c r="O148" i="1"/>
  <c r="Q149" i="5" s="1"/>
  <c r="J149" i="1"/>
  <c r="L150" i="5" s="1"/>
  <c r="K149" i="1"/>
  <c r="M150" i="5" s="1"/>
  <c r="L149" i="1"/>
  <c r="N150" i="5" s="1"/>
  <c r="M149" i="1"/>
  <c r="O150" i="5" s="1"/>
  <c r="N149" i="1"/>
  <c r="P150" i="5" s="1"/>
  <c r="O149" i="1"/>
  <c r="Q150" i="5" s="1"/>
  <c r="J150" i="1"/>
  <c r="L151" i="5" s="1"/>
  <c r="K150" i="1"/>
  <c r="M151" i="5" s="1"/>
  <c r="L150" i="1"/>
  <c r="N151" i="5" s="1"/>
  <c r="M150" i="1"/>
  <c r="O151" i="5" s="1"/>
  <c r="N150" i="1"/>
  <c r="P151" i="5" s="1"/>
  <c r="O150" i="1"/>
  <c r="Q151" i="5" s="1"/>
  <c r="J151" i="1"/>
  <c r="L152" i="5" s="1"/>
  <c r="K151" i="1"/>
  <c r="M152" i="5" s="1"/>
  <c r="L151" i="1"/>
  <c r="N152" i="5" s="1"/>
  <c r="M151" i="1"/>
  <c r="O152" i="5" s="1"/>
  <c r="N151" i="1"/>
  <c r="P152" i="5" s="1"/>
  <c r="O151" i="1"/>
  <c r="Q152" i="5" s="1"/>
  <c r="J152" i="1"/>
  <c r="L153" i="5" s="1"/>
  <c r="K152" i="1"/>
  <c r="M153" i="5" s="1"/>
  <c r="L152" i="1"/>
  <c r="N153" i="5" s="1"/>
  <c r="M152" i="1"/>
  <c r="O153" i="5" s="1"/>
  <c r="N152" i="1"/>
  <c r="P153" i="5" s="1"/>
  <c r="O152" i="1"/>
  <c r="Q153" i="5" s="1"/>
  <c r="J153" i="1"/>
  <c r="L154" i="5" s="1"/>
  <c r="K153" i="1"/>
  <c r="M154" i="5" s="1"/>
  <c r="L153" i="1"/>
  <c r="N154" i="5" s="1"/>
  <c r="M153" i="1"/>
  <c r="O154" i="5" s="1"/>
  <c r="N153" i="1"/>
  <c r="P154" i="5" s="1"/>
  <c r="O153" i="1"/>
  <c r="Q154" i="5" s="1"/>
  <c r="J154" i="1"/>
  <c r="L155" i="5" s="1"/>
  <c r="K154" i="1"/>
  <c r="M155" i="5" s="1"/>
  <c r="L154" i="1"/>
  <c r="N155" i="5" s="1"/>
  <c r="M154" i="1"/>
  <c r="O155" i="5" s="1"/>
  <c r="N154" i="1"/>
  <c r="P155" i="5" s="1"/>
  <c r="O154" i="1"/>
  <c r="Q155" i="5" s="1"/>
  <c r="J155" i="1"/>
  <c r="L156" i="5" s="1"/>
  <c r="K155" i="1"/>
  <c r="M156" i="5" s="1"/>
  <c r="L155" i="1"/>
  <c r="N156" i="5" s="1"/>
  <c r="M155" i="1"/>
  <c r="O156" i="5" s="1"/>
  <c r="N155" i="1"/>
  <c r="P156" i="5" s="1"/>
  <c r="O155" i="1"/>
  <c r="Q156" i="5" s="1"/>
  <c r="J156" i="1"/>
  <c r="L157" i="5" s="1"/>
  <c r="K156" i="1"/>
  <c r="M157" i="5" s="1"/>
  <c r="L156" i="1"/>
  <c r="N157" i="5" s="1"/>
  <c r="M156" i="1"/>
  <c r="O157" i="5" s="1"/>
  <c r="N156" i="1"/>
  <c r="P157" i="5" s="1"/>
  <c r="O156" i="1"/>
  <c r="Q157" i="5" s="1"/>
  <c r="J157" i="1"/>
  <c r="L158" i="5" s="1"/>
  <c r="K157" i="1"/>
  <c r="M158" i="5" s="1"/>
  <c r="L157" i="1"/>
  <c r="N158" i="5" s="1"/>
  <c r="M157" i="1"/>
  <c r="O158" i="5" s="1"/>
  <c r="N157" i="1"/>
  <c r="P158" i="5" s="1"/>
  <c r="O157" i="1"/>
  <c r="Q158" i="5" s="1"/>
  <c r="J158" i="1"/>
  <c r="L159" i="5" s="1"/>
  <c r="K158" i="1"/>
  <c r="M159" i="5" s="1"/>
  <c r="L158" i="1"/>
  <c r="N159" i="5" s="1"/>
  <c r="M158" i="1"/>
  <c r="O159" i="5" s="1"/>
  <c r="N158" i="1"/>
  <c r="P159" i="5" s="1"/>
  <c r="O158" i="1"/>
  <c r="Q159" i="5" s="1"/>
  <c r="J159" i="1"/>
  <c r="L160" i="5" s="1"/>
  <c r="K159" i="1"/>
  <c r="M160" i="5" s="1"/>
  <c r="L159" i="1"/>
  <c r="N160" i="5" s="1"/>
  <c r="M159" i="1"/>
  <c r="O160" i="5" s="1"/>
  <c r="N159" i="1"/>
  <c r="P160" i="5" s="1"/>
  <c r="O159" i="1"/>
  <c r="Q160" i="5" s="1"/>
  <c r="J160" i="1"/>
  <c r="L161" i="5" s="1"/>
  <c r="K160" i="1"/>
  <c r="M161" i="5" s="1"/>
  <c r="L160" i="1"/>
  <c r="N161" i="5" s="1"/>
  <c r="M160" i="1"/>
  <c r="O161" i="5" s="1"/>
  <c r="N160" i="1"/>
  <c r="P161" i="5" s="1"/>
  <c r="O160" i="1"/>
  <c r="Q161" i="5" s="1"/>
  <c r="J161" i="1"/>
  <c r="L162" i="5" s="1"/>
  <c r="K161" i="1"/>
  <c r="M162" i="5" s="1"/>
  <c r="L161" i="1"/>
  <c r="N162" i="5" s="1"/>
  <c r="M161" i="1"/>
  <c r="O162" i="5" s="1"/>
  <c r="N161" i="1"/>
  <c r="P162" i="5" s="1"/>
  <c r="O161" i="1"/>
  <c r="Q162" i="5" s="1"/>
  <c r="J162" i="1"/>
  <c r="L163" i="5" s="1"/>
  <c r="K162" i="1"/>
  <c r="M163" i="5" s="1"/>
  <c r="L162" i="1"/>
  <c r="N163" i="5" s="1"/>
  <c r="M162" i="1"/>
  <c r="O163" i="5" s="1"/>
  <c r="N162" i="1"/>
  <c r="P163" i="5" s="1"/>
  <c r="O162" i="1"/>
  <c r="Q163" i="5" s="1"/>
  <c r="J163" i="1"/>
  <c r="L164" i="5" s="1"/>
  <c r="K163" i="1"/>
  <c r="M164" i="5" s="1"/>
  <c r="L163" i="1"/>
  <c r="N164" i="5" s="1"/>
  <c r="M163" i="1"/>
  <c r="O164" i="5" s="1"/>
  <c r="N163" i="1"/>
  <c r="P164" i="5" s="1"/>
  <c r="O163" i="1"/>
  <c r="Q164" i="5" s="1"/>
  <c r="J164" i="1"/>
  <c r="L165" i="5" s="1"/>
  <c r="K164" i="1"/>
  <c r="M165" i="5" s="1"/>
  <c r="L164" i="1"/>
  <c r="N165" i="5" s="1"/>
  <c r="M164" i="1"/>
  <c r="O165" i="5" s="1"/>
  <c r="N164" i="1"/>
  <c r="P165" i="5" s="1"/>
  <c r="O164" i="1"/>
  <c r="Q165" i="5" s="1"/>
  <c r="J165" i="1"/>
  <c r="L166" i="5" s="1"/>
  <c r="K165" i="1"/>
  <c r="M166" i="5" s="1"/>
  <c r="L165" i="1"/>
  <c r="N166" i="5" s="1"/>
  <c r="M165" i="1"/>
  <c r="O166" i="5" s="1"/>
  <c r="N165" i="1"/>
  <c r="P166" i="5" s="1"/>
  <c r="O165" i="1"/>
  <c r="Q166" i="5" s="1"/>
  <c r="J166" i="1"/>
  <c r="L167" i="5" s="1"/>
  <c r="K166" i="1"/>
  <c r="M167" i="5" s="1"/>
  <c r="L166" i="1"/>
  <c r="N167" i="5" s="1"/>
  <c r="M166" i="1"/>
  <c r="O167" i="5" s="1"/>
  <c r="N166" i="1"/>
  <c r="P167" i="5" s="1"/>
  <c r="O166" i="1"/>
  <c r="Q167" i="5" s="1"/>
  <c r="J167" i="1"/>
  <c r="L168" i="5" s="1"/>
  <c r="K167" i="1"/>
  <c r="M168" i="5" s="1"/>
  <c r="L167" i="1"/>
  <c r="N168" i="5" s="1"/>
  <c r="M167" i="1"/>
  <c r="O168" i="5" s="1"/>
  <c r="N167" i="1"/>
  <c r="P168" i="5" s="1"/>
  <c r="O167" i="1"/>
  <c r="Q168" i="5" s="1"/>
  <c r="J168" i="1"/>
  <c r="L169" i="5" s="1"/>
  <c r="K168" i="1"/>
  <c r="M169" i="5" s="1"/>
  <c r="L168" i="1"/>
  <c r="N169" i="5" s="1"/>
  <c r="M168" i="1"/>
  <c r="O169" i="5" s="1"/>
  <c r="N168" i="1"/>
  <c r="P169" i="5" s="1"/>
  <c r="O168" i="1"/>
  <c r="Q169" i="5" s="1"/>
  <c r="J169" i="1"/>
  <c r="L170" i="5" s="1"/>
  <c r="K169" i="1"/>
  <c r="M170" i="5" s="1"/>
  <c r="L169" i="1"/>
  <c r="N170" i="5" s="1"/>
  <c r="M169" i="1"/>
  <c r="O170" i="5" s="1"/>
  <c r="N169" i="1"/>
  <c r="P170" i="5" s="1"/>
  <c r="O169" i="1"/>
  <c r="Q170" i="5" s="1"/>
  <c r="J170" i="1"/>
  <c r="L171" i="5" s="1"/>
  <c r="K170" i="1"/>
  <c r="M171" i="5" s="1"/>
  <c r="L170" i="1"/>
  <c r="N171" i="5" s="1"/>
  <c r="M170" i="1"/>
  <c r="O171" i="5" s="1"/>
  <c r="N170" i="1"/>
  <c r="P171" i="5" s="1"/>
  <c r="O170" i="1"/>
  <c r="Q171" i="5" s="1"/>
  <c r="J171" i="1"/>
  <c r="L172" i="5" s="1"/>
  <c r="K171" i="1"/>
  <c r="M172" i="5" s="1"/>
  <c r="L171" i="1"/>
  <c r="N172" i="5" s="1"/>
  <c r="M171" i="1"/>
  <c r="O172" i="5" s="1"/>
  <c r="N171" i="1"/>
  <c r="P172" i="5" s="1"/>
  <c r="O171" i="1"/>
  <c r="Q172" i="5" s="1"/>
  <c r="J172" i="1"/>
  <c r="L173" i="5" s="1"/>
  <c r="K172" i="1"/>
  <c r="M173" i="5" s="1"/>
  <c r="L172" i="1"/>
  <c r="N173" i="5" s="1"/>
  <c r="M172" i="1"/>
  <c r="O173" i="5" s="1"/>
  <c r="N172" i="1"/>
  <c r="P173" i="5" s="1"/>
  <c r="O172" i="1"/>
  <c r="Q173" i="5" s="1"/>
  <c r="J173" i="1"/>
  <c r="L174" i="5" s="1"/>
  <c r="K173" i="1"/>
  <c r="M174" i="5" s="1"/>
  <c r="L173" i="1"/>
  <c r="N174" i="5" s="1"/>
  <c r="M173" i="1"/>
  <c r="O174" i="5" s="1"/>
  <c r="N173" i="1"/>
  <c r="P174" i="5" s="1"/>
  <c r="O173" i="1"/>
  <c r="Q174" i="5" s="1"/>
  <c r="J174" i="1"/>
  <c r="L175" i="5" s="1"/>
  <c r="K174" i="1"/>
  <c r="M175" i="5" s="1"/>
  <c r="L174" i="1"/>
  <c r="N175" i="5" s="1"/>
  <c r="M174" i="1"/>
  <c r="O175" i="5" s="1"/>
  <c r="N174" i="1"/>
  <c r="P175" i="5" s="1"/>
  <c r="O174" i="1"/>
  <c r="Q175" i="5" s="1"/>
  <c r="J175" i="1"/>
  <c r="L176" i="5" s="1"/>
  <c r="K175" i="1"/>
  <c r="M176" i="5" s="1"/>
  <c r="L175" i="1"/>
  <c r="N176" i="5" s="1"/>
  <c r="M175" i="1"/>
  <c r="O176" i="5" s="1"/>
  <c r="N175" i="1"/>
  <c r="P176" i="5" s="1"/>
  <c r="O175" i="1"/>
  <c r="Q176" i="5" s="1"/>
  <c r="J176" i="1"/>
  <c r="L177" i="5" s="1"/>
  <c r="K176" i="1"/>
  <c r="M177" i="5" s="1"/>
  <c r="L176" i="1"/>
  <c r="N177" i="5" s="1"/>
  <c r="M176" i="1"/>
  <c r="O177" i="5" s="1"/>
  <c r="N176" i="1"/>
  <c r="P177" i="5" s="1"/>
  <c r="O176" i="1"/>
  <c r="Q177" i="5" s="1"/>
  <c r="J177" i="1"/>
  <c r="L178" i="5" s="1"/>
  <c r="K177" i="1"/>
  <c r="M178" i="5" s="1"/>
  <c r="L177" i="1"/>
  <c r="N178" i="5" s="1"/>
  <c r="M177" i="1"/>
  <c r="O178" i="5" s="1"/>
  <c r="N177" i="1"/>
  <c r="P178" i="5" s="1"/>
  <c r="O177" i="1"/>
  <c r="Q178" i="5" s="1"/>
  <c r="J178" i="1"/>
  <c r="L179" i="5" s="1"/>
  <c r="K178" i="1"/>
  <c r="M179" i="5" s="1"/>
  <c r="L178" i="1"/>
  <c r="N179" i="5" s="1"/>
  <c r="M178" i="1"/>
  <c r="O179" i="5" s="1"/>
  <c r="N178" i="1"/>
  <c r="P179" i="5" s="1"/>
  <c r="O178" i="1"/>
  <c r="Q179" i="5" s="1"/>
  <c r="J179" i="1"/>
  <c r="L180" i="5" s="1"/>
  <c r="K179" i="1"/>
  <c r="M180" i="5" s="1"/>
  <c r="L179" i="1"/>
  <c r="N180" i="5" s="1"/>
  <c r="M179" i="1"/>
  <c r="O180" i="5" s="1"/>
  <c r="N179" i="1"/>
  <c r="P180" i="5" s="1"/>
  <c r="O179" i="1"/>
  <c r="Q180" i="5" s="1"/>
  <c r="J180" i="1"/>
  <c r="L181" i="5" s="1"/>
  <c r="K180" i="1"/>
  <c r="M181" i="5" s="1"/>
  <c r="L180" i="1"/>
  <c r="N181" i="5" s="1"/>
  <c r="M180" i="1"/>
  <c r="O181" i="5" s="1"/>
  <c r="N180" i="1"/>
  <c r="P181" i="5" s="1"/>
  <c r="O180" i="1"/>
  <c r="Q181" i="5" s="1"/>
  <c r="J181" i="1"/>
  <c r="L182" i="5" s="1"/>
  <c r="K181" i="1"/>
  <c r="M182" i="5" s="1"/>
  <c r="L181" i="1"/>
  <c r="N182" i="5" s="1"/>
  <c r="M181" i="1"/>
  <c r="O182" i="5" s="1"/>
  <c r="N181" i="1"/>
  <c r="P182" i="5" s="1"/>
  <c r="O181" i="1"/>
  <c r="Q182" i="5" s="1"/>
  <c r="J182" i="1"/>
  <c r="L183" i="5" s="1"/>
  <c r="K182" i="1"/>
  <c r="M183" i="5" s="1"/>
  <c r="L182" i="1"/>
  <c r="N183" i="5" s="1"/>
  <c r="M182" i="1"/>
  <c r="O183" i="5" s="1"/>
  <c r="N182" i="1"/>
  <c r="P183" i="5" s="1"/>
  <c r="O182" i="1"/>
  <c r="Q183" i="5" s="1"/>
  <c r="J183" i="1"/>
  <c r="L184" i="5" s="1"/>
  <c r="K183" i="1"/>
  <c r="M184" i="5" s="1"/>
  <c r="L183" i="1"/>
  <c r="N184" i="5" s="1"/>
  <c r="M183" i="1"/>
  <c r="O184" i="5" s="1"/>
  <c r="N183" i="1"/>
  <c r="P184" i="5" s="1"/>
  <c r="O183" i="1"/>
  <c r="Q184" i="5" s="1"/>
  <c r="J184" i="1"/>
  <c r="L185" i="5" s="1"/>
  <c r="K184" i="1"/>
  <c r="M185" i="5" s="1"/>
  <c r="L184" i="1"/>
  <c r="N185" i="5" s="1"/>
  <c r="M184" i="1"/>
  <c r="O185" i="5" s="1"/>
  <c r="N184" i="1"/>
  <c r="P185" i="5" s="1"/>
  <c r="O184" i="1"/>
  <c r="Q185" i="5" s="1"/>
  <c r="J185" i="1"/>
  <c r="L186" i="5" s="1"/>
  <c r="K185" i="1"/>
  <c r="M186" i="5" s="1"/>
  <c r="L185" i="1"/>
  <c r="N186" i="5" s="1"/>
  <c r="M185" i="1"/>
  <c r="O186" i="5" s="1"/>
  <c r="N185" i="1"/>
  <c r="P186" i="5" s="1"/>
  <c r="O185" i="1"/>
  <c r="Q186" i="5" s="1"/>
  <c r="J186" i="1"/>
  <c r="L187" i="5" s="1"/>
  <c r="K186" i="1"/>
  <c r="M187" i="5" s="1"/>
  <c r="L186" i="1"/>
  <c r="N187" i="5" s="1"/>
  <c r="M186" i="1"/>
  <c r="O187" i="5" s="1"/>
  <c r="N186" i="1"/>
  <c r="P187" i="5" s="1"/>
  <c r="O186" i="1"/>
  <c r="Q187" i="5" s="1"/>
  <c r="J187" i="1"/>
  <c r="L188" i="5" s="1"/>
  <c r="K187" i="1"/>
  <c r="M188" i="5" s="1"/>
  <c r="L187" i="1"/>
  <c r="N188" i="5" s="1"/>
  <c r="M187" i="1"/>
  <c r="O188" i="5" s="1"/>
  <c r="N187" i="1"/>
  <c r="P188" i="5" s="1"/>
  <c r="O187" i="1"/>
  <c r="Q188" i="5" s="1"/>
  <c r="J188" i="1"/>
  <c r="L189" i="5" s="1"/>
  <c r="K188" i="1"/>
  <c r="M189" i="5" s="1"/>
  <c r="L188" i="1"/>
  <c r="N189" i="5" s="1"/>
  <c r="M188" i="1"/>
  <c r="O189" i="5" s="1"/>
  <c r="N188" i="1"/>
  <c r="P189" i="5" s="1"/>
  <c r="O188" i="1"/>
  <c r="Q189" i="5" s="1"/>
  <c r="J189" i="1"/>
  <c r="L190" i="5" s="1"/>
  <c r="K189" i="1"/>
  <c r="M190" i="5" s="1"/>
  <c r="L189" i="1"/>
  <c r="N190" i="5" s="1"/>
  <c r="M189" i="1"/>
  <c r="O190" i="5" s="1"/>
  <c r="N189" i="1"/>
  <c r="P190" i="5" s="1"/>
  <c r="O189" i="1"/>
  <c r="Q190" i="5" s="1"/>
  <c r="J190" i="1"/>
  <c r="L191" i="5" s="1"/>
  <c r="K190" i="1"/>
  <c r="M191" i="5" s="1"/>
  <c r="L190" i="1"/>
  <c r="N191" i="5" s="1"/>
  <c r="M190" i="1"/>
  <c r="O191" i="5" s="1"/>
  <c r="N190" i="1"/>
  <c r="P191" i="5" s="1"/>
  <c r="O190" i="1"/>
  <c r="Q191" i="5" s="1"/>
  <c r="J191" i="1"/>
  <c r="L192" i="5" s="1"/>
  <c r="K191" i="1"/>
  <c r="M192" i="5" s="1"/>
  <c r="L191" i="1"/>
  <c r="N192" i="5" s="1"/>
  <c r="M191" i="1"/>
  <c r="O192" i="5" s="1"/>
  <c r="N191" i="1"/>
  <c r="P192" i="5" s="1"/>
  <c r="O191" i="1"/>
  <c r="Q192" i="5" s="1"/>
  <c r="J192" i="1"/>
  <c r="L193" i="5" s="1"/>
  <c r="K192" i="1"/>
  <c r="M193" i="5" s="1"/>
  <c r="L192" i="1"/>
  <c r="N193" i="5" s="1"/>
  <c r="M192" i="1"/>
  <c r="O193" i="5" s="1"/>
  <c r="N192" i="1"/>
  <c r="P193" i="5" s="1"/>
  <c r="O192" i="1"/>
  <c r="Q193" i="5" s="1"/>
  <c r="J193" i="1"/>
  <c r="L194" i="5" s="1"/>
  <c r="K193" i="1"/>
  <c r="M194" i="5" s="1"/>
  <c r="L193" i="1"/>
  <c r="N194" i="5" s="1"/>
  <c r="M193" i="1"/>
  <c r="O194" i="5" s="1"/>
  <c r="N193" i="1"/>
  <c r="P194" i="5" s="1"/>
  <c r="O193" i="1"/>
  <c r="Q194" i="5" s="1"/>
  <c r="J194" i="1"/>
  <c r="L195" i="5" s="1"/>
  <c r="K194" i="1"/>
  <c r="M195" i="5" s="1"/>
  <c r="L194" i="1"/>
  <c r="N195" i="5" s="1"/>
  <c r="M194" i="1"/>
  <c r="O195" i="5" s="1"/>
  <c r="N194" i="1"/>
  <c r="P195" i="5" s="1"/>
  <c r="O194" i="1"/>
  <c r="Q195" i="5" s="1"/>
  <c r="J195" i="1"/>
  <c r="L196" i="5" s="1"/>
  <c r="K195" i="1"/>
  <c r="M196" i="5" s="1"/>
  <c r="L195" i="1"/>
  <c r="N196" i="5" s="1"/>
  <c r="M195" i="1"/>
  <c r="O196" i="5" s="1"/>
  <c r="N195" i="1"/>
  <c r="P196" i="5" s="1"/>
  <c r="O195" i="1"/>
  <c r="Q196" i="5" s="1"/>
  <c r="J196" i="1"/>
  <c r="L197" i="5" s="1"/>
  <c r="K196" i="1"/>
  <c r="M197" i="5" s="1"/>
  <c r="L196" i="1"/>
  <c r="N197" i="5" s="1"/>
  <c r="M196" i="1"/>
  <c r="O197" i="5" s="1"/>
  <c r="N196" i="1"/>
  <c r="P197" i="5" s="1"/>
  <c r="O196" i="1"/>
  <c r="Q197" i="5" s="1"/>
  <c r="K7" i="1"/>
  <c r="M8" i="5" s="1"/>
  <c r="L7" i="1"/>
  <c r="N8" i="5" s="1"/>
  <c r="M7" i="1"/>
  <c r="O8" i="5" s="1"/>
  <c r="N7" i="1"/>
  <c r="P8" i="5" s="1"/>
  <c r="O7" i="1"/>
  <c r="Q8" i="5" s="1"/>
  <c r="J7" i="1"/>
  <c r="L8" i="5" s="1"/>
  <c r="R195" i="5" l="1"/>
  <c r="R191" i="5"/>
  <c r="R183" i="5"/>
  <c r="R179" i="5"/>
  <c r="R175" i="5"/>
  <c r="R171" i="5"/>
  <c r="R167" i="5"/>
  <c r="R151" i="5"/>
  <c r="R163" i="5"/>
  <c r="R155" i="5"/>
  <c r="R147" i="5"/>
  <c r="R143" i="5"/>
  <c r="R139" i="5"/>
  <c r="R135" i="5"/>
  <c r="R131" i="5"/>
  <c r="R127" i="5"/>
  <c r="R123" i="5"/>
  <c r="R119" i="5"/>
  <c r="R115" i="5"/>
  <c r="R111" i="5"/>
  <c r="R107" i="5"/>
  <c r="R103" i="5"/>
  <c r="R99" i="5"/>
  <c r="R95" i="5"/>
  <c r="R91" i="5"/>
  <c r="R87" i="5"/>
  <c r="R83" i="5"/>
  <c r="R79" i="5"/>
  <c r="R75" i="5"/>
  <c r="R71" i="5"/>
  <c r="R67" i="5"/>
  <c r="R63" i="5"/>
  <c r="R748" i="5"/>
  <c r="R744" i="5"/>
  <c r="R740" i="5"/>
  <c r="R736" i="5"/>
  <c r="R732" i="5"/>
  <c r="R728" i="5"/>
  <c r="R724" i="5"/>
  <c r="R720" i="5"/>
  <c r="R716" i="5"/>
  <c r="R712" i="5"/>
  <c r="R708" i="5"/>
  <c r="R704" i="5"/>
  <c r="R700" i="5"/>
  <c r="R696" i="5"/>
  <c r="R692" i="5"/>
  <c r="R688" i="5"/>
  <c r="R684" i="5"/>
  <c r="R680" i="5"/>
  <c r="R676" i="5"/>
  <c r="R672" i="5"/>
  <c r="R668" i="5"/>
  <c r="R664" i="5"/>
  <c r="R660" i="5"/>
  <c r="R656" i="5"/>
  <c r="R652" i="5"/>
  <c r="R648" i="5"/>
  <c r="R644" i="5"/>
  <c r="R640" i="5"/>
  <c r="R636" i="5"/>
  <c r="R632" i="5"/>
  <c r="R628" i="5"/>
  <c r="R624" i="5"/>
  <c r="R620" i="5"/>
  <c r="R616" i="5"/>
  <c r="R612" i="5"/>
  <c r="R608" i="5"/>
  <c r="R604" i="5"/>
  <c r="R600" i="5"/>
  <c r="R596" i="5"/>
  <c r="R592" i="5"/>
  <c r="R588" i="5"/>
  <c r="R584" i="5"/>
  <c r="R580" i="5"/>
  <c r="R576" i="5"/>
  <c r="R572" i="5"/>
  <c r="R568" i="5"/>
  <c r="R564" i="5"/>
  <c r="R560" i="5"/>
  <c r="R556" i="5"/>
  <c r="R552" i="5"/>
  <c r="R548" i="5"/>
  <c r="R544" i="5"/>
  <c r="R540" i="5"/>
  <c r="R536" i="5"/>
  <c r="R532" i="5"/>
  <c r="R528" i="5"/>
  <c r="R524" i="5"/>
  <c r="R520" i="5"/>
  <c r="R516" i="5"/>
  <c r="R512" i="5"/>
  <c r="R508" i="5"/>
  <c r="R504" i="5"/>
  <c r="R500" i="5"/>
  <c r="R496" i="5"/>
  <c r="R492" i="5"/>
  <c r="R488" i="5"/>
  <c r="R187" i="5"/>
  <c r="R159" i="5"/>
  <c r="R1000" i="5"/>
  <c r="R996" i="5"/>
  <c r="R992" i="5"/>
  <c r="R988" i="5"/>
  <c r="R984" i="5"/>
  <c r="R980" i="5"/>
  <c r="R976" i="5"/>
  <c r="R972" i="5"/>
  <c r="R968" i="5"/>
  <c r="R964" i="5"/>
  <c r="R960" i="5"/>
  <c r="R956" i="5"/>
  <c r="R952" i="5"/>
  <c r="R948" i="5"/>
  <c r="R944" i="5"/>
  <c r="R940" i="5"/>
  <c r="R936" i="5"/>
  <c r="R932" i="5"/>
  <c r="R928" i="5"/>
  <c r="R924" i="5"/>
  <c r="L754" i="5"/>
  <c r="W29" i="1"/>
  <c r="R484" i="5"/>
  <c r="R480" i="5"/>
  <c r="R476" i="5"/>
  <c r="R472" i="5"/>
  <c r="R468" i="5"/>
  <c r="R464" i="5"/>
  <c r="R460" i="5"/>
  <c r="R456" i="5"/>
  <c r="R452" i="5"/>
  <c r="R448" i="5"/>
  <c r="R444" i="5"/>
  <c r="R440" i="5"/>
  <c r="R436" i="5"/>
  <c r="R432" i="5"/>
  <c r="R428" i="5"/>
  <c r="R424" i="5"/>
  <c r="R420" i="5"/>
  <c r="R416" i="5"/>
  <c r="R412" i="5"/>
  <c r="R408" i="5"/>
  <c r="R404" i="5"/>
  <c r="R400" i="5"/>
  <c r="R396" i="5"/>
  <c r="R392" i="5"/>
  <c r="R388" i="5"/>
  <c r="R384" i="5"/>
  <c r="R380" i="5"/>
  <c r="R376" i="5"/>
  <c r="R372" i="5"/>
  <c r="R368" i="5"/>
  <c r="R364" i="5"/>
  <c r="R360" i="5"/>
  <c r="R356" i="5"/>
  <c r="R352" i="5"/>
  <c r="R348" i="5"/>
  <c r="R344" i="5"/>
  <c r="R340" i="5"/>
  <c r="R336" i="5"/>
  <c r="R332" i="5"/>
  <c r="R328" i="5"/>
  <c r="R1018" i="5"/>
  <c r="R1014" i="5"/>
  <c r="R1010" i="5"/>
  <c r="R1006" i="5"/>
  <c r="R918" i="5"/>
  <c r="R914" i="5"/>
  <c r="R910" i="5"/>
  <c r="R906" i="5"/>
  <c r="R902" i="5"/>
  <c r="R898" i="5"/>
  <c r="R894" i="5"/>
  <c r="R890" i="5"/>
  <c r="R886" i="5"/>
  <c r="R882" i="5"/>
  <c r="R878" i="5"/>
  <c r="R874" i="5"/>
  <c r="R870" i="5"/>
  <c r="R866" i="5"/>
  <c r="R862" i="5"/>
  <c r="R858" i="5"/>
  <c r="R854" i="5"/>
  <c r="R850" i="5"/>
  <c r="R846" i="5"/>
  <c r="R842" i="5"/>
  <c r="R838" i="5"/>
  <c r="R834" i="5"/>
  <c r="R830" i="5"/>
  <c r="R826" i="5"/>
  <c r="R822" i="5"/>
  <c r="R818" i="5"/>
  <c r="R814" i="5"/>
  <c r="R810" i="5"/>
  <c r="R806" i="5"/>
  <c r="R802" i="5"/>
  <c r="R798" i="5"/>
  <c r="R794" i="5"/>
  <c r="R790" i="5"/>
  <c r="R786" i="5"/>
  <c r="R782" i="5"/>
  <c r="R778" i="5"/>
  <c r="R774" i="5"/>
  <c r="R770" i="5"/>
  <c r="R766" i="5"/>
  <c r="R762" i="5"/>
  <c r="R758" i="5"/>
  <c r="R43" i="5"/>
  <c r="R39" i="5"/>
  <c r="R23" i="5"/>
  <c r="R15" i="5"/>
  <c r="R275" i="5"/>
  <c r="R271" i="5"/>
  <c r="R267" i="5"/>
  <c r="R263" i="5"/>
  <c r="R259" i="5"/>
  <c r="R251" i="5"/>
  <c r="R243" i="5"/>
  <c r="R231" i="5"/>
  <c r="R8" i="5"/>
  <c r="R196" i="5"/>
  <c r="R192" i="5"/>
  <c r="R188" i="5"/>
  <c r="R184" i="5"/>
  <c r="R180" i="5"/>
  <c r="R176" i="5"/>
  <c r="R172" i="5"/>
  <c r="R168" i="5"/>
  <c r="R164" i="5"/>
  <c r="R160" i="5"/>
  <c r="R156" i="5"/>
  <c r="R152" i="5"/>
  <c r="R148" i="5"/>
  <c r="R144" i="5"/>
  <c r="R140" i="5"/>
  <c r="R136" i="5"/>
  <c r="R132" i="5"/>
  <c r="R128" i="5"/>
  <c r="R124" i="5"/>
  <c r="R120" i="5"/>
  <c r="R116" i="5"/>
  <c r="R112" i="5"/>
  <c r="R108" i="5"/>
  <c r="R104" i="5"/>
  <c r="R100" i="5"/>
  <c r="R96" i="5"/>
  <c r="R92" i="5"/>
  <c r="R88" i="5"/>
  <c r="R84" i="5"/>
  <c r="R80" i="5"/>
  <c r="R76" i="5"/>
  <c r="R72" i="5"/>
  <c r="R68" i="5"/>
  <c r="R64" i="5"/>
  <c r="R60" i="5"/>
  <c r="R56" i="5"/>
  <c r="R52" i="5"/>
  <c r="R48" i="5"/>
  <c r="R44" i="5"/>
  <c r="R40" i="5"/>
  <c r="R36" i="5"/>
  <c r="R32" i="5"/>
  <c r="R28" i="5"/>
  <c r="R24" i="5"/>
  <c r="R20" i="5"/>
  <c r="R16" i="5"/>
  <c r="R12" i="5"/>
  <c r="R280" i="5"/>
  <c r="R276" i="5"/>
  <c r="R272" i="5"/>
  <c r="R268" i="5"/>
  <c r="R264" i="5"/>
  <c r="R260" i="5"/>
  <c r="R256" i="5"/>
  <c r="R252" i="5"/>
  <c r="R248" i="5"/>
  <c r="R244" i="5"/>
  <c r="R240" i="5"/>
  <c r="R236" i="5"/>
  <c r="R232" i="5"/>
  <c r="R228" i="5"/>
  <c r="R224" i="5"/>
  <c r="R220" i="5"/>
  <c r="R216" i="5"/>
  <c r="R212" i="5"/>
  <c r="R208" i="5"/>
  <c r="R204" i="5"/>
  <c r="R200" i="5"/>
  <c r="R324" i="5"/>
  <c r="R320" i="5"/>
  <c r="R316" i="5"/>
  <c r="R312" i="5"/>
  <c r="R308" i="5"/>
  <c r="R304" i="5"/>
  <c r="R300" i="5"/>
  <c r="R296" i="5"/>
  <c r="R292" i="5"/>
  <c r="R288" i="5"/>
  <c r="R753" i="5"/>
  <c r="R749" i="5"/>
  <c r="R745" i="5"/>
  <c r="R189" i="5"/>
  <c r="R185" i="5"/>
  <c r="R169" i="5"/>
  <c r="R149" i="5"/>
  <c r="R137" i="5"/>
  <c r="R125" i="5"/>
  <c r="R109" i="5"/>
  <c r="R97" i="5"/>
  <c r="R85" i="5"/>
  <c r="R73" i="5"/>
  <c r="R57" i="5"/>
  <c r="R41" i="5"/>
  <c r="R33" i="5"/>
  <c r="R21" i="5"/>
  <c r="R17" i="5"/>
  <c r="R13" i="5"/>
  <c r="R281" i="5"/>
  <c r="R277" i="5"/>
  <c r="R265" i="5"/>
  <c r="R249" i="5"/>
  <c r="R245" i="5"/>
  <c r="R229" i="5"/>
  <c r="R213" i="5"/>
  <c r="R205" i="5"/>
  <c r="R201" i="5"/>
  <c r="R325" i="5"/>
  <c r="R321" i="5"/>
  <c r="R317" i="5"/>
  <c r="R313" i="5"/>
  <c r="R309" i="5"/>
  <c r="R305" i="5"/>
  <c r="R301" i="5"/>
  <c r="R297" i="5"/>
  <c r="R293" i="5"/>
  <c r="R289" i="5"/>
  <c r="R750" i="5"/>
  <c r="R746" i="5"/>
  <c r="R742" i="5"/>
  <c r="R738" i="5"/>
  <c r="R734" i="5"/>
  <c r="R730" i="5"/>
  <c r="R726" i="5"/>
  <c r="R722" i="5"/>
  <c r="R718" i="5"/>
  <c r="R714" i="5"/>
  <c r="R710" i="5"/>
  <c r="R706" i="5"/>
  <c r="R702" i="5"/>
  <c r="R698" i="5"/>
  <c r="R694" i="5"/>
  <c r="R690" i="5"/>
  <c r="R686" i="5"/>
  <c r="R682" i="5"/>
  <c r="R678" i="5"/>
  <c r="R674" i="5"/>
  <c r="R670" i="5"/>
  <c r="R666" i="5"/>
  <c r="R662" i="5"/>
  <c r="R658" i="5"/>
  <c r="R654" i="5"/>
  <c r="R650" i="5"/>
  <c r="R646" i="5"/>
  <c r="R642" i="5"/>
  <c r="R638" i="5"/>
  <c r="R634" i="5"/>
  <c r="R630" i="5"/>
  <c r="R626" i="5"/>
  <c r="R622" i="5"/>
  <c r="R618" i="5"/>
  <c r="R614" i="5"/>
  <c r="R610" i="5"/>
  <c r="R606" i="5"/>
  <c r="R602" i="5"/>
  <c r="R598" i="5"/>
  <c r="R594" i="5"/>
  <c r="R590" i="5"/>
  <c r="R586" i="5"/>
  <c r="R582" i="5"/>
  <c r="R578" i="5"/>
  <c r="R574" i="5"/>
  <c r="R570" i="5"/>
  <c r="R566" i="5"/>
  <c r="R562" i="5"/>
  <c r="R193" i="5"/>
  <c r="R177" i="5"/>
  <c r="R157" i="5"/>
  <c r="R145" i="5"/>
  <c r="R129" i="5"/>
  <c r="R113" i="5"/>
  <c r="R101" i="5"/>
  <c r="R77" i="5"/>
  <c r="R61" i="5"/>
  <c r="R53" i="5"/>
  <c r="R37" i="5"/>
  <c r="R25" i="5"/>
  <c r="R9" i="5"/>
  <c r="R273" i="5"/>
  <c r="R269" i="5"/>
  <c r="R261" i="5"/>
  <c r="R257" i="5"/>
  <c r="R253" i="5"/>
  <c r="R241" i="5"/>
  <c r="R237" i="5"/>
  <c r="R233" i="5"/>
  <c r="R225" i="5"/>
  <c r="R221" i="5"/>
  <c r="R217" i="5"/>
  <c r="R209" i="5"/>
  <c r="R198" i="5"/>
  <c r="R165" i="5"/>
  <c r="R161" i="5"/>
  <c r="R141" i="5"/>
  <c r="R121" i="5"/>
  <c r="R93" i="5"/>
  <c r="R69" i="5"/>
  <c r="R49" i="5"/>
  <c r="R190" i="5"/>
  <c r="R182" i="5"/>
  <c r="R174" i="5"/>
  <c r="R166" i="5"/>
  <c r="R154" i="5"/>
  <c r="R142" i="5"/>
  <c r="R134" i="5"/>
  <c r="R126" i="5"/>
  <c r="R122" i="5"/>
  <c r="R118" i="5"/>
  <c r="R114" i="5"/>
  <c r="R110" i="5"/>
  <c r="R106" i="5"/>
  <c r="R102" i="5"/>
  <c r="R98" i="5"/>
  <c r="R94" i="5"/>
  <c r="R90" i="5"/>
  <c r="R86" i="5"/>
  <c r="R82" i="5"/>
  <c r="R78" i="5"/>
  <c r="R74" i="5"/>
  <c r="R70" i="5"/>
  <c r="R66" i="5"/>
  <c r="R62" i="5"/>
  <c r="R58" i="5"/>
  <c r="R54" i="5"/>
  <c r="R50" i="5"/>
  <c r="R46" i="5"/>
  <c r="R42" i="5"/>
  <c r="R38" i="5"/>
  <c r="R34" i="5"/>
  <c r="R30" i="5"/>
  <c r="R26" i="5"/>
  <c r="R22" i="5"/>
  <c r="R18" i="5"/>
  <c r="R14" i="5"/>
  <c r="R10" i="5"/>
  <c r="R282" i="5"/>
  <c r="R278" i="5"/>
  <c r="R274" i="5"/>
  <c r="R270" i="5"/>
  <c r="R266" i="5"/>
  <c r="R262" i="5"/>
  <c r="R258" i="5"/>
  <c r="R254" i="5"/>
  <c r="R250" i="5"/>
  <c r="R246" i="5"/>
  <c r="R242" i="5"/>
  <c r="R238" i="5"/>
  <c r="R234" i="5"/>
  <c r="R230" i="5"/>
  <c r="R226" i="5"/>
  <c r="R222" i="5"/>
  <c r="R218" i="5"/>
  <c r="R214" i="5"/>
  <c r="R210" i="5"/>
  <c r="R206" i="5"/>
  <c r="R202" i="5"/>
  <c r="R322" i="5"/>
  <c r="R318" i="5"/>
  <c r="R314" i="5"/>
  <c r="R310" i="5"/>
  <c r="R306" i="5"/>
  <c r="R302" i="5"/>
  <c r="R298" i="5"/>
  <c r="R294" i="5"/>
  <c r="R290" i="5"/>
  <c r="R286" i="5"/>
  <c r="R751" i="5"/>
  <c r="R747" i="5"/>
  <c r="R743" i="5"/>
  <c r="R739" i="5"/>
  <c r="R735" i="5"/>
  <c r="R731" i="5"/>
  <c r="R727" i="5"/>
  <c r="R197" i="5"/>
  <c r="R181" i="5"/>
  <c r="R173" i="5"/>
  <c r="R153" i="5"/>
  <c r="R133" i="5"/>
  <c r="R117" i="5"/>
  <c r="R105" i="5"/>
  <c r="R89" i="5"/>
  <c r="R81" i="5"/>
  <c r="R65" i="5"/>
  <c r="R45" i="5"/>
  <c r="R29" i="5"/>
  <c r="R194" i="5"/>
  <c r="R186" i="5"/>
  <c r="R178" i="5"/>
  <c r="R170" i="5"/>
  <c r="R162" i="5"/>
  <c r="R158" i="5"/>
  <c r="R150" i="5"/>
  <c r="R146" i="5"/>
  <c r="R138" i="5"/>
  <c r="R130" i="5"/>
  <c r="R59" i="5"/>
  <c r="R55" i="5"/>
  <c r="R51" i="5"/>
  <c r="R47" i="5"/>
  <c r="R35" i="5"/>
  <c r="R27" i="5"/>
  <c r="R19" i="5"/>
  <c r="R283" i="5"/>
  <c r="R279" i="5"/>
  <c r="R227" i="5"/>
  <c r="R223" i="5"/>
  <c r="R219" i="5"/>
  <c r="R215" i="5"/>
  <c r="R211" i="5"/>
  <c r="R207" i="5"/>
  <c r="R203" i="5"/>
  <c r="R199" i="5"/>
  <c r="R323" i="5"/>
  <c r="R319" i="5"/>
  <c r="R315" i="5"/>
  <c r="R311" i="5"/>
  <c r="R307" i="5"/>
  <c r="R303" i="5"/>
  <c r="R299" i="5"/>
  <c r="R295" i="5"/>
  <c r="R291" i="5"/>
  <c r="R287" i="5"/>
  <c r="R752" i="5"/>
  <c r="R31" i="5"/>
  <c r="R11" i="5"/>
  <c r="R255" i="5"/>
  <c r="R247" i="5"/>
  <c r="R239" i="5"/>
  <c r="R235" i="5"/>
  <c r="R741" i="5"/>
  <c r="R737" i="5"/>
  <c r="R733" i="5"/>
  <c r="R729" i="5"/>
  <c r="R725" i="5"/>
  <c r="R721" i="5"/>
  <c r="R717" i="5"/>
  <c r="R713" i="5"/>
  <c r="R709" i="5"/>
  <c r="R705" i="5"/>
  <c r="R701" i="5"/>
  <c r="R697" i="5"/>
  <c r="R693" i="5"/>
  <c r="R689" i="5"/>
  <c r="R685" i="5"/>
  <c r="R681" i="5"/>
  <c r="R677" i="5"/>
  <c r="R673" i="5"/>
  <c r="R669" i="5"/>
  <c r="R665" i="5"/>
  <c r="R661" i="5"/>
  <c r="R657" i="5"/>
  <c r="R653" i="5"/>
  <c r="R649" i="5"/>
  <c r="R645" i="5"/>
  <c r="R641" i="5"/>
  <c r="R637" i="5"/>
  <c r="R633" i="5"/>
  <c r="R629" i="5"/>
  <c r="R625" i="5"/>
  <c r="R621" i="5"/>
  <c r="R617" i="5"/>
  <c r="R613" i="5"/>
  <c r="R609" i="5"/>
  <c r="R605" i="5"/>
  <c r="R601" i="5"/>
  <c r="R597" i="5"/>
  <c r="R593" i="5"/>
  <c r="R589" i="5"/>
  <c r="R585" i="5"/>
  <c r="R581" i="5"/>
  <c r="R577" i="5"/>
  <c r="R573" i="5"/>
  <c r="R569" i="5"/>
  <c r="R565" i="5"/>
  <c r="R561" i="5"/>
  <c r="R557" i="5"/>
  <c r="R553" i="5"/>
  <c r="R549" i="5"/>
  <c r="R545" i="5"/>
  <c r="R541" i="5"/>
  <c r="R537" i="5"/>
  <c r="R533" i="5"/>
  <c r="R529" i="5"/>
  <c r="R525" i="5"/>
  <c r="R521" i="5"/>
  <c r="R517" i="5"/>
  <c r="R513" i="5"/>
  <c r="R509" i="5"/>
  <c r="R505" i="5"/>
  <c r="R501" i="5"/>
  <c r="R497" i="5"/>
  <c r="R493" i="5"/>
  <c r="R489" i="5"/>
  <c r="R485" i="5"/>
  <c r="R481" i="5"/>
  <c r="R477" i="5"/>
  <c r="R473" i="5"/>
  <c r="R469" i="5"/>
  <c r="R465" i="5"/>
  <c r="R461" i="5"/>
  <c r="R457" i="5"/>
  <c r="R453" i="5"/>
  <c r="R449" i="5"/>
  <c r="R445" i="5"/>
  <c r="R441" i="5"/>
  <c r="R437" i="5"/>
  <c r="R433" i="5"/>
  <c r="R429" i="5"/>
  <c r="R425" i="5"/>
  <c r="R421" i="5"/>
  <c r="R417" i="5"/>
  <c r="R413" i="5"/>
  <c r="R409" i="5"/>
  <c r="R405" i="5"/>
  <c r="R401" i="5"/>
  <c r="R397" i="5"/>
  <c r="R393" i="5"/>
  <c r="R389" i="5"/>
  <c r="R385" i="5"/>
  <c r="R381" i="5"/>
  <c r="R377" i="5"/>
  <c r="R373" i="5"/>
  <c r="R369" i="5"/>
  <c r="R365" i="5"/>
  <c r="R361" i="5"/>
  <c r="R357" i="5"/>
  <c r="R353" i="5"/>
  <c r="R349" i="5"/>
  <c r="R345" i="5"/>
  <c r="R341" i="5"/>
  <c r="R337" i="5"/>
  <c r="R333" i="5"/>
  <c r="R329" i="5"/>
  <c r="R1019" i="5"/>
  <c r="R1015" i="5"/>
  <c r="R1011" i="5"/>
  <c r="R1007" i="5"/>
  <c r="R1003" i="5"/>
  <c r="R999" i="5"/>
  <c r="R995" i="5"/>
  <c r="R991" i="5"/>
  <c r="R987" i="5"/>
  <c r="R983" i="5"/>
  <c r="R979" i="5"/>
  <c r="R975" i="5"/>
  <c r="R971" i="5"/>
  <c r="R967" i="5"/>
  <c r="R963" i="5"/>
  <c r="R959" i="5"/>
  <c r="R955" i="5"/>
  <c r="R951" i="5"/>
  <c r="R947" i="5"/>
  <c r="R943" i="5"/>
  <c r="R939" i="5"/>
  <c r="R935" i="5"/>
  <c r="R931" i="5"/>
  <c r="R927" i="5"/>
  <c r="R923" i="5"/>
  <c r="R919" i="5"/>
  <c r="R915" i="5"/>
  <c r="R911" i="5"/>
  <c r="R907" i="5"/>
  <c r="R903" i="5"/>
  <c r="R899" i="5"/>
  <c r="R895" i="5"/>
  <c r="R891" i="5"/>
  <c r="R887" i="5"/>
  <c r="R883" i="5"/>
  <c r="R879" i="5"/>
  <c r="R875" i="5"/>
  <c r="R871" i="5"/>
  <c r="R867" i="5"/>
  <c r="R863" i="5"/>
  <c r="R859" i="5"/>
  <c r="R855" i="5"/>
  <c r="R851" i="5"/>
  <c r="R847" i="5"/>
  <c r="R843" i="5"/>
  <c r="R839" i="5"/>
  <c r="R835" i="5"/>
  <c r="R831" i="5"/>
  <c r="R827" i="5"/>
  <c r="R823" i="5"/>
  <c r="R819" i="5"/>
  <c r="R815" i="5"/>
  <c r="R811" i="5"/>
  <c r="R807" i="5"/>
  <c r="R803" i="5"/>
  <c r="R799" i="5"/>
  <c r="R795" i="5"/>
  <c r="R791" i="5"/>
  <c r="R787" i="5"/>
  <c r="R783" i="5"/>
  <c r="R779" i="5"/>
  <c r="R775" i="5"/>
  <c r="R771" i="5"/>
  <c r="R767" i="5"/>
  <c r="R763" i="5"/>
  <c r="R759" i="5"/>
  <c r="R558" i="5"/>
  <c r="R554" i="5"/>
  <c r="R550" i="5"/>
  <c r="R546" i="5"/>
  <c r="R542" i="5"/>
  <c r="R538" i="5"/>
  <c r="R534" i="5"/>
  <c r="R530" i="5"/>
  <c r="R526" i="5"/>
  <c r="R522" i="5"/>
  <c r="R518" i="5"/>
  <c r="R514" i="5"/>
  <c r="R510" i="5"/>
  <c r="R506" i="5"/>
  <c r="R502" i="5"/>
  <c r="R498" i="5"/>
  <c r="R494" i="5"/>
  <c r="R490" i="5"/>
  <c r="R486" i="5"/>
  <c r="R482" i="5"/>
  <c r="R478" i="5"/>
  <c r="R474" i="5"/>
  <c r="R470" i="5"/>
  <c r="R466" i="5"/>
  <c r="R462" i="5"/>
  <c r="R458" i="5"/>
  <c r="R454" i="5"/>
  <c r="R450" i="5"/>
  <c r="R446" i="5"/>
  <c r="R442" i="5"/>
  <c r="R438" i="5"/>
  <c r="R434" i="5"/>
  <c r="R430" i="5"/>
  <c r="R426" i="5"/>
  <c r="R422" i="5"/>
  <c r="R418" i="5"/>
  <c r="R414" i="5"/>
  <c r="R410" i="5"/>
  <c r="R406" i="5"/>
  <c r="R402" i="5"/>
  <c r="R398" i="5"/>
  <c r="R394" i="5"/>
  <c r="R390" i="5"/>
  <c r="R386" i="5"/>
  <c r="R382" i="5"/>
  <c r="R378" i="5"/>
  <c r="R374" i="5"/>
  <c r="R370" i="5"/>
  <c r="R366" i="5"/>
  <c r="R362" i="5"/>
  <c r="R358" i="5"/>
  <c r="R354" i="5"/>
  <c r="R350" i="5"/>
  <c r="R346" i="5"/>
  <c r="R342" i="5"/>
  <c r="R338" i="5"/>
  <c r="R334" i="5"/>
  <c r="R330" i="5"/>
  <c r="R1020" i="5"/>
  <c r="R1016" i="5"/>
  <c r="R1012" i="5"/>
  <c r="R1008" i="5"/>
  <c r="R1004" i="5"/>
  <c r="R920" i="5"/>
  <c r="R916" i="5"/>
  <c r="R912" i="5"/>
  <c r="R908" i="5"/>
  <c r="R904" i="5"/>
  <c r="R900" i="5"/>
  <c r="R896" i="5"/>
  <c r="R892" i="5"/>
  <c r="R888" i="5"/>
  <c r="R884" i="5"/>
  <c r="R880" i="5"/>
  <c r="R876" i="5"/>
  <c r="R872" i="5"/>
  <c r="R868" i="5"/>
  <c r="R864" i="5"/>
  <c r="R860" i="5"/>
  <c r="R856" i="5"/>
  <c r="R852" i="5"/>
  <c r="R848" i="5"/>
  <c r="R844" i="5"/>
  <c r="R840" i="5"/>
  <c r="R836" i="5"/>
  <c r="R832" i="5"/>
  <c r="R828" i="5"/>
  <c r="R824" i="5"/>
  <c r="R820" i="5"/>
  <c r="R816" i="5"/>
  <c r="R812" i="5"/>
  <c r="R808" i="5"/>
  <c r="R804" i="5"/>
  <c r="R800" i="5"/>
  <c r="R796" i="5"/>
  <c r="R792" i="5"/>
  <c r="R788" i="5"/>
  <c r="R784" i="5"/>
  <c r="R780" i="5"/>
  <c r="R776" i="5"/>
  <c r="R772" i="5"/>
  <c r="R768" i="5"/>
  <c r="R764" i="5"/>
  <c r="R760" i="5"/>
  <c r="R756" i="5"/>
  <c r="R754" i="5"/>
  <c r="R723" i="5"/>
  <c r="R719" i="5"/>
  <c r="R715" i="5"/>
  <c r="R711" i="5"/>
  <c r="R707" i="5"/>
  <c r="R703" i="5"/>
  <c r="R699" i="5"/>
  <c r="R695" i="5"/>
  <c r="R691" i="5"/>
  <c r="R687" i="5"/>
  <c r="R683" i="5"/>
  <c r="R679" i="5"/>
  <c r="R675" i="5"/>
  <c r="R671" i="5"/>
  <c r="R667" i="5"/>
  <c r="R663" i="5"/>
  <c r="R659" i="5"/>
  <c r="R655" i="5"/>
  <c r="R651" i="5"/>
  <c r="R647" i="5"/>
  <c r="R643" i="5"/>
  <c r="R639" i="5"/>
  <c r="R635" i="5"/>
  <c r="R631" i="5"/>
  <c r="R627" i="5"/>
  <c r="R623" i="5"/>
  <c r="R619" i="5"/>
  <c r="R615" i="5"/>
  <c r="R611" i="5"/>
  <c r="R607" i="5"/>
  <c r="R603" i="5"/>
  <c r="R599" i="5"/>
  <c r="R595" i="5"/>
  <c r="R591" i="5"/>
  <c r="R587" i="5"/>
  <c r="R583" i="5"/>
  <c r="R579" i="5"/>
  <c r="R575" i="5"/>
  <c r="R571" i="5"/>
  <c r="R567" i="5"/>
  <c r="R563" i="5"/>
  <c r="R559" i="5"/>
  <c r="R555" i="5"/>
  <c r="R551" i="5"/>
  <c r="R547" i="5"/>
  <c r="R543" i="5"/>
  <c r="R539" i="5"/>
  <c r="R535" i="5"/>
  <c r="R531" i="5"/>
  <c r="R527" i="5"/>
  <c r="R523" i="5"/>
  <c r="R519" i="5"/>
  <c r="R515" i="5"/>
  <c r="R511" i="5"/>
  <c r="R507" i="5"/>
  <c r="R503" i="5"/>
  <c r="R499" i="5"/>
  <c r="R495" i="5"/>
  <c r="R491" i="5"/>
  <c r="R487" i="5"/>
  <c r="R483" i="5"/>
  <c r="R479" i="5"/>
  <c r="R475" i="5"/>
  <c r="R471" i="5"/>
  <c r="R467" i="5"/>
  <c r="R463" i="5"/>
  <c r="R459" i="5"/>
  <c r="R455" i="5"/>
  <c r="R451" i="5"/>
  <c r="R447" i="5"/>
  <c r="R443" i="5"/>
  <c r="R439" i="5"/>
  <c r="R435" i="5"/>
  <c r="R431" i="5"/>
  <c r="R427" i="5"/>
  <c r="R423" i="5"/>
  <c r="R419" i="5"/>
  <c r="R415" i="5"/>
  <c r="R411" i="5"/>
  <c r="R407" i="5"/>
  <c r="R403" i="5"/>
  <c r="R399" i="5"/>
  <c r="R395" i="5"/>
  <c r="R391" i="5"/>
  <c r="R387" i="5"/>
  <c r="R383" i="5"/>
  <c r="R379" i="5"/>
  <c r="R375" i="5"/>
  <c r="R371" i="5"/>
  <c r="R367" i="5"/>
  <c r="R363" i="5"/>
  <c r="R359" i="5"/>
  <c r="R355" i="5"/>
  <c r="R351" i="5"/>
  <c r="R347" i="5"/>
  <c r="R343" i="5"/>
  <c r="R339" i="5"/>
  <c r="R335" i="5"/>
  <c r="R331" i="5"/>
  <c r="R1017" i="5"/>
  <c r="R1013" i="5"/>
  <c r="R1009" i="5"/>
  <c r="R1005" i="5"/>
  <c r="R1001" i="5"/>
  <c r="R997" i="5"/>
  <c r="R993" i="5"/>
  <c r="R989" i="5"/>
  <c r="R985" i="5"/>
  <c r="R981" i="5"/>
  <c r="R977" i="5"/>
  <c r="R973" i="5"/>
  <c r="R969" i="5"/>
  <c r="R965" i="5"/>
  <c r="R961" i="5"/>
  <c r="R957" i="5"/>
  <c r="R953" i="5"/>
  <c r="R949" i="5"/>
  <c r="R945" i="5"/>
  <c r="R941" i="5"/>
  <c r="R937" i="5"/>
  <c r="R933" i="5"/>
  <c r="R929" i="5"/>
  <c r="R925" i="5"/>
  <c r="R921" i="5"/>
  <c r="R917" i="5"/>
  <c r="R913" i="5"/>
  <c r="R909" i="5"/>
  <c r="R905" i="5"/>
  <c r="R901" i="5"/>
  <c r="R897" i="5"/>
  <c r="R893" i="5"/>
  <c r="R889" i="5"/>
  <c r="R885" i="5"/>
  <c r="R881" i="5"/>
  <c r="R877" i="5"/>
  <c r="R873" i="5"/>
  <c r="R869" i="5"/>
  <c r="R865" i="5"/>
  <c r="R861" i="5"/>
  <c r="R857" i="5"/>
  <c r="R853" i="5"/>
  <c r="R849" i="5"/>
  <c r="R845" i="5"/>
  <c r="R841" i="5"/>
  <c r="R837" i="5"/>
  <c r="R833" i="5"/>
  <c r="R829" i="5"/>
  <c r="R825" i="5"/>
  <c r="R821" i="5"/>
  <c r="R817" i="5"/>
  <c r="R813" i="5"/>
  <c r="R809" i="5"/>
  <c r="R805" i="5"/>
  <c r="R801" i="5"/>
  <c r="R797" i="5"/>
  <c r="R793" i="5"/>
  <c r="R789" i="5"/>
  <c r="R785" i="5"/>
  <c r="R781" i="5"/>
  <c r="R777" i="5"/>
  <c r="R773" i="5"/>
  <c r="R769" i="5"/>
  <c r="R765" i="5"/>
  <c r="R761" i="5"/>
  <c r="R757" i="5"/>
  <c r="R327" i="5"/>
  <c r="R1002" i="5"/>
  <c r="R998" i="5"/>
  <c r="R994" i="5"/>
  <c r="R990" i="5"/>
  <c r="R986" i="5"/>
  <c r="R982" i="5"/>
  <c r="R978" i="5"/>
  <c r="R974" i="5"/>
  <c r="R970" i="5"/>
  <c r="R966" i="5"/>
  <c r="R962" i="5"/>
  <c r="R958" i="5"/>
  <c r="R954" i="5"/>
  <c r="R950" i="5"/>
  <c r="R946" i="5"/>
  <c r="R942" i="5"/>
  <c r="R938" i="5"/>
  <c r="R934" i="5"/>
  <c r="R930" i="5"/>
  <c r="R926" i="5"/>
  <c r="R922" i="5"/>
  <c r="R285" i="5"/>
  <c r="R755" i="5"/>
  <c r="W28" i="1" l="1"/>
  <c r="W26" i="1" l="1"/>
  <c r="W25" i="1" s="1"/>
  <c r="Y8" i="5" l="1"/>
  <c r="G7" i="3" s="1"/>
  <c r="V22" i="2"/>
  <c r="U35" i="1"/>
  <c r="W30" i="1" l="1"/>
  <c r="V19" i="2"/>
  <c r="Y11" i="5" l="1"/>
  <c r="G11" i="3" s="1"/>
  <c r="I26" i="3" s="1"/>
  <c r="V23" i="2"/>
  <c r="A5" i="1"/>
  <c r="W10" i="1"/>
  <c r="W9" i="1"/>
  <c r="V9" i="5" s="1"/>
  <c r="W7" i="1"/>
  <c r="V8" i="5" s="1"/>
  <c r="V8" i="2"/>
  <c r="V7" i="2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U12" i="5" s="1"/>
  <c r="U18" i="5" s="1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U9" i="5" s="1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000" i="5"/>
  <c r="K1001" i="5"/>
  <c r="K1002" i="5"/>
  <c r="K1003" i="5"/>
  <c r="K1004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040" i="5"/>
  <c r="K1041" i="5"/>
  <c r="K1042" i="5"/>
  <c r="K1043" i="5"/>
  <c r="K1044" i="5"/>
  <c r="K1045" i="5"/>
  <c r="K1046" i="5"/>
  <c r="K1047" i="5"/>
  <c r="K1048" i="5"/>
  <c r="K1049" i="5"/>
  <c r="K1050" i="5"/>
  <c r="K1051" i="5"/>
  <c r="K1052" i="5"/>
  <c r="K1053" i="5"/>
  <c r="K1054" i="5"/>
  <c r="K1055" i="5"/>
  <c r="K1056" i="5"/>
  <c r="K1057" i="5"/>
  <c r="K1058" i="5"/>
  <c r="K1059" i="5"/>
  <c r="K1060" i="5"/>
  <c r="K1061" i="5"/>
  <c r="K1062" i="5"/>
  <c r="K1063" i="5"/>
  <c r="K1064" i="5"/>
  <c r="K1065" i="5"/>
  <c r="K1066" i="5"/>
  <c r="K1067" i="5"/>
  <c r="K1068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K1084" i="5"/>
  <c r="K1085" i="5"/>
  <c r="K1086" i="5"/>
  <c r="K1087" i="5"/>
  <c r="K1088" i="5"/>
  <c r="K1089" i="5"/>
  <c r="K1090" i="5"/>
  <c r="K1091" i="5"/>
  <c r="K1092" i="5"/>
  <c r="K1093" i="5"/>
  <c r="K1094" i="5"/>
  <c r="K1095" i="5"/>
  <c r="K1096" i="5"/>
  <c r="K1097" i="5"/>
  <c r="K1098" i="5"/>
  <c r="K1099" i="5"/>
  <c r="K1100" i="5"/>
  <c r="K1101" i="5"/>
  <c r="K1102" i="5"/>
  <c r="K1103" i="5"/>
  <c r="K1104" i="5"/>
  <c r="K1105" i="5"/>
  <c r="K1106" i="5"/>
  <c r="K1107" i="5"/>
  <c r="K1108" i="5"/>
  <c r="K1109" i="5"/>
  <c r="K1110" i="5"/>
  <c r="K1111" i="5"/>
  <c r="K1112" i="5"/>
  <c r="K1113" i="5"/>
  <c r="K1114" i="5"/>
  <c r="K1115" i="5"/>
  <c r="K1116" i="5"/>
  <c r="K1117" i="5"/>
  <c r="K1118" i="5"/>
  <c r="K1119" i="5"/>
  <c r="K1120" i="5"/>
  <c r="K1121" i="5"/>
  <c r="K1122" i="5"/>
  <c r="K1123" i="5"/>
  <c r="K1124" i="5"/>
  <c r="K1125" i="5"/>
  <c r="K1126" i="5"/>
  <c r="K1127" i="5"/>
  <c r="K1128" i="5"/>
  <c r="K1129" i="5"/>
  <c r="K1130" i="5"/>
  <c r="K1131" i="5"/>
  <c r="K1132" i="5"/>
  <c r="K1133" i="5"/>
  <c r="K1134" i="5"/>
  <c r="K1135" i="5"/>
  <c r="K1136" i="5"/>
  <c r="K1137" i="5"/>
  <c r="K1138" i="5"/>
  <c r="K1139" i="5"/>
  <c r="K1140" i="5"/>
  <c r="K1141" i="5"/>
  <c r="K1142" i="5"/>
  <c r="K1143" i="5"/>
  <c r="K1144" i="5"/>
  <c r="K1145" i="5"/>
  <c r="K1146" i="5"/>
  <c r="K1147" i="5"/>
  <c r="K1148" i="5"/>
  <c r="K1149" i="5"/>
  <c r="K1150" i="5"/>
  <c r="K1151" i="5"/>
  <c r="K1152" i="5"/>
  <c r="K1153" i="5"/>
  <c r="K1154" i="5"/>
  <c r="K1155" i="5"/>
  <c r="K1156" i="5"/>
  <c r="K1157" i="5"/>
  <c r="K1158" i="5"/>
  <c r="K1159" i="5"/>
  <c r="K1160" i="5"/>
  <c r="K1161" i="5"/>
  <c r="K1162" i="5"/>
  <c r="K1163" i="5"/>
  <c r="K1164" i="5"/>
  <c r="K1165" i="5"/>
  <c r="K1166" i="5"/>
  <c r="K1167" i="5"/>
  <c r="K1168" i="5"/>
  <c r="K1169" i="5"/>
  <c r="K1170" i="5"/>
  <c r="K1171" i="5"/>
  <c r="K1172" i="5"/>
  <c r="K1173" i="5"/>
  <c r="K1174" i="5"/>
  <c r="K1175" i="5"/>
  <c r="K1176" i="5"/>
  <c r="K1177" i="5"/>
  <c r="K1178" i="5"/>
  <c r="K1179" i="5"/>
  <c r="K1180" i="5"/>
  <c r="K1181" i="5"/>
  <c r="K1182" i="5"/>
  <c r="K1183" i="5"/>
  <c r="K1184" i="5"/>
  <c r="K1185" i="5"/>
  <c r="K1186" i="5"/>
  <c r="K1187" i="5"/>
  <c r="K1188" i="5"/>
  <c r="K1189" i="5"/>
  <c r="K1190" i="5"/>
  <c r="K1191" i="5"/>
  <c r="K1192" i="5"/>
  <c r="K1193" i="5"/>
  <c r="K1194" i="5"/>
  <c r="K1195" i="5"/>
  <c r="K1196" i="5"/>
  <c r="K1197" i="5"/>
  <c r="K1198" i="5"/>
  <c r="K1199" i="5"/>
  <c r="K1200" i="5"/>
  <c r="K1201" i="5"/>
  <c r="K1202" i="5"/>
  <c r="K1203" i="5"/>
  <c r="K1204" i="5"/>
  <c r="K1205" i="5"/>
  <c r="K1206" i="5"/>
  <c r="K1207" i="5"/>
  <c r="K1208" i="5"/>
  <c r="K1209" i="5"/>
  <c r="K1210" i="5"/>
  <c r="K1211" i="5"/>
  <c r="K1212" i="5"/>
  <c r="K1213" i="5"/>
  <c r="K1214" i="5"/>
  <c r="K1215" i="5"/>
  <c r="K1216" i="5"/>
  <c r="K1217" i="5"/>
  <c r="K1218" i="5"/>
  <c r="K1219" i="5"/>
  <c r="K1220" i="5"/>
  <c r="K1221" i="5"/>
  <c r="K1222" i="5"/>
  <c r="K1223" i="5"/>
  <c r="K1224" i="5"/>
  <c r="K1225" i="5"/>
  <c r="K1226" i="5"/>
  <c r="K1227" i="5"/>
  <c r="K1228" i="5"/>
  <c r="K1229" i="5"/>
  <c r="K1230" i="5"/>
  <c r="K1231" i="5"/>
  <c r="K1232" i="5"/>
  <c r="K1233" i="5"/>
  <c r="K1234" i="5"/>
  <c r="K1235" i="5"/>
  <c r="K1236" i="5"/>
  <c r="K1237" i="5"/>
  <c r="K1238" i="5"/>
  <c r="K1239" i="5"/>
  <c r="K1240" i="5"/>
  <c r="K1241" i="5"/>
  <c r="K1242" i="5"/>
  <c r="K1243" i="5"/>
  <c r="K1244" i="5"/>
  <c r="K1245" i="5"/>
  <c r="K1246" i="5"/>
  <c r="K1247" i="5"/>
  <c r="K1248" i="5"/>
  <c r="K1249" i="5"/>
  <c r="K1250" i="5"/>
  <c r="K1251" i="5"/>
  <c r="K1252" i="5"/>
  <c r="K1253" i="5"/>
  <c r="K1254" i="5"/>
  <c r="K1255" i="5"/>
  <c r="K1256" i="5"/>
  <c r="K1257" i="5"/>
  <c r="K1258" i="5"/>
  <c r="K1259" i="5"/>
  <c r="K1260" i="5"/>
  <c r="K1261" i="5"/>
  <c r="K1262" i="5"/>
  <c r="K1263" i="5"/>
  <c r="K1264" i="5"/>
  <c r="K1265" i="5"/>
  <c r="K1266" i="5"/>
  <c r="K1267" i="5"/>
  <c r="K1268" i="5"/>
  <c r="K1269" i="5"/>
  <c r="K1270" i="5"/>
  <c r="K1271" i="5"/>
  <c r="K1272" i="5"/>
  <c r="K1273" i="5"/>
  <c r="K1274" i="5"/>
  <c r="K1275" i="5"/>
  <c r="K1276" i="5"/>
  <c r="K1277" i="5"/>
  <c r="K1278" i="5"/>
  <c r="K1279" i="5"/>
  <c r="K1280" i="5"/>
  <c r="K1281" i="5"/>
  <c r="K1282" i="5"/>
  <c r="K1283" i="5"/>
  <c r="K1284" i="5"/>
  <c r="K1285" i="5"/>
  <c r="K1286" i="5"/>
  <c r="K1287" i="5"/>
  <c r="K1288" i="5"/>
  <c r="K1289" i="5"/>
  <c r="K1290" i="5"/>
  <c r="K1291" i="5"/>
  <c r="K1292" i="5"/>
  <c r="K1293" i="5"/>
  <c r="K1294" i="5"/>
  <c r="K1295" i="5"/>
  <c r="K1296" i="5"/>
  <c r="K1297" i="5"/>
  <c r="K1298" i="5"/>
  <c r="K1299" i="5"/>
  <c r="K1300" i="5"/>
  <c r="K1301" i="5"/>
  <c r="K1302" i="5"/>
  <c r="K1303" i="5"/>
  <c r="K1304" i="5"/>
  <c r="K1305" i="5"/>
  <c r="K1306" i="5"/>
  <c r="K1307" i="5"/>
  <c r="K1308" i="5"/>
  <c r="K1309" i="5"/>
  <c r="K1310" i="5"/>
  <c r="K1311" i="5"/>
  <c r="K1312" i="5"/>
  <c r="K1313" i="5"/>
  <c r="K1314" i="5"/>
  <c r="K1315" i="5"/>
  <c r="K1316" i="5"/>
  <c r="K1317" i="5"/>
  <c r="K1318" i="5"/>
  <c r="K1319" i="5"/>
  <c r="K1320" i="5"/>
  <c r="K1321" i="5"/>
  <c r="K1322" i="5"/>
  <c r="K1323" i="5"/>
  <c r="K1324" i="5"/>
  <c r="K1325" i="5"/>
  <c r="K1326" i="5"/>
  <c r="K1327" i="5"/>
  <c r="K1328" i="5"/>
  <c r="K1329" i="5"/>
  <c r="K1330" i="5"/>
  <c r="K1331" i="5"/>
  <c r="K1332" i="5"/>
  <c r="K1333" i="5"/>
  <c r="K1334" i="5"/>
  <c r="K1335" i="5"/>
  <c r="K1336" i="5"/>
  <c r="K1337" i="5"/>
  <c r="K1338" i="5"/>
  <c r="K1339" i="5"/>
  <c r="K1340" i="5"/>
  <c r="K1341" i="5"/>
  <c r="K1342" i="5"/>
  <c r="K1343" i="5"/>
  <c r="K1344" i="5"/>
  <c r="K1345" i="5"/>
  <c r="K1346" i="5"/>
  <c r="K1347" i="5"/>
  <c r="K1348" i="5"/>
  <c r="K1349" i="5"/>
  <c r="K1350" i="5"/>
  <c r="K1351" i="5"/>
  <c r="K1352" i="5"/>
  <c r="K1353" i="5"/>
  <c r="K1354" i="5"/>
  <c r="K1355" i="5"/>
  <c r="K1356" i="5"/>
  <c r="K1357" i="5"/>
  <c r="K1358" i="5"/>
  <c r="K1359" i="5"/>
  <c r="K1360" i="5"/>
  <c r="K1361" i="5"/>
  <c r="K1362" i="5"/>
  <c r="K1363" i="5"/>
  <c r="K1364" i="5"/>
  <c r="K1365" i="5"/>
  <c r="K1366" i="5"/>
  <c r="K1367" i="5"/>
  <c r="K1368" i="5"/>
  <c r="K1369" i="5"/>
  <c r="K1370" i="5"/>
  <c r="K1371" i="5"/>
  <c r="K1372" i="5"/>
  <c r="K1373" i="5"/>
  <c r="K1374" i="5"/>
  <c r="K1375" i="5"/>
  <c r="K1376" i="5"/>
  <c r="K1377" i="5"/>
  <c r="K1378" i="5"/>
  <c r="K1379" i="5"/>
  <c r="K1380" i="5"/>
  <c r="K1381" i="5"/>
  <c r="K1382" i="5"/>
  <c r="K1383" i="5"/>
  <c r="K1384" i="5"/>
  <c r="K1385" i="5"/>
  <c r="K1386" i="5"/>
  <c r="K1387" i="5"/>
  <c r="K1388" i="5"/>
  <c r="K1389" i="5"/>
  <c r="K1390" i="5"/>
  <c r="K1391" i="5"/>
  <c r="K1392" i="5"/>
  <c r="K1393" i="5"/>
  <c r="K1394" i="5"/>
  <c r="K1395" i="5"/>
  <c r="U10" i="5" s="1"/>
  <c r="K8" i="5"/>
  <c r="J7" i="5"/>
  <c r="I7" i="5"/>
  <c r="H7" i="5"/>
  <c r="G7" i="5"/>
  <c r="F7" i="5"/>
  <c r="E7" i="5"/>
  <c r="D7" i="5"/>
  <c r="C7" i="5"/>
  <c r="X12" i="5" l="1"/>
  <c r="F11" i="3" s="1"/>
  <c r="X13" i="5"/>
  <c r="F12" i="3" s="1"/>
  <c r="V14" i="5"/>
  <c r="X10" i="5"/>
  <c r="F9" i="3" s="1"/>
  <c r="X8" i="5"/>
  <c r="X11" i="5"/>
  <c r="F10" i="3" s="1"/>
  <c r="D8" i="3"/>
  <c r="X9" i="5"/>
  <c r="F8" i="3" s="1"/>
  <c r="C10" i="3"/>
  <c r="C8" i="3"/>
  <c r="C9" i="3"/>
  <c r="C16" i="3" s="1"/>
  <c r="D7" i="3"/>
  <c r="U8" i="5"/>
  <c r="F7" i="3"/>
  <c r="D6" i="5"/>
  <c r="U17" i="5"/>
  <c r="U16" i="5"/>
  <c r="I22" i="3" l="1"/>
  <c r="C15" i="3"/>
  <c r="C37" i="3"/>
  <c r="D37" i="3" s="1"/>
  <c r="F37" i="3" s="1"/>
  <c r="C17" i="3"/>
  <c r="F13" i="3"/>
  <c r="X14" i="5"/>
  <c r="D13" i="3"/>
  <c r="C7" i="3"/>
  <c r="U15" i="5"/>
  <c r="C23" i="3" l="1"/>
  <c r="C35" i="3" s="1"/>
  <c r="C14" i="3"/>
  <c r="C34" i="3" s="1"/>
  <c r="D34" i="3" s="1"/>
  <c r="C36" i="3"/>
  <c r="D36" i="3" s="1"/>
  <c r="F36" i="3" s="1"/>
  <c r="C25" i="3"/>
  <c r="C24" i="3"/>
  <c r="R1019" i="1"/>
  <c r="Q1019" i="1"/>
  <c r="R1018" i="1"/>
  <c r="Q1018" i="1"/>
  <c r="R1017" i="1"/>
  <c r="Q1017" i="1"/>
  <c r="R1016" i="1"/>
  <c r="Q1016" i="1"/>
  <c r="R1015" i="1"/>
  <c r="Q1015" i="1"/>
  <c r="R1014" i="1"/>
  <c r="Q1014" i="1"/>
  <c r="R1013" i="1"/>
  <c r="Q1013" i="1"/>
  <c r="R1012" i="1"/>
  <c r="Q1012" i="1"/>
  <c r="R1011" i="1"/>
  <c r="Q1011" i="1"/>
  <c r="R1010" i="1"/>
  <c r="Q1010" i="1"/>
  <c r="R1009" i="1"/>
  <c r="Q1009" i="1"/>
  <c r="R1008" i="1"/>
  <c r="Q1008" i="1"/>
  <c r="R1007" i="1"/>
  <c r="Q1007" i="1"/>
  <c r="R1006" i="1"/>
  <c r="Q1006" i="1"/>
  <c r="R1005" i="1"/>
  <c r="Q1005" i="1"/>
  <c r="R1004" i="1"/>
  <c r="Q1004" i="1"/>
  <c r="R1003" i="1"/>
  <c r="Q1003" i="1"/>
  <c r="R1002" i="1"/>
  <c r="Q1002" i="1"/>
  <c r="R1001" i="1"/>
  <c r="Q1001" i="1"/>
  <c r="R1000" i="1"/>
  <c r="Q1000" i="1"/>
  <c r="R999" i="1"/>
  <c r="Q999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U9" i="1" s="1"/>
  <c r="V9" i="1" s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U10" i="1" s="1"/>
  <c r="V10" i="1" s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R29" i="1"/>
  <c r="Q29" i="1"/>
  <c r="R28" i="1"/>
  <c r="Q28" i="1"/>
  <c r="R27" i="1"/>
  <c r="Q27" i="1"/>
  <c r="R26" i="1"/>
  <c r="Q26" i="1"/>
  <c r="R25" i="1"/>
  <c r="Q25" i="1"/>
  <c r="R24" i="1"/>
  <c r="Q24" i="1"/>
  <c r="R23" i="1"/>
  <c r="Q23" i="1"/>
  <c r="R22" i="1"/>
  <c r="Q22" i="1"/>
  <c r="R21" i="1"/>
  <c r="Q21" i="1"/>
  <c r="R20" i="1"/>
  <c r="Q20" i="1"/>
  <c r="R19" i="1"/>
  <c r="Q19" i="1"/>
  <c r="R18" i="1"/>
  <c r="Q18" i="1"/>
  <c r="R17" i="1"/>
  <c r="Q17" i="1"/>
  <c r="R16" i="1"/>
  <c r="Q16" i="1"/>
  <c r="R15" i="1"/>
  <c r="Q15" i="1"/>
  <c r="R14" i="1"/>
  <c r="Q14" i="1"/>
  <c r="R13" i="1"/>
  <c r="Q13" i="1"/>
  <c r="R12" i="1"/>
  <c r="Q12" i="1"/>
  <c r="R11" i="1"/>
  <c r="Q11" i="1"/>
  <c r="R10" i="1"/>
  <c r="Q10" i="1"/>
  <c r="R9" i="1"/>
  <c r="Q9" i="1"/>
  <c r="R8" i="1"/>
  <c r="Q8" i="1"/>
  <c r="R7" i="1"/>
  <c r="Q7" i="1"/>
  <c r="B6" i="1"/>
  <c r="H5" i="1"/>
  <c r="G5" i="1"/>
  <c r="F5" i="1"/>
  <c r="E5" i="1"/>
  <c r="D5" i="1"/>
  <c r="C5" i="1"/>
  <c r="B5" i="1"/>
  <c r="H4" i="1"/>
  <c r="G4" i="1"/>
  <c r="H3" i="1" s="1"/>
  <c r="F4" i="1"/>
  <c r="G3" i="1" s="1"/>
  <c r="E4" i="1"/>
  <c r="F3" i="1" s="1"/>
  <c r="D4" i="1"/>
  <c r="E3" i="1" s="1"/>
  <c r="C4" i="1"/>
  <c r="D3" i="1" s="1"/>
  <c r="T8" i="2"/>
  <c r="T7" i="2"/>
  <c r="Q381" i="2"/>
  <c r="P381" i="2"/>
  <c r="Q380" i="2"/>
  <c r="P380" i="2"/>
  <c r="Q379" i="2"/>
  <c r="P379" i="2"/>
  <c r="Q378" i="2"/>
  <c r="P378" i="2"/>
  <c r="Q377" i="2"/>
  <c r="P377" i="2"/>
  <c r="Q376" i="2"/>
  <c r="P376" i="2"/>
  <c r="Q375" i="2"/>
  <c r="P375" i="2"/>
  <c r="Q374" i="2"/>
  <c r="P374" i="2"/>
  <c r="Q373" i="2"/>
  <c r="P373" i="2"/>
  <c r="Q372" i="2"/>
  <c r="P372" i="2"/>
  <c r="Q371" i="2"/>
  <c r="P371" i="2"/>
  <c r="Q370" i="2"/>
  <c r="P370" i="2"/>
  <c r="Q369" i="2"/>
  <c r="P369" i="2"/>
  <c r="Q368" i="2"/>
  <c r="P368" i="2"/>
  <c r="Q367" i="2"/>
  <c r="P367" i="2"/>
  <c r="Q366" i="2"/>
  <c r="P366" i="2"/>
  <c r="Q365" i="2"/>
  <c r="P365" i="2"/>
  <c r="Q364" i="2"/>
  <c r="P364" i="2"/>
  <c r="Q363" i="2"/>
  <c r="P363" i="2"/>
  <c r="Q362" i="2"/>
  <c r="P362" i="2"/>
  <c r="Q361" i="2"/>
  <c r="P361" i="2"/>
  <c r="Q360" i="2"/>
  <c r="P360" i="2"/>
  <c r="Q359" i="2"/>
  <c r="P359" i="2"/>
  <c r="Q358" i="2"/>
  <c r="P358" i="2"/>
  <c r="Q357" i="2"/>
  <c r="P357" i="2"/>
  <c r="Q356" i="2"/>
  <c r="P356" i="2"/>
  <c r="Q355" i="2"/>
  <c r="P355" i="2"/>
  <c r="Q354" i="2"/>
  <c r="P354" i="2"/>
  <c r="Q353" i="2"/>
  <c r="P353" i="2"/>
  <c r="Q352" i="2"/>
  <c r="P352" i="2"/>
  <c r="Q351" i="2"/>
  <c r="P351" i="2"/>
  <c r="Q350" i="2"/>
  <c r="P350" i="2"/>
  <c r="Q349" i="2"/>
  <c r="P349" i="2"/>
  <c r="Q348" i="2"/>
  <c r="P348" i="2"/>
  <c r="Q347" i="2"/>
  <c r="P347" i="2"/>
  <c r="Q346" i="2"/>
  <c r="P346" i="2"/>
  <c r="Q345" i="2"/>
  <c r="P345" i="2"/>
  <c r="Q344" i="2"/>
  <c r="P344" i="2"/>
  <c r="Q343" i="2"/>
  <c r="P343" i="2"/>
  <c r="Q342" i="2"/>
  <c r="P342" i="2"/>
  <c r="Q341" i="2"/>
  <c r="P341" i="2"/>
  <c r="Q340" i="2"/>
  <c r="P340" i="2"/>
  <c r="Q339" i="2"/>
  <c r="P339" i="2"/>
  <c r="Q338" i="2"/>
  <c r="P338" i="2"/>
  <c r="Q337" i="2"/>
  <c r="P337" i="2"/>
  <c r="Q336" i="2"/>
  <c r="P336" i="2"/>
  <c r="Q335" i="2"/>
  <c r="P335" i="2"/>
  <c r="Q334" i="2"/>
  <c r="P334" i="2"/>
  <c r="Q333" i="2"/>
  <c r="P333" i="2"/>
  <c r="Q332" i="2"/>
  <c r="P332" i="2"/>
  <c r="Q331" i="2"/>
  <c r="P331" i="2"/>
  <c r="Q330" i="2"/>
  <c r="P330" i="2"/>
  <c r="Q329" i="2"/>
  <c r="P329" i="2"/>
  <c r="Q328" i="2"/>
  <c r="P328" i="2"/>
  <c r="Q327" i="2"/>
  <c r="P327" i="2"/>
  <c r="Q326" i="2"/>
  <c r="P326" i="2"/>
  <c r="Q325" i="2"/>
  <c r="P325" i="2"/>
  <c r="Q324" i="2"/>
  <c r="P324" i="2"/>
  <c r="Q323" i="2"/>
  <c r="P323" i="2"/>
  <c r="Q322" i="2"/>
  <c r="P322" i="2"/>
  <c r="Q321" i="2"/>
  <c r="P321" i="2"/>
  <c r="Q320" i="2"/>
  <c r="P320" i="2"/>
  <c r="Q319" i="2"/>
  <c r="P319" i="2"/>
  <c r="Q318" i="2"/>
  <c r="P318" i="2"/>
  <c r="Q317" i="2"/>
  <c r="P317" i="2"/>
  <c r="Q316" i="2"/>
  <c r="P316" i="2"/>
  <c r="Q315" i="2"/>
  <c r="P315" i="2"/>
  <c r="Q314" i="2"/>
  <c r="P314" i="2"/>
  <c r="Q313" i="2"/>
  <c r="P313" i="2"/>
  <c r="Q312" i="2"/>
  <c r="P312" i="2"/>
  <c r="Q311" i="2"/>
  <c r="P311" i="2"/>
  <c r="Q310" i="2"/>
  <c r="P310" i="2"/>
  <c r="Q309" i="2"/>
  <c r="P309" i="2"/>
  <c r="Q308" i="2"/>
  <c r="P308" i="2"/>
  <c r="Q307" i="2"/>
  <c r="P307" i="2"/>
  <c r="Q306" i="2"/>
  <c r="P306" i="2"/>
  <c r="Q305" i="2"/>
  <c r="P305" i="2"/>
  <c r="Q304" i="2"/>
  <c r="P304" i="2"/>
  <c r="Q303" i="2"/>
  <c r="P303" i="2"/>
  <c r="Q302" i="2"/>
  <c r="P302" i="2"/>
  <c r="Q301" i="2"/>
  <c r="P301" i="2"/>
  <c r="Q300" i="2"/>
  <c r="P300" i="2"/>
  <c r="Q299" i="2"/>
  <c r="P299" i="2"/>
  <c r="Q298" i="2"/>
  <c r="P298" i="2"/>
  <c r="Q297" i="2"/>
  <c r="P297" i="2"/>
  <c r="Q296" i="2"/>
  <c r="P296" i="2"/>
  <c r="Q295" i="2"/>
  <c r="P295" i="2"/>
  <c r="Q294" i="2"/>
  <c r="P294" i="2"/>
  <c r="Q293" i="2"/>
  <c r="P293" i="2"/>
  <c r="Q292" i="2"/>
  <c r="P292" i="2"/>
  <c r="Q291" i="2"/>
  <c r="P291" i="2"/>
  <c r="Q290" i="2"/>
  <c r="P290" i="2"/>
  <c r="Q289" i="2"/>
  <c r="P289" i="2"/>
  <c r="Q288" i="2"/>
  <c r="P288" i="2"/>
  <c r="Q287" i="2"/>
  <c r="P287" i="2"/>
  <c r="Q286" i="2"/>
  <c r="P286" i="2"/>
  <c r="Q285" i="2"/>
  <c r="P285" i="2"/>
  <c r="Q284" i="2"/>
  <c r="P284" i="2"/>
  <c r="Q283" i="2"/>
  <c r="P283" i="2"/>
  <c r="Q282" i="2"/>
  <c r="P282" i="2"/>
  <c r="Q281" i="2"/>
  <c r="P281" i="2"/>
  <c r="Q280" i="2"/>
  <c r="P280" i="2"/>
  <c r="Q279" i="2"/>
  <c r="P279" i="2"/>
  <c r="Q278" i="2"/>
  <c r="P278" i="2"/>
  <c r="Q277" i="2"/>
  <c r="P277" i="2"/>
  <c r="Q276" i="2"/>
  <c r="P276" i="2"/>
  <c r="Q275" i="2"/>
  <c r="P275" i="2"/>
  <c r="Q274" i="2"/>
  <c r="P274" i="2"/>
  <c r="Q273" i="2"/>
  <c r="P273" i="2"/>
  <c r="Q272" i="2"/>
  <c r="P272" i="2"/>
  <c r="Q271" i="2"/>
  <c r="P271" i="2"/>
  <c r="Q270" i="2"/>
  <c r="P270" i="2"/>
  <c r="Q269" i="2"/>
  <c r="P269" i="2"/>
  <c r="Q268" i="2"/>
  <c r="P268" i="2"/>
  <c r="Q267" i="2"/>
  <c r="P267" i="2"/>
  <c r="Q266" i="2"/>
  <c r="P266" i="2"/>
  <c r="Q265" i="2"/>
  <c r="P265" i="2"/>
  <c r="Q264" i="2"/>
  <c r="P264" i="2"/>
  <c r="Q263" i="2"/>
  <c r="P263" i="2"/>
  <c r="Q262" i="2"/>
  <c r="P262" i="2"/>
  <c r="Q261" i="2"/>
  <c r="P261" i="2"/>
  <c r="Q260" i="2"/>
  <c r="P260" i="2"/>
  <c r="Q259" i="2"/>
  <c r="P259" i="2"/>
  <c r="Q258" i="2"/>
  <c r="P258" i="2"/>
  <c r="Q257" i="2"/>
  <c r="P257" i="2"/>
  <c r="Q256" i="2"/>
  <c r="P256" i="2"/>
  <c r="Q255" i="2"/>
  <c r="P255" i="2"/>
  <c r="Q254" i="2"/>
  <c r="P254" i="2"/>
  <c r="Q253" i="2"/>
  <c r="P253" i="2"/>
  <c r="Q252" i="2"/>
  <c r="P252" i="2"/>
  <c r="Q251" i="2"/>
  <c r="P251" i="2"/>
  <c r="Q250" i="2"/>
  <c r="P250" i="2"/>
  <c r="Q249" i="2"/>
  <c r="P249" i="2"/>
  <c r="Q248" i="2"/>
  <c r="P248" i="2"/>
  <c r="Q247" i="2"/>
  <c r="P247" i="2"/>
  <c r="Q246" i="2"/>
  <c r="P246" i="2"/>
  <c r="Q245" i="2"/>
  <c r="P245" i="2"/>
  <c r="Q244" i="2"/>
  <c r="P244" i="2"/>
  <c r="Q243" i="2"/>
  <c r="P243" i="2"/>
  <c r="Q242" i="2"/>
  <c r="P242" i="2"/>
  <c r="Q241" i="2"/>
  <c r="P241" i="2"/>
  <c r="Q240" i="2"/>
  <c r="P240" i="2"/>
  <c r="Q239" i="2"/>
  <c r="P239" i="2"/>
  <c r="Q238" i="2"/>
  <c r="P238" i="2"/>
  <c r="Q237" i="2"/>
  <c r="P237" i="2"/>
  <c r="Q236" i="2"/>
  <c r="P236" i="2"/>
  <c r="Q235" i="2"/>
  <c r="P235" i="2"/>
  <c r="Q234" i="2"/>
  <c r="P234" i="2"/>
  <c r="Q233" i="2"/>
  <c r="P233" i="2"/>
  <c r="Q232" i="2"/>
  <c r="P232" i="2"/>
  <c r="Q231" i="2"/>
  <c r="P231" i="2"/>
  <c r="Q230" i="2"/>
  <c r="P230" i="2"/>
  <c r="Q229" i="2"/>
  <c r="P229" i="2"/>
  <c r="Q228" i="2"/>
  <c r="P228" i="2"/>
  <c r="Q227" i="2"/>
  <c r="P227" i="2"/>
  <c r="Q226" i="2"/>
  <c r="P226" i="2"/>
  <c r="Q225" i="2"/>
  <c r="P225" i="2"/>
  <c r="Q224" i="2"/>
  <c r="P224" i="2"/>
  <c r="Q223" i="2"/>
  <c r="P223" i="2"/>
  <c r="Q222" i="2"/>
  <c r="P222" i="2"/>
  <c r="Q221" i="2"/>
  <c r="P221" i="2"/>
  <c r="Q220" i="2"/>
  <c r="P220" i="2"/>
  <c r="Q219" i="2"/>
  <c r="P219" i="2"/>
  <c r="Q218" i="2"/>
  <c r="P218" i="2"/>
  <c r="Q217" i="2"/>
  <c r="P217" i="2"/>
  <c r="Q216" i="2"/>
  <c r="P216" i="2"/>
  <c r="Q215" i="2"/>
  <c r="P215" i="2"/>
  <c r="Q214" i="2"/>
  <c r="P214" i="2"/>
  <c r="Q213" i="2"/>
  <c r="P213" i="2"/>
  <c r="Q212" i="2"/>
  <c r="P212" i="2"/>
  <c r="Q211" i="2"/>
  <c r="P211" i="2"/>
  <c r="Q210" i="2"/>
  <c r="P210" i="2"/>
  <c r="Q209" i="2"/>
  <c r="P209" i="2"/>
  <c r="Q208" i="2"/>
  <c r="P208" i="2"/>
  <c r="Q207" i="2"/>
  <c r="P207" i="2"/>
  <c r="Q206" i="2"/>
  <c r="P206" i="2"/>
  <c r="Q205" i="2"/>
  <c r="P205" i="2"/>
  <c r="Q204" i="2"/>
  <c r="P204" i="2"/>
  <c r="Q203" i="2"/>
  <c r="P203" i="2"/>
  <c r="Q202" i="2"/>
  <c r="P202" i="2"/>
  <c r="Q201" i="2"/>
  <c r="P201" i="2"/>
  <c r="Q200" i="2"/>
  <c r="P200" i="2"/>
  <c r="Q199" i="2"/>
  <c r="P199" i="2"/>
  <c r="Q198" i="2"/>
  <c r="P198" i="2"/>
  <c r="Q197" i="2"/>
  <c r="P197" i="2"/>
  <c r="Q196" i="2"/>
  <c r="P196" i="2"/>
  <c r="Q195" i="2"/>
  <c r="P195" i="2"/>
  <c r="Q194" i="2"/>
  <c r="P194" i="2"/>
  <c r="Q193" i="2"/>
  <c r="P193" i="2"/>
  <c r="Q192" i="2"/>
  <c r="P192" i="2"/>
  <c r="Q191" i="2"/>
  <c r="P191" i="2"/>
  <c r="Q190" i="2"/>
  <c r="P190" i="2"/>
  <c r="Q189" i="2"/>
  <c r="P189" i="2"/>
  <c r="Q188" i="2"/>
  <c r="P188" i="2"/>
  <c r="Q187" i="2"/>
  <c r="P187" i="2"/>
  <c r="Q186" i="2"/>
  <c r="P186" i="2"/>
  <c r="Q185" i="2"/>
  <c r="P185" i="2"/>
  <c r="Q184" i="2"/>
  <c r="P184" i="2"/>
  <c r="Q183" i="2"/>
  <c r="P183" i="2"/>
  <c r="Q182" i="2"/>
  <c r="P182" i="2"/>
  <c r="Q181" i="2"/>
  <c r="P181" i="2"/>
  <c r="Q180" i="2"/>
  <c r="P180" i="2"/>
  <c r="Q179" i="2"/>
  <c r="P179" i="2"/>
  <c r="Q178" i="2"/>
  <c r="P178" i="2"/>
  <c r="Q177" i="2"/>
  <c r="P177" i="2"/>
  <c r="Q176" i="2"/>
  <c r="P176" i="2"/>
  <c r="Q175" i="2"/>
  <c r="P175" i="2"/>
  <c r="Q174" i="2"/>
  <c r="P174" i="2"/>
  <c r="Q173" i="2"/>
  <c r="P173" i="2"/>
  <c r="Q172" i="2"/>
  <c r="P172" i="2"/>
  <c r="Q171" i="2"/>
  <c r="P171" i="2"/>
  <c r="Q170" i="2"/>
  <c r="P170" i="2"/>
  <c r="Q169" i="2"/>
  <c r="P169" i="2"/>
  <c r="Q168" i="2"/>
  <c r="P168" i="2"/>
  <c r="Q167" i="2"/>
  <c r="P167" i="2"/>
  <c r="Q166" i="2"/>
  <c r="P166" i="2"/>
  <c r="Q165" i="2"/>
  <c r="P165" i="2"/>
  <c r="Q164" i="2"/>
  <c r="P164" i="2"/>
  <c r="Q163" i="2"/>
  <c r="P163" i="2"/>
  <c r="Q162" i="2"/>
  <c r="P162" i="2"/>
  <c r="Q161" i="2"/>
  <c r="P161" i="2"/>
  <c r="Q160" i="2"/>
  <c r="P160" i="2"/>
  <c r="Q159" i="2"/>
  <c r="P159" i="2"/>
  <c r="Q158" i="2"/>
  <c r="P158" i="2"/>
  <c r="Q157" i="2"/>
  <c r="P157" i="2"/>
  <c r="Q156" i="2"/>
  <c r="P156" i="2"/>
  <c r="Q155" i="2"/>
  <c r="P155" i="2"/>
  <c r="Q154" i="2"/>
  <c r="P154" i="2"/>
  <c r="Q153" i="2"/>
  <c r="P153" i="2"/>
  <c r="Q152" i="2"/>
  <c r="P152" i="2"/>
  <c r="Q151" i="2"/>
  <c r="P151" i="2"/>
  <c r="Q150" i="2"/>
  <c r="P150" i="2"/>
  <c r="Q149" i="2"/>
  <c r="P149" i="2"/>
  <c r="Q148" i="2"/>
  <c r="P148" i="2"/>
  <c r="Q147" i="2"/>
  <c r="P147" i="2"/>
  <c r="Q146" i="2"/>
  <c r="P146" i="2"/>
  <c r="Q145" i="2"/>
  <c r="P145" i="2"/>
  <c r="Q144" i="2"/>
  <c r="P144" i="2"/>
  <c r="Q143" i="2"/>
  <c r="P143" i="2"/>
  <c r="Q142" i="2"/>
  <c r="P142" i="2"/>
  <c r="Q141" i="2"/>
  <c r="P141" i="2"/>
  <c r="Q140" i="2"/>
  <c r="P140" i="2"/>
  <c r="Q139" i="2"/>
  <c r="P139" i="2"/>
  <c r="Q138" i="2"/>
  <c r="P138" i="2"/>
  <c r="Q137" i="2"/>
  <c r="P137" i="2"/>
  <c r="Q136" i="2"/>
  <c r="P136" i="2"/>
  <c r="Q135" i="2"/>
  <c r="P135" i="2"/>
  <c r="Q134" i="2"/>
  <c r="P134" i="2"/>
  <c r="Q133" i="2"/>
  <c r="P133" i="2"/>
  <c r="Q132" i="2"/>
  <c r="P132" i="2"/>
  <c r="Q131" i="2"/>
  <c r="P131" i="2"/>
  <c r="Q130" i="2"/>
  <c r="P130" i="2"/>
  <c r="Q129" i="2"/>
  <c r="P129" i="2"/>
  <c r="Q128" i="2"/>
  <c r="P128" i="2"/>
  <c r="Q127" i="2"/>
  <c r="P127" i="2"/>
  <c r="Q126" i="2"/>
  <c r="P126" i="2"/>
  <c r="Q125" i="2"/>
  <c r="P125" i="2"/>
  <c r="Q124" i="2"/>
  <c r="P124" i="2"/>
  <c r="Q123" i="2"/>
  <c r="P123" i="2"/>
  <c r="Q122" i="2"/>
  <c r="P122" i="2"/>
  <c r="Q121" i="2"/>
  <c r="P121" i="2"/>
  <c r="Q120" i="2"/>
  <c r="P120" i="2"/>
  <c r="Q119" i="2"/>
  <c r="P119" i="2"/>
  <c r="Q118" i="2"/>
  <c r="P118" i="2"/>
  <c r="Q117" i="2"/>
  <c r="P117" i="2"/>
  <c r="Q116" i="2"/>
  <c r="P116" i="2"/>
  <c r="Q115" i="2"/>
  <c r="P115" i="2"/>
  <c r="Q114" i="2"/>
  <c r="P114" i="2"/>
  <c r="Q113" i="2"/>
  <c r="P113" i="2"/>
  <c r="Q112" i="2"/>
  <c r="P112" i="2"/>
  <c r="Q111" i="2"/>
  <c r="P111" i="2"/>
  <c r="Q110" i="2"/>
  <c r="P110" i="2"/>
  <c r="Q109" i="2"/>
  <c r="P109" i="2"/>
  <c r="Q108" i="2"/>
  <c r="P108" i="2"/>
  <c r="Q107" i="2"/>
  <c r="P107" i="2"/>
  <c r="Q106" i="2"/>
  <c r="P106" i="2"/>
  <c r="Q105" i="2"/>
  <c r="P105" i="2"/>
  <c r="Q104" i="2"/>
  <c r="P104" i="2"/>
  <c r="Q103" i="2"/>
  <c r="P103" i="2"/>
  <c r="Q102" i="2"/>
  <c r="P102" i="2"/>
  <c r="Q101" i="2"/>
  <c r="P101" i="2"/>
  <c r="Q100" i="2"/>
  <c r="P100" i="2"/>
  <c r="Q99" i="2"/>
  <c r="P99" i="2"/>
  <c r="Q98" i="2"/>
  <c r="P98" i="2"/>
  <c r="Q97" i="2"/>
  <c r="P97" i="2"/>
  <c r="Q96" i="2"/>
  <c r="P96" i="2"/>
  <c r="Q95" i="2"/>
  <c r="P95" i="2"/>
  <c r="Q94" i="2"/>
  <c r="P94" i="2"/>
  <c r="Q93" i="2"/>
  <c r="P93" i="2"/>
  <c r="Q92" i="2"/>
  <c r="P92" i="2"/>
  <c r="Q91" i="2"/>
  <c r="P91" i="2"/>
  <c r="Q90" i="2"/>
  <c r="P90" i="2"/>
  <c r="Q89" i="2"/>
  <c r="P89" i="2"/>
  <c r="Q88" i="2"/>
  <c r="P88" i="2"/>
  <c r="Q87" i="2"/>
  <c r="P87" i="2"/>
  <c r="Q86" i="2"/>
  <c r="P86" i="2"/>
  <c r="Q85" i="2"/>
  <c r="P85" i="2"/>
  <c r="Q84" i="2"/>
  <c r="P84" i="2"/>
  <c r="Q83" i="2"/>
  <c r="P83" i="2"/>
  <c r="Q82" i="2"/>
  <c r="P82" i="2"/>
  <c r="Q81" i="2"/>
  <c r="P81" i="2"/>
  <c r="Q80" i="2"/>
  <c r="P80" i="2"/>
  <c r="Q79" i="2"/>
  <c r="P79" i="2"/>
  <c r="Q78" i="2"/>
  <c r="P78" i="2"/>
  <c r="Q77" i="2"/>
  <c r="P77" i="2"/>
  <c r="Q76" i="2"/>
  <c r="P76" i="2"/>
  <c r="Q75" i="2"/>
  <c r="P75" i="2"/>
  <c r="Q74" i="2"/>
  <c r="P74" i="2"/>
  <c r="Q73" i="2"/>
  <c r="P73" i="2"/>
  <c r="Q72" i="2"/>
  <c r="P72" i="2"/>
  <c r="Q71" i="2"/>
  <c r="P71" i="2"/>
  <c r="Q70" i="2"/>
  <c r="P70" i="2"/>
  <c r="Q69" i="2"/>
  <c r="P69" i="2"/>
  <c r="Q68" i="2"/>
  <c r="P68" i="2"/>
  <c r="Q67" i="2"/>
  <c r="P67" i="2"/>
  <c r="Q66" i="2"/>
  <c r="P66" i="2"/>
  <c r="Q65" i="2"/>
  <c r="P65" i="2"/>
  <c r="Q64" i="2"/>
  <c r="P64" i="2"/>
  <c r="Q63" i="2"/>
  <c r="P63" i="2"/>
  <c r="Q62" i="2"/>
  <c r="P62" i="2"/>
  <c r="Q61" i="2"/>
  <c r="P61" i="2"/>
  <c r="Q60" i="2"/>
  <c r="P60" i="2"/>
  <c r="Q59" i="2"/>
  <c r="P59" i="2"/>
  <c r="Q58" i="2"/>
  <c r="P58" i="2"/>
  <c r="Q57" i="2"/>
  <c r="P57" i="2"/>
  <c r="Q56" i="2"/>
  <c r="P56" i="2"/>
  <c r="Q55" i="2"/>
  <c r="P55" i="2"/>
  <c r="Q54" i="2"/>
  <c r="P54" i="2"/>
  <c r="Q53" i="2"/>
  <c r="P53" i="2"/>
  <c r="Q52" i="2"/>
  <c r="P52" i="2"/>
  <c r="Q51" i="2"/>
  <c r="P51" i="2"/>
  <c r="Q50" i="2"/>
  <c r="P50" i="2"/>
  <c r="Q49" i="2"/>
  <c r="P49" i="2"/>
  <c r="Q48" i="2"/>
  <c r="P48" i="2"/>
  <c r="Q47" i="2"/>
  <c r="P47" i="2"/>
  <c r="Q46" i="2"/>
  <c r="P46" i="2"/>
  <c r="Q45" i="2"/>
  <c r="P45" i="2"/>
  <c r="Q44" i="2"/>
  <c r="P44" i="2"/>
  <c r="Q43" i="2"/>
  <c r="P43" i="2"/>
  <c r="Q42" i="2"/>
  <c r="P42" i="2"/>
  <c r="Q41" i="2"/>
  <c r="P41" i="2"/>
  <c r="Q40" i="2"/>
  <c r="P40" i="2"/>
  <c r="Q39" i="2"/>
  <c r="P39" i="2"/>
  <c r="Q38" i="2"/>
  <c r="P38" i="2"/>
  <c r="Q37" i="2"/>
  <c r="P37" i="2"/>
  <c r="Q36" i="2"/>
  <c r="P36" i="2"/>
  <c r="Q35" i="2"/>
  <c r="P35" i="2"/>
  <c r="Q34" i="2"/>
  <c r="P34" i="2"/>
  <c r="Q33" i="2"/>
  <c r="P33" i="2"/>
  <c r="Q32" i="2"/>
  <c r="P32" i="2"/>
  <c r="Q31" i="2"/>
  <c r="P31" i="2"/>
  <c r="Q30" i="2"/>
  <c r="P30" i="2"/>
  <c r="Q29" i="2"/>
  <c r="P29" i="2"/>
  <c r="Q28" i="2"/>
  <c r="P28" i="2"/>
  <c r="Q27" i="2"/>
  <c r="P27" i="2"/>
  <c r="Q26" i="2"/>
  <c r="P26" i="2"/>
  <c r="Q25" i="2"/>
  <c r="P25" i="2"/>
  <c r="Q24" i="2"/>
  <c r="P24" i="2"/>
  <c r="Q23" i="2"/>
  <c r="P23" i="2"/>
  <c r="Q22" i="2"/>
  <c r="P22" i="2"/>
  <c r="Q21" i="2"/>
  <c r="P21" i="2"/>
  <c r="Q20" i="2"/>
  <c r="P20" i="2"/>
  <c r="Q19" i="2"/>
  <c r="P19" i="2"/>
  <c r="Q18" i="2"/>
  <c r="P18" i="2"/>
  <c r="Q17" i="2"/>
  <c r="P17" i="2"/>
  <c r="Q16" i="2"/>
  <c r="P16" i="2"/>
  <c r="Q15" i="2"/>
  <c r="P15" i="2"/>
  <c r="Q14" i="2"/>
  <c r="P14" i="2"/>
  <c r="Q13" i="2"/>
  <c r="P13" i="2"/>
  <c r="Q12" i="2"/>
  <c r="P12" i="2"/>
  <c r="Q11" i="2"/>
  <c r="P11" i="2"/>
  <c r="Q10" i="2"/>
  <c r="P10" i="2"/>
  <c r="Q9" i="2"/>
  <c r="P9" i="2"/>
  <c r="Q8" i="2"/>
  <c r="P8" i="2"/>
  <c r="Q7" i="2"/>
  <c r="P7" i="2"/>
  <c r="B6" i="2"/>
  <c r="H5" i="2"/>
  <c r="G5" i="2"/>
  <c r="F5" i="2"/>
  <c r="E5" i="2"/>
  <c r="D5" i="2"/>
  <c r="C5" i="2"/>
  <c r="B5" i="2"/>
  <c r="A5" i="2"/>
  <c r="H4" i="2"/>
  <c r="G4" i="2"/>
  <c r="H3" i="2" s="1"/>
  <c r="F4" i="2"/>
  <c r="G3" i="2" s="1"/>
  <c r="E4" i="2"/>
  <c r="F3" i="2" s="1"/>
  <c r="D4" i="2"/>
  <c r="E3" i="2" s="1"/>
  <c r="C4" i="2"/>
  <c r="D3" i="2" s="1"/>
  <c r="E34" i="3" l="1"/>
  <c r="F25" i="3"/>
  <c r="D25" i="3"/>
  <c r="C46" i="3"/>
  <c r="C57" i="3" s="1"/>
  <c r="D57" i="3" s="1"/>
  <c r="W11" i="5"/>
  <c r="E10" i="3" s="1"/>
  <c r="W10" i="5"/>
  <c r="E9" i="3" s="1"/>
  <c r="W12" i="5"/>
  <c r="E11" i="3" s="1"/>
  <c r="W9" i="5"/>
  <c r="E8" i="3" s="1"/>
  <c r="W8" i="5"/>
  <c r="B4" i="1"/>
  <c r="F34" i="3"/>
  <c r="C22" i="3"/>
  <c r="C48" i="3"/>
  <c r="C47" i="3"/>
  <c r="U7" i="1"/>
  <c r="U8" i="2"/>
  <c r="U7" i="2"/>
  <c r="B4" i="2"/>
  <c r="D22" i="3" l="1"/>
  <c r="E22" i="3"/>
  <c r="F22" i="3"/>
  <c r="D46" i="3"/>
  <c r="F46" i="3" s="1"/>
  <c r="D35" i="3"/>
  <c r="E35" i="3" s="1"/>
  <c r="F57" i="3"/>
  <c r="W14" i="5"/>
  <c r="E7" i="3"/>
  <c r="E13" i="3" s="1"/>
  <c r="C58" i="3"/>
  <c r="D58" i="3" s="1"/>
  <c r="D47" i="3"/>
  <c r="E47" i="3" s="1"/>
  <c r="C59" i="3"/>
  <c r="D59" i="3" s="1"/>
  <c r="D48" i="3"/>
  <c r="E48" i="3" s="1"/>
  <c r="C45" i="3"/>
  <c r="V7" i="1"/>
  <c r="Y9" i="5"/>
  <c r="G8" i="3" s="1"/>
  <c r="E57" i="3" l="1"/>
  <c r="F35" i="3"/>
  <c r="E46" i="3"/>
  <c r="I24" i="3"/>
  <c r="F58" i="3"/>
  <c r="E58" i="3"/>
  <c r="F59" i="3"/>
  <c r="E59" i="3"/>
  <c r="F48" i="3"/>
  <c r="F47" i="3"/>
  <c r="C56" i="3"/>
  <c r="D56" i="3" s="1"/>
  <c r="D45" i="3"/>
  <c r="Y10" i="5"/>
  <c r="E36" i="3" l="1"/>
  <c r="G9" i="3"/>
  <c r="I25" i="3" s="1"/>
  <c r="Y14" i="5"/>
  <c r="F56" i="3"/>
  <c r="E56" i="3"/>
  <c r="F45" i="3"/>
  <c r="W31" i="1"/>
  <c r="V20" i="2"/>
  <c r="E37" i="3" l="1"/>
  <c r="Z13" i="5"/>
  <c r="Z12" i="5"/>
  <c r="G13" i="3"/>
  <c r="H9" i="3" s="1"/>
  <c r="Z8" i="5"/>
  <c r="Z11" i="5"/>
  <c r="Z14" i="5"/>
  <c r="Z10" i="5"/>
  <c r="Z9" i="5"/>
  <c r="H12" i="3" l="1"/>
  <c r="H8" i="3"/>
  <c r="H11" i="3"/>
  <c r="H10" i="3"/>
  <c r="H7" i="3"/>
  <c r="J2" i="3"/>
  <c r="J9" i="3" s="1"/>
  <c r="J8" i="3" l="1"/>
  <c r="J11" i="3"/>
  <c r="AB13" i="5"/>
  <c r="J7" i="3"/>
  <c r="J10" i="3"/>
  <c r="J12" i="3"/>
  <c r="AB12" i="5"/>
  <c r="H13" i="3"/>
  <c r="AB8" i="5"/>
  <c r="AB10" i="5"/>
  <c r="AB11" i="5"/>
  <c r="AB9" i="5"/>
  <c r="AB14" i="5" l="1"/>
  <c r="J13" i="3"/>
  <c r="L13" i="3" l="1"/>
  <c r="N13" i="3"/>
  <c r="M13" i="3"/>
  <c r="D39" i="3" l="1"/>
  <c r="D38" i="3"/>
  <c r="L10" i="3"/>
  <c r="G35" i="3" s="1"/>
  <c r="L8" i="3"/>
  <c r="L7" i="3"/>
  <c r="L9" i="3"/>
  <c r="G37" i="3" s="1"/>
  <c r="L12" i="3"/>
  <c r="L11" i="3"/>
  <c r="N10" i="3"/>
  <c r="N11" i="3"/>
  <c r="N12" i="3"/>
  <c r="M10" i="3"/>
  <c r="M9" i="3"/>
  <c r="M12" i="3"/>
  <c r="M11" i="3"/>
  <c r="M8" i="3"/>
  <c r="G46" i="3" l="1"/>
  <c r="G57" i="3" s="1"/>
  <c r="G36" i="3"/>
  <c r="G47" i="3" s="1"/>
  <c r="G38" i="3"/>
  <c r="G49" i="3" s="1"/>
  <c r="G39" i="3"/>
  <c r="G50" i="3" s="1"/>
  <c r="G48" i="3"/>
  <c r="G34" i="3"/>
  <c r="F39" i="3"/>
  <c r="E39" i="3"/>
  <c r="F38" i="3"/>
  <c r="E38" i="3"/>
  <c r="E45" i="3"/>
  <c r="N9" i="3"/>
  <c r="N8" i="3"/>
  <c r="N7" i="3"/>
  <c r="M7" i="3"/>
  <c r="D50" i="3" l="1"/>
  <c r="G61" i="3"/>
  <c r="D61" i="3" s="1"/>
  <c r="G60" i="3"/>
  <c r="D60" i="3" s="1"/>
  <c r="D49" i="3"/>
  <c r="G40" i="3"/>
  <c r="F40" i="3"/>
  <c r="G45" i="3"/>
  <c r="G56" i="3" s="1"/>
  <c r="G58" i="3"/>
  <c r="G59" i="3"/>
  <c r="E60" i="3" l="1"/>
  <c r="F60" i="3"/>
  <c r="F50" i="3"/>
  <c r="E50" i="3"/>
  <c r="E61" i="3"/>
  <c r="F61" i="3"/>
  <c r="F49" i="3"/>
  <c r="E49" i="3"/>
  <c r="G51" i="3"/>
  <c r="G62" i="3"/>
  <c r="F51" i="3" l="1"/>
  <c r="F6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Walker, Kyle T.</author>
  </authors>
  <commentList>
    <comment ref="O283" authorId="0" shapeId="0" xr:uid="{75431C55-8E32-4231-9CD7-BBED8D6B636D}">
      <text>
        <r>
          <rPr>
            <b/>
            <sz val="9"/>
            <color indexed="81"/>
            <rFont val="Tahoma"/>
            <family val="2"/>
          </rPr>
          <t>Walker, Kyle T.:</t>
        </r>
        <r>
          <rPr>
            <sz val="9"/>
            <color indexed="81"/>
            <rFont val="Tahoma"/>
            <family val="2"/>
          </rPr>
          <t xml:space="preserve">
Billed on the 3/4" rate multiplied by 15.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3" authorId="0" shapeId="0" xr:uid="{0E8C889C-CB5C-43A2-B963-646FFF8243CE}">
      <text>
        <r>
          <rPr>
            <b/>
            <sz val="11"/>
            <color indexed="81"/>
            <rFont val="Tahoma"/>
            <family val="2"/>
          </rPr>
          <t>Amy L:</t>
        </r>
        <r>
          <rPr>
            <sz val="11"/>
            <color indexed="81"/>
            <rFont val="Tahoma"/>
            <family val="2"/>
          </rPr>
          <t xml:space="preserve">
Jun/Jul '19</t>
        </r>
        <r>
          <rPr>
            <sz val="13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7/29/19 read</t>
        </r>
      </text>
    </comment>
    <comment ref="D3" authorId="0" shapeId="0" xr:uid="{388D537C-F4F8-447C-BA62-D479CCEF9523}">
      <text>
        <r>
          <rPr>
            <b/>
            <sz val="11"/>
            <color indexed="81"/>
            <rFont val="Tahoma"/>
            <family val="2"/>
          </rPr>
          <t>Amy L:</t>
        </r>
        <r>
          <rPr>
            <sz val="11"/>
            <color indexed="81"/>
            <rFont val="Tahoma"/>
            <family val="2"/>
          </rPr>
          <t xml:space="preserve">
Aug/Sep '19</t>
        </r>
        <r>
          <rPr>
            <sz val="13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9/30/19 read</t>
        </r>
      </text>
    </comment>
    <comment ref="E3" authorId="0" shapeId="0" xr:uid="{0AF716C9-2B90-4D8A-91B0-6A8B1EB081C3}">
      <text>
        <r>
          <rPr>
            <b/>
            <sz val="11"/>
            <color indexed="81"/>
            <rFont val="Tahoma"/>
            <family val="2"/>
          </rPr>
          <t>Amy L:</t>
        </r>
        <r>
          <rPr>
            <sz val="11"/>
            <color indexed="81"/>
            <rFont val="Tahoma"/>
            <family val="2"/>
          </rPr>
          <t xml:space="preserve">
Oct/Nov '19</t>
        </r>
        <r>
          <rPr>
            <sz val="9"/>
            <color indexed="81"/>
            <rFont val="Tahoma"/>
            <family val="2"/>
          </rPr>
          <t xml:space="preserve">
11/30/19 read</t>
        </r>
      </text>
    </comment>
    <comment ref="F3" authorId="0" shapeId="0" xr:uid="{AE6DB42B-0CF3-4021-81B6-E55D4CF38C36}">
      <text>
        <r>
          <rPr>
            <b/>
            <sz val="10"/>
            <color indexed="81"/>
            <rFont val="Tahoma"/>
            <family val="2"/>
          </rPr>
          <t>Amy L:</t>
        </r>
        <r>
          <rPr>
            <sz val="10"/>
            <color indexed="81"/>
            <rFont val="Tahoma"/>
            <family val="2"/>
          </rPr>
          <t xml:space="preserve">
Dec '19/Jan '20</t>
        </r>
        <r>
          <rPr>
            <sz val="13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2/4/20 read</t>
        </r>
      </text>
    </comment>
    <comment ref="G3" authorId="0" shapeId="0" xr:uid="{13A4CD4F-920D-4C41-B8BB-174C7BA9F6A6}">
      <text>
        <r>
          <rPr>
            <b/>
            <sz val="10"/>
            <color indexed="81"/>
            <rFont val="Tahoma"/>
            <family val="2"/>
          </rPr>
          <t>Amy L:</t>
        </r>
        <r>
          <rPr>
            <sz val="10"/>
            <color indexed="81"/>
            <rFont val="Tahoma"/>
            <family val="2"/>
          </rPr>
          <t xml:space="preserve">
Feb-Mar '20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3/31/20 read</t>
        </r>
      </text>
    </comment>
    <comment ref="H3" authorId="0" shapeId="0" xr:uid="{F25482D9-D139-4518-AF39-C9D8E72B6498}">
      <text>
        <r>
          <rPr>
            <b/>
            <sz val="11"/>
            <color indexed="81"/>
            <rFont val="Tahoma"/>
            <family val="2"/>
          </rPr>
          <t>Amy L:</t>
        </r>
        <r>
          <rPr>
            <sz val="11"/>
            <color indexed="81"/>
            <rFont val="Tahoma"/>
            <family val="2"/>
          </rPr>
          <t xml:space="preserve">
Apr-May '20</t>
        </r>
        <r>
          <rPr>
            <sz val="13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5/31/20 read</t>
        </r>
      </text>
    </comment>
  </commentList>
</comments>
</file>

<file path=xl/sharedStrings.xml><?xml version="1.0" encoding="utf-8"?>
<sst xmlns="http://schemas.openxmlformats.org/spreadsheetml/2006/main" count="2275" uniqueCount="1133">
  <si>
    <t>Usage Data (All Metered Customers) (REQUIRED: Use three letter month codes)</t>
  </si>
  <si>
    <t>(aa)</t>
  </si>
  <si>
    <t>(ab)</t>
  </si>
  <si>
    <t>(ac)</t>
  </si>
  <si>
    <t>(ad)</t>
  </si>
  <si>
    <t>(ae)</t>
  </si>
  <si>
    <t>(af)</t>
  </si>
  <si>
    <t>(ag)</t>
  </si>
  <si>
    <t>(ah)</t>
  </si>
  <si>
    <t>Meter Size</t>
  </si>
  <si>
    <t>Meter ID</t>
  </si>
  <si>
    <t>Jul - Aug</t>
  </si>
  <si>
    <t>Drop-Down List</t>
  </si>
  <si>
    <t>DO NOT ENTER ZERO</t>
  </si>
  <si>
    <t>Federal Income Tax Rate</t>
  </si>
  <si>
    <t>Conversion Factor</t>
  </si>
  <si>
    <t>(ao)</t>
  </si>
  <si>
    <t>(ap)</t>
  </si>
  <si>
    <t>(aq)</t>
  </si>
  <si>
    <t>(ar)</t>
  </si>
  <si>
    <t>Federal Income Tax (FIT)</t>
  </si>
  <si>
    <t>Suggested FIT Rate</t>
  </si>
  <si>
    <t>Conversion Factor (CF)</t>
  </si>
  <si>
    <t>Suggested CF</t>
  </si>
  <si>
    <t>Drop-Down</t>
  </si>
  <si>
    <t>%</t>
  </si>
  <si>
    <t>Input</t>
  </si>
  <si>
    <t>Average</t>
  </si>
  <si>
    <t>Sum</t>
  </si>
  <si>
    <t xml:space="preserve"> </t>
  </si>
  <si>
    <t>5/8" Meters Total Usage</t>
  </si>
  <si>
    <t>2" Meters Total Usage</t>
  </si>
  <si>
    <t>5/8" Avg. Customer Annual Usage</t>
  </si>
  <si>
    <t>2" Avg. Customer Annual Usage</t>
  </si>
  <si>
    <t>5/8" Avg. Customer Monthly Usage</t>
  </si>
  <si>
    <t>2" Avg. Customer Monthly Usage</t>
  </si>
  <si>
    <t>Jan - Feb</t>
  </si>
  <si>
    <t>CF</t>
  </si>
  <si>
    <t>Gallons</t>
  </si>
  <si>
    <t>0001</t>
  </si>
  <si>
    <t>0002</t>
  </si>
  <si>
    <t>0004</t>
  </si>
  <si>
    <t>1" Meters Total Usage</t>
  </si>
  <si>
    <t>0005</t>
  </si>
  <si>
    <t>0006</t>
  </si>
  <si>
    <t>0007</t>
  </si>
  <si>
    <t>0008</t>
  </si>
  <si>
    <t>0009</t>
  </si>
  <si>
    <t>1"Avg. Customer Annual Usage</t>
  </si>
  <si>
    <t>0010</t>
  </si>
  <si>
    <t>0011</t>
  </si>
  <si>
    <t>0012</t>
  </si>
  <si>
    <t>0013</t>
  </si>
  <si>
    <t>0014</t>
  </si>
  <si>
    <t>1" Avg. Customer Monthly Usage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</si>
  <si>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</si>
  <si>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</si>
  <si>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</si>
  <si>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</si>
  <si>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</si>
  <si>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</si>
  <si>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</si>
  <si>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</si>
  <si>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</si>
  <si>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</si>
  <si>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</si>
  <si>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</si>
  <si>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</si>
  <si>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</si>
  <si>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</si>
  <si>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</si>
  <si>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</si>
  <si>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</si>
  <si>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</si>
  <si>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</si>
  <si>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</si>
  <si>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</si>
  <si>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</si>
  <si>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</si>
  <si>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</si>
  <si>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</si>
  <si>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</si>
  <si>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</si>
  <si>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</si>
  <si>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</si>
  <si>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</si>
  <si>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</si>
  <si>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</si>
  <si>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</si>
  <si>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</si>
  <si>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</si>
  <si>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</si>
  <si>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</si>
  <si>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</si>
  <si>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</si>
  <si>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</si>
  <si>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</si>
  <si>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</si>
  <si>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</si>
  <si>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</si>
  <si>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</si>
  <si>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</si>
  <si>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</si>
  <si>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</si>
  <si>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</si>
  <si>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</si>
  <si>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</si>
  <si>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</si>
  <si>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</si>
  <si>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</si>
  <si>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</si>
  <si>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</si>
  <si>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</si>
  <si>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</si>
  <si>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</si>
  <si>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</si>
  <si>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</si>
  <si>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</si>
  <si>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</si>
  <si>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</si>
  <si>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</si>
  <si>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</si>
  <si>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</si>
  <si>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</si>
  <si>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</si>
  <si>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</si>
  <si>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</si>
  <si>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</si>
  <si>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</si>
  <si>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</si>
  <si>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</si>
  <si>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</si>
  <si>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</si>
  <si>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</si>
  <si>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</si>
  <si>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</si>
  <si>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</si>
  <si>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</si>
  <si>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</si>
  <si>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</si>
  <si>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</si>
  <si>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</si>
  <si>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</si>
  <si>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</si>
  <si>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</si>
  <si>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</si>
  <si>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</si>
  <si>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</si>
  <si>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</si>
  <si>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</si>
  <si>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</si>
  <si>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</si>
  <si>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</si>
  <si>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</si>
  <si>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</si>
  <si>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</si>
  <si>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</si>
  <si>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</si>
  <si>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</si>
  <si>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</si>
  <si>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</si>
  <si>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</si>
  <si>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</si>
  <si>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</si>
  <si>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</si>
  <si>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</si>
  <si>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</si>
  <si>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</si>
  <si>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</si>
  <si>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</si>
  <si>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</si>
  <si>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</si>
  <si>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</si>
  <si>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</si>
  <si>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</si>
  <si>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</si>
  <si>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</si>
  <si>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</si>
  <si>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</si>
  <si>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</si>
  <si>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</si>
  <si>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</si>
  <si>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</si>
  <si>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</si>
  <si>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</si>
  <si>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</si>
  <si>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</si>
  <si>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</si>
  <si>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</si>
  <si>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</si>
  <si>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</si>
  <si>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</si>
  <si>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</si>
  <si>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</si>
  <si>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</si>
  <si>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</si>
  <si>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</si>
  <si>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</si>
  <si>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</si>
  <si>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</si>
  <si>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</si>
  <si>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</si>
  <si>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</si>
  <si>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</si>
  <si>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</si>
  <si>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</si>
  <si>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</si>
  <si>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</si>
  <si>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</si>
  <si>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</si>
  <si>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</si>
  <si>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</si>
  <si>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</si>
  <si>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</si>
  <si>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</si>
  <si>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</si>
  <si>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</si>
  <si>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</si>
  <si>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</si>
  <si>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</si>
  <si>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</si>
  <si>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</si>
  <si>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</si>
  <si>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</si>
  <si>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</si>
  <si>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</si>
  <si>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</si>
  <si>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</si>
  <si>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</si>
  <si>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</si>
  <si>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</si>
  <si>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</si>
  <si>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1101</t>
  </si>
  <si>
    <t>1103</t>
  </si>
  <si>
    <t>1104</t>
  </si>
  <si>
    <t>1105</t>
  </si>
  <si>
    <t>1106</t>
  </si>
  <si>
    <t>1107</t>
  </si>
  <si>
    <t>1108</t>
  </si>
  <si>
    <t>1110</t>
  </si>
  <si>
    <t>1111</t>
  </si>
  <si>
    <t>1112</t>
  </si>
  <si>
    <t>1114</t>
  </si>
  <si>
    <t>1116</t>
  </si>
  <si>
    <t>1119</t>
  </si>
  <si>
    <t>1121</t>
  </si>
  <si>
    <t>1123</t>
  </si>
  <si>
    <t>1124</t>
  </si>
  <si>
    <t>1125</t>
  </si>
  <si>
    <t>1203</t>
  </si>
  <si>
    <t>1206</t>
  </si>
  <si>
    <t>1210</t>
  </si>
  <si>
    <t>1212</t>
  </si>
  <si>
    <t>1214</t>
  </si>
  <si>
    <t>1216</t>
  </si>
  <si>
    <t>1218</t>
  </si>
  <si>
    <t>1220</t>
  </si>
  <si>
    <t>1222</t>
  </si>
  <si>
    <t>1224</t>
  </si>
  <si>
    <t>1225</t>
  </si>
  <si>
    <t>1227</t>
  </si>
  <si>
    <t>1230</t>
  </si>
  <si>
    <t>1231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</si>
  <si>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</si>
  <si>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</si>
  <si>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</si>
  <si>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</si>
  <si>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</si>
  <si>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</si>
  <si>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</si>
  <si>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</si>
  <si>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</si>
  <si>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1244</t>
  </si>
  <si>
    <t>1246</t>
  </si>
  <si>
    <t>1302</t>
  </si>
  <si>
    <t>1304</t>
  </si>
  <si>
    <t>1307</t>
  </si>
  <si>
    <t>1308</t>
  </si>
  <si>
    <t>1309</t>
  </si>
  <si>
    <t>1313</t>
  </si>
  <si>
    <t>1314</t>
  </si>
  <si>
    <t>1318</t>
  </si>
  <si>
    <t>1319</t>
  </si>
  <si>
    <t>1323</t>
  </si>
  <si>
    <t>1324</t>
  </si>
  <si>
    <t>1325</t>
  </si>
  <si>
    <t>1326</t>
  </si>
  <si>
    <t>1401</t>
  </si>
  <si>
    <t>1402</t>
  </si>
  <si>
    <t>1403</t>
  </si>
  <si>
    <t>1404</t>
  </si>
  <si>
    <t>1405</t>
  </si>
  <si>
    <t>1406</t>
  </si>
  <si>
    <t>1407</t>
  </si>
  <si>
    <t>1409</t>
  </si>
  <si>
    <t>1410</t>
  </si>
  <si>
    <t>1411</t>
  </si>
  <si>
    <t>1412</t>
  </si>
  <si>
    <t>1501</t>
  </si>
  <si>
    <t>1502</t>
  </si>
  <si>
    <t>1504</t>
  </si>
  <si>
    <t>1505</t>
  </si>
  <si>
    <t>1506</t>
  </si>
  <si>
    <t>1507</t>
  </si>
  <si>
    <t>1509</t>
  </si>
  <si>
    <t>1514</t>
  </si>
  <si>
    <t>1515</t>
  </si>
  <si>
    <t>1516</t>
  </si>
  <si>
    <t>1520</t>
  </si>
  <si>
    <t>1521</t>
  </si>
  <si>
    <t>1522</t>
  </si>
  <si>
    <t>1524</t>
  </si>
  <si>
    <t>1525</t>
  </si>
  <si>
    <t>1526</t>
  </si>
  <si>
    <t>1528</t>
  </si>
  <si>
    <t>1529</t>
  </si>
  <si>
    <t>1530</t>
  </si>
  <si>
    <t>1601</t>
  </si>
  <si>
    <t>20001</t>
  </si>
  <si>
    <t>20002</t>
  </si>
  <si>
    <t>20003</t>
  </si>
  <si>
    <t>20004</t>
  </si>
  <si>
    <t>20005</t>
  </si>
  <si>
    <t>20006</t>
  </si>
  <si>
    <t>20007</t>
  </si>
  <si>
    <t>20009</t>
  </si>
  <si>
    <t>20010</t>
  </si>
  <si>
    <t>20015</t>
  </si>
  <si>
    <t>20016</t>
  </si>
  <si>
    <t>20017</t>
  </si>
  <si>
    <t>20018</t>
  </si>
  <si>
    <t>20019</t>
  </si>
  <si>
    <t>20020</t>
  </si>
  <si>
    <t>20021</t>
  </si>
  <si>
    <t>20022</t>
  </si>
  <si>
    <t>20023</t>
  </si>
  <si>
    <t>20024</t>
  </si>
  <si>
    <t>20025</t>
  </si>
  <si>
    <t>20026</t>
  </si>
  <si>
    <t>20027</t>
  </si>
  <si>
    <t>20030</t>
  </si>
  <si>
    <t>20031</t>
  </si>
  <si>
    <t>20032</t>
  </si>
  <si>
    <t>20033</t>
  </si>
  <si>
    <t>20034</t>
  </si>
  <si>
    <t>20036</t>
  </si>
  <si>
    <t>20037</t>
  </si>
  <si>
    <t>20038A</t>
  </si>
  <si>
    <t>20038B</t>
  </si>
  <si>
    <t>20039</t>
  </si>
  <si>
    <t>20040</t>
  </si>
  <si>
    <t>20041</t>
  </si>
  <si>
    <t>20043</t>
  </si>
  <si>
    <t>20046</t>
  </si>
  <si>
    <t>20048</t>
  </si>
  <si>
    <t>20050</t>
  </si>
  <si>
    <t>20051</t>
  </si>
  <si>
    <t>20052</t>
  </si>
  <si>
    <t>20053</t>
  </si>
  <si>
    <t>20055</t>
  </si>
  <si>
    <t>20056</t>
  </si>
  <si>
    <t>20058</t>
  </si>
  <si>
    <t>20059</t>
  </si>
  <si>
    <t>20061</t>
  </si>
  <si>
    <t>20062</t>
  </si>
  <si>
    <t>20063</t>
  </si>
  <si>
    <t>20065</t>
  </si>
  <si>
    <t>20067</t>
  </si>
  <si>
    <t>20068</t>
  </si>
  <si>
    <t>20069</t>
  </si>
  <si>
    <t>20070</t>
  </si>
  <si>
    <t>20071</t>
  </si>
  <si>
    <t>20072</t>
  </si>
  <si>
    <t>20073</t>
  </si>
  <si>
    <t>20076</t>
  </si>
  <si>
    <t>20078</t>
  </si>
  <si>
    <t>20079</t>
  </si>
  <si>
    <t>20080</t>
  </si>
  <si>
    <t>20081</t>
  </si>
  <si>
    <t>20083</t>
  </si>
  <si>
    <t>20084</t>
  </si>
  <si>
    <t>20085</t>
  </si>
  <si>
    <t>20086</t>
  </si>
  <si>
    <t>20087</t>
  </si>
  <si>
    <t>20088</t>
  </si>
  <si>
    <t>20089</t>
  </si>
  <si>
    <t>20090</t>
  </si>
  <si>
    <t>20091</t>
  </si>
  <si>
    <t>20092</t>
  </si>
  <si>
    <t>20093</t>
  </si>
  <si>
    <t>20094</t>
  </si>
  <si>
    <t>20095</t>
  </si>
  <si>
    <t>20096</t>
  </si>
  <si>
    <t>20097</t>
  </si>
  <si>
    <t>20098</t>
  </si>
  <si>
    <t>20099</t>
  </si>
  <si>
    <t>21101</t>
  </si>
  <si>
    <t>21102</t>
  </si>
  <si>
    <t>21103</t>
  </si>
  <si>
    <t>21104</t>
  </si>
  <si>
    <t>21105</t>
  </si>
  <si>
    <t>21106</t>
  </si>
  <si>
    <t>21107</t>
  </si>
  <si>
    <t>21108</t>
  </si>
  <si>
    <t>21109</t>
  </si>
  <si>
    <t>22112</t>
  </si>
  <si>
    <t>22113</t>
  </si>
  <si>
    <t>22114</t>
  </si>
  <si>
    <t>22115</t>
  </si>
  <si>
    <t>22116</t>
  </si>
  <si>
    <t>22117</t>
  </si>
  <si>
    <t>22118</t>
  </si>
  <si>
    <t>22119</t>
  </si>
  <si>
    <t>23001</t>
  </si>
  <si>
    <t>23003</t>
  </si>
  <si>
    <t>23004</t>
  </si>
  <si>
    <t>23005</t>
  </si>
  <si>
    <t>23006</t>
  </si>
  <si>
    <t>23008</t>
  </si>
  <si>
    <t>23009</t>
  </si>
  <si>
    <t>23011</t>
  </si>
  <si>
    <t>23011B</t>
  </si>
  <si>
    <t>23012</t>
  </si>
  <si>
    <t>23013</t>
  </si>
  <si>
    <t>23015</t>
  </si>
  <si>
    <t>23016</t>
  </si>
  <si>
    <t>23017</t>
  </si>
  <si>
    <t>23018</t>
  </si>
  <si>
    <t>23019</t>
  </si>
  <si>
    <t>23020</t>
  </si>
  <si>
    <t>23021</t>
  </si>
  <si>
    <t>23023</t>
  </si>
  <si>
    <t>23024</t>
  </si>
  <si>
    <t>23025</t>
  </si>
  <si>
    <t>23026</t>
  </si>
  <si>
    <t>23028</t>
  </si>
  <si>
    <t>23029</t>
  </si>
  <si>
    <t>23031</t>
  </si>
  <si>
    <t>24031</t>
  </si>
  <si>
    <t>24042</t>
  </si>
  <si>
    <t>24050</t>
  </si>
  <si>
    <t>24060</t>
  </si>
  <si>
    <t>24090</t>
  </si>
  <si>
    <t>24100</t>
  </si>
  <si>
    <t>24110</t>
  </si>
  <si>
    <t>24120</t>
  </si>
  <si>
    <t>24130</t>
  </si>
  <si>
    <t>24141</t>
  </si>
  <si>
    <t>24151</t>
  </si>
  <si>
    <t>24161</t>
  </si>
  <si>
    <t>24180</t>
  </si>
  <si>
    <t>24191</t>
  </si>
  <si>
    <t>24192</t>
  </si>
  <si>
    <t>24200</t>
  </si>
  <si>
    <t>24210</t>
  </si>
  <si>
    <t>24221</t>
  </si>
  <si>
    <t>24222</t>
  </si>
  <si>
    <t>24236</t>
  </si>
  <si>
    <t>24240</t>
  </si>
  <si>
    <t>24250</t>
  </si>
  <si>
    <t>24260</t>
  </si>
  <si>
    <t>24271</t>
  </si>
  <si>
    <t>24280</t>
  </si>
  <si>
    <t>26001</t>
  </si>
  <si>
    <t>26002</t>
  </si>
  <si>
    <t>26003</t>
  </si>
  <si>
    <t>26004</t>
  </si>
  <si>
    <t>26005</t>
  </si>
  <si>
    <t>26006</t>
  </si>
  <si>
    <t>26007</t>
  </si>
  <si>
    <t>30004</t>
  </si>
  <si>
    <t>30006</t>
  </si>
  <si>
    <t>30008</t>
  </si>
  <si>
    <t>30010</t>
  </si>
  <si>
    <t>30012</t>
  </si>
  <si>
    <t>30014</t>
  </si>
  <si>
    <t>30016</t>
  </si>
  <si>
    <t>30018</t>
  </si>
  <si>
    <t>30020</t>
  </si>
  <si>
    <t>30022</t>
  </si>
  <si>
    <t>30024</t>
  </si>
  <si>
    <t>30026</t>
  </si>
  <si>
    <t>30028</t>
  </si>
  <si>
    <t>30030</t>
  </si>
  <si>
    <t>30034</t>
  </si>
  <si>
    <t>30036</t>
  </si>
  <si>
    <t>30038</t>
  </si>
  <si>
    <t>30040</t>
  </si>
  <si>
    <t>30042</t>
  </si>
  <si>
    <t>30044</t>
  </si>
  <si>
    <t>30046</t>
  </si>
  <si>
    <t>30048</t>
  </si>
  <si>
    <t>30050</t>
  </si>
  <si>
    <t>30052</t>
  </si>
  <si>
    <t>30054</t>
  </si>
  <si>
    <t>30056</t>
  </si>
  <si>
    <t>30058</t>
  </si>
  <si>
    <t>30060</t>
  </si>
  <si>
    <t>30062</t>
  </si>
  <si>
    <t>30066</t>
  </si>
  <si>
    <t>30068</t>
  </si>
  <si>
    <t>30070</t>
  </si>
  <si>
    <t>30072</t>
  </si>
  <si>
    <t>30074</t>
  </si>
  <si>
    <t>30076</t>
  </si>
  <si>
    <t>30102</t>
  </si>
  <si>
    <t>30104</t>
  </si>
  <si>
    <t>30106</t>
  </si>
  <si>
    <t>30108</t>
  </si>
  <si>
    <t>30110</t>
  </si>
  <si>
    <t>30112</t>
  </si>
  <si>
    <t>30114</t>
  </si>
  <si>
    <t>30116</t>
  </si>
  <si>
    <t>30118</t>
  </si>
  <si>
    <t>30120</t>
  </si>
  <si>
    <t>30122</t>
  </si>
  <si>
    <t>30124</t>
  </si>
  <si>
    <t>30126</t>
  </si>
  <si>
    <t>30128</t>
  </si>
  <si>
    <t>30130</t>
  </si>
  <si>
    <t>30132</t>
  </si>
  <si>
    <t>30134</t>
  </si>
  <si>
    <t>30136</t>
  </si>
  <si>
    <t>30140</t>
  </si>
  <si>
    <t>30142</t>
  </si>
  <si>
    <t>30144</t>
  </si>
  <si>
    <t>30146</t>
  </si>
  <si>
    <t>30148</t>
  </si>
  <si>
    <t>30150</t>
  </si>
  <si>
    <t>30152</t>
  </si>
  <si>
    <t>30154</t>
  </si>
  <si>
    <t>30156</t>
  </si>
  <si>
    <t>30158</t>
  </si>
  <si>
    <t>30160</t>
  </si>
  <si>
    <t>30162</t>
  </si>
  <si>
    <t>30164</t>
  </si>
  <si>
    <t>30166</t>
  </si>
  <si>
    <t>30168</t>
  </si>
  <si>
    <t>30170</t>
  </si>
  <si>
    <t>30176</t>
  </si>
  <si>
    <t>30178</t>
  </si>
  <si>
    <t>30180</t>
  </si>
  <si>
    <t>30182</t>
  </si>
  <si>
    <t>30184</t>
  </si>
  <si>
    <t>30188</t>
  </si>
  <si>
    <t>30194</t>
  </si>
  <si>
    <t>30196</t>
  </si>
  <si>
    <t>30198</t>
  </si>
  <si>
    <t>30204</t>
  </si>
  <si>
    <t>30210</t>
  </si>
  <si>
    <t>30212</t>
  </si>
  <si>
    <t>30214</t>
  </si>
  <si>
    <t>30216</t>
  </si>
  <si>
    <t>30218</t>
  </si>
  <si>
    <t>30220</t>
  </si>
  <si>
    <t>30222</t>
  </si>
  <si>
    <t>30226</t>
  </si>
  <si>
    <t>30228</t>
  </si>
  <si>
    <t>30230</t>
  </si>
  <si>
    <t>30232</t>
  </si>
  <si>
    <t>30234</t>
  </si>
  <si>
    <t>30236</t>
  </si>
  <si>
    <t>30238</t>
  </si>
  <si>
    <t>30240</t>
  </si>
  <si>
    <t>30246</t>
  </si>
  <si>
    <t>30248</t>
  </si>
  <si>
    <t>30252</t>
  </si>
  <si>
    <t>30256</t>
  </si>
  <si>
    <t>30258</t>
  </si>
  <si>
    <t>30260</t>
  </si>
  <si>
    <t>30262</t>
  </si>
  <si>
    <t>30264</t>
  </si>
  <si>
    <t>30266</t>
  </si>
  <si>
    <t>30268</t>
  </si>
  <si>
    <t>30269</t>
  </si>
  <si>
    <t>30272</t>
  </si>
  <si>
    <t>30278</t>
  </si>
  <si>
    <t>30280</t>
  </si>
  <si>
    <t>30284</t>
  </si>
  <si>
    <t>30288</t>
  </si>
  <si>
    <t>30290</t>
  </si>
  <si>
    <t>30292</t>
  </si>
  <si>
    <t>30296</t>
  </si>
  <si>
    <t>30300</t>
  </si>
  <si>
    <t>30302</t>
  </si>
  <si>
    <t>30304</t>
  </si>
  <si>
    <t>30306</t>
  </si>
  <si>
    <t>30312</t>
  </si>
  <si>
    <t>30314</t>
  </si>
  <si>
    <t>30316</t>
  </si>
  <si>
    <t>30318</t>
  </si>
  <si>
    <t>30320</t>
  </si>
  <si>
    <t>30338</t>
  </si>
  <si>
    <t>30340</t>
  </si>
  <si>
    <t>30344</t>
  </si>
  <si>
    <t>30346</t>
  </si>
  <si>
    <t>30348</t>
  </si>
  <si>
    <t>30360</t>
  </si>
  <si>
    <t>30362</t>
  </si>
  <si>
    <t>30368</t>
  </si>
  <si>
    <t>30372</t>
  </si>
  <si>
    <t>30380</t>
  </si>
  <si>
    <t>30384</t>
  </si>
  <si>
    <t>30386</t>
  </si>
  <si>
    <t>30390</t>
  </si>
  <si>
    <t>30392</t>
  </si>
  <si>
    <t>30395</t>
  </si>
  <si>
    <t>30398</t>
  </si>
  <si>
    <t>30402</t>
  </si>
  <si>
    <t>30404</t>
  </si>
  <si>
    <t>30406</t>
  </si>
  <si>
    <t>30412</t>
  </si>
  <si>
    <t>30414</t>
  </si>
  <si>
    <t>30416</t>
  </si>
  <si>
    <t>30418</t>
  </si>
  <si>
    <t>30422</t>
  </si>
  <si>
    <t>30424</t>
  </si>
  <si>
    <t>30426</t>
  </si>
  <si>
    <t>30428</t>
  </si>
  <si>
    <t>30430</t>
  </si>
  <si>
    <t>30431</t>
  </si>
  <si>
    <t>30432</t>
  </si>
  <si>
    <t>30434</t>
  </si>
  <si>
    <t>30435</t>
  </si>
  <si>
    <t>30442</t>
  </si>
  <si>
    <t>30444</t>
  </si>
  <si>
    <t>30446</t>
  </si>
  <si>
    <t>30448</t>
  </si>
  <si>
    <t>30452</t>
  </si>
  <si>
    <t>30454</t>
  </si>
  <si>
    <t>30456</t>
  </si>
  <si>
    <t>30458</t>
  </si>
  <si>
    <t>30460</t>
  </si>
  <si>
    <t>30462</t>
  </si>
  <si>
    <t>30464</t>
  </si>
  <si>
    <t>30466</t>
  </si>
  <si>
    <t>30570</t>
  </si>
  <si>
    <t>30571</t>
  </si>
  <si>
    <t>30574</t>
  </si>
  <si>
    <t>30576</t>
  </si>
  <si>
    <t>30582</t>
  </si>
  <si>
    <t>30586</t>
  </si>
  <si>
    <t>30590</t>
  </si>
  <si>
    <t>30594</t>
  </si>
  <si>
    <t>30596</t>
  </si>
  <si>
    <t>30598</t>
  </si>
  <si>
    <t>30600</t>
  </si>
  <si>
    <t>30608</t>
  </si>
  <si>
    <t>30610</t>
  </si>
  <si>
    <t>30612</t>
  </si>
  <si>
    <t>30614</t>
  </si>
  <si>
    <t>30616</t>
  </si>
  <si>
    <t>30618</t>
  </si>
  <si>
    <t>30620</t>
  </si>
  <si>
    <t>30622</t>
  </si>
  <si>
    <t>30624</t>
  </si>
  <si>
    <t>30634</t>
  </si>
  <si>
    <t>30638</t>
  </si>
  <si>
    <t>30642</t>
  </si>
  <si>
    <t>30644</t>
  </si>
  <si>
    <t>30646</t>
  </si>
  <si>
    <t>30648</t>
  </si>
  <si>
    <t>30650</t>
  </si>
  <si>
    <t>30652</t>
  </si>
  <si>
    <t>30654</t>
  </si>
  <si>
    <t>30656</t>
  </si>
  <si>
    <t>30662</t>
  </si>
  <si>
    <t>30668</t>
  </si>
  <si>
    <t>30670</t>
  </si>
  <si>
    <t>30672</t>
  </si>
  <si>
    <t>30674</t>
  </si>
  <si>
    <t>30676</t>
  </si>
  <si>
    <t>30678</t>
  </si>
  <si>
    <t>30680</t>
  </si>
  <si>
    <t>30684</t>
  </si>
  <si>
    <t>30686</t>
  </si>
  <si>
    <t>30688</t>
  </si>
  <si>
    <t>30692</t>
  </si>
  <si>
    <t>30694</t>
  </si>
  <si>
    <t>30696</t>
  </si>
  <si>
    <t>30698</t>
  </si>
  <si>
    <t>30700</t>
  </si>
  <si>
    <t>30708</t>
  </si>
  <si>
    <t>30710</t>
  </si>
  <si>
    <t>30712</t>
  </si>
  <si>
    <t>30714</t>
  </si>
  <si>
    <t>30722</t>
  </si>
  <si>
    <t>30724</t>
  </si>
  <si>
    <t>30726</t>
  </si>
  <si>
    <t>30730</t>
  </si>
  <si>
    <t>30732</t>
  </si>
  <si>
    <t>30734</t>
  </si>
  <si>
    <t>30736</t>
  </si>
  <si>
    <t>30740</t>
  </si>
  <si>
    <t>30742</t>
  </si>
  <si>
    <t>30744</t>
  </si>
  <si>
    <t>30746</t>
  </si>
  <si>
    <t>30748</t>
  </si>
  <si>
    <t>30752</t>
  </si>
  <si>
    <t>30753</t>
  </si>
  <si>
    <t>30757</t>
  </si>
  <si>
    <t>30758</t>
  </si>
  <si>
    <t>30759</t>
  </si>
  <si>
    <t>30760</t>
  </si>
  <si>
    <t>30762</t>
  </si>
  <si>
    <t>30782</t>
  </si>
  <si>
    <t>30784</t>
  </si>
  <si>
    <t>30786</t>
  </si>
  <si>
    <t>30788</t>
  </si>
  <si>
    <t>30790</t>
  </si>
  <si>
    <t>30792</t>
  </si>
  <si>
    <t>30796</t>
  </si>
  <si>
    <t>30798</t>
  </si>
  <si>
    <t>30800</t>
  </si>
  <si>
    <t>30802</t>
  </si>
  <si>
    <t>30804</t>
  </si>
  <si>
    <t>30806</t>
  </si>
  <si>
    <t>30810</t>
  </si>
  <si>
    <t>30812</t>
  </si>
  <si>
    <t>30814</t>
  </si>
  <si>
    <t>30817</t>
  </si>
  <si>
    <t>30818</t>
  </si>
  <si>
    <t>30820</t>
  </si>
  <si>
    <t>30822</t>
  </si>
  <si>
    <t>30824</t>
  </si>
  <si>
    <t>30826</t>
  </si>
  <si>
    <t>30830</t>
  </si>
  <si>
    <t>30832</t>
  </si>
  <si>
    <t>30836</t>
  </si>
  <si>
    <t>30838</t>
  </si>
  <si>
    <t>30842</t>
  </si>
  <si>
    <t>30844</t>
  </si>
  <si>
    <t>30846</t>
  </si>
  <si>
    <t>30850</t>
  </si>
  <si>
    <t>30852</t>
  </si>
  <si>
    <t>30854</t>
  </si>
  <si>
    <t>30856</t>
  </si>
  <si>
    <t>30858</t>
  </si>
  <si>
    <t>30862</t>
  </si>
  <si>
    <t>30864</t>
  </si>
  <si>
    <t>30866</t>
  </si>
  <si>
    <t>30868</t>
  </si>
  <si>
    <t>30870</t>
  </si>
  <si>
    <t>30876</t>
  </si>
  <si>
    <t>30878</t>
  </si>
  <si>
    <t>30890</t>
  </si>
  <si>
    <t>30892</t>
  </si>
  <si>
    <t>30894</t>
  </si>
  <si>
    <t>30896</t>
  </si>
  <si>
    <t>30898</t>
  </si>
  <si>
    <t>30900</t>
  </si>
  <si>
    <t>30902</t>
  </si>
  <si>
    <t>30904</t>
  </si>
  <si>
    <t>30906</t>
  </si>
  <si>
    <t>30910</t>
  </si>
  <si>
    <t>30912</t>
  </si>
  <si>
    <t>30914</t>
  </si>
  <si>
    <t>30918</t>
  </si>
  <si>
    <t>30920</t>
  </si>
  <si>
    <t>30924</t>
  </si>
  <si>
    <t>30928</t>
  </si>
  <si>
    <t>30930</t>
  </si>
  <si>
    <t>30932</t>
  </si>
  <si>
    <t>30934</t>
  </si>
  <si>
    <t>30936</t>
  </si>
  <si>
    <t>30940</t>
  </si>
  <si>
    <t>30944</t>
  </si>
  <si>
    <t>30946</t>
  </si>
  <si>
    <t>30950</t>
  </si>
  <si>
    <t>30952</t>
  </si>
  <si>
    <t>30958</t>
  </si>
  <si>
    <t>30962</t>
  </si>
  <si>
    <t>30964</t>
  </si>
  <si>
    <t>30966</t>
  </si>
  <si>
    <t>30968</t>
  </si>
  <si>
    <t>30970</t>
  </si>
  <si>
    <t>30972</t>
  </si>
  <si>
    <t>30976</t>
  </si>
  <si>
    <t>30978</t>
  </si>
  <si>
    <t>30980</t>
  </si>
  <si>
    <t>30982</t>
  </si>
  <si>
    <t>30984</t>
  </si>
  <si>
    <t>30986</t>
  </si>
  <si>
    <t>30988</t>
  </si>
  <si>
    <t>30990</t>
  </si>
  <si>
    <t>30994</t>
  </si>
  <si>
    <t>30996</t>
  </si>
  <si>
    <t>30997</t>
  </si>
  <si>
    <t>30998</t>
  </si>
  <si>
    <t>31000</t>
  </si>
  <si>
    <t>31002</t>
  </si>
  <si>
    <t>31004</t>
  </si>
  <si>
    <t>31008</t>
  </si>
  <si>
    <t>31022</t>
  </si>
  <si>
    <t>31024</t>
  </si>
  <si>
    <t>31028</t>
  </si>
  <si>
    <t>31036</t>
  </si>
  <si>
    <t>31038</t>
  </si>
  <si>
    <t>31040</t>
  </si>
  <si>
    <t>31042</t>
  </si>
  <si>
    <t>31048</t>
  </si>
  <si>
    <t>31050</t>
  </si>
  <si>
    <t>31054</t>
  </si>
  <si>
    <t>31066</t>
  </si>
  <si>
    <t>31068</t>
  </si>
  <si>
    <t>31070</t>
  </si>
  <si>
    <t>31074</t>
  </si>
  <si>
    <t>31076</t>
  </si>
  <si>
    <t>31078</t>
  </si>
  <si>
    <t>31080</t>
  </si>
  <si>
    <t>31082</t>
  </si>
  <si>
    <t>31088</t>
  </si>
  <si>
    <t>31090</t>
  </si>
  <si>
    <t>31092</t>
  </si>
  <si>
    <t>31094</t>
  </si>
  <si>
    <t>31100</t>
  </si>
  <si>
    <t>31108</t>
  </si>
  <si>
    <t>31138</t>
  </si>
  <si>
    <t>31140</t>
  </si>
  <si>
    <t>31146</t>
  </si>
  <si>
    <t>31156</t>
  </si>
  <si>
    <t>31158</t>
  </si>
  <si>
    <t>31168</t>
  </si>
  <si>
    <t>31170</t>
  </si>
  <si>
    <t>31172</t>
  </si>
  <si>
    <t>31176</t>
  </si>
  <si>
    <t>31184</t>
  </si>
  <si>
    <t>31186</t>
  </si>
  <si>
    <t>31192</t>
  </si>
  <si>
    <t>31196</t>
  </si>
  <si>
    <t>31198</t>
  </si>
  <si>
    <t>31200</t>
  </si>
  <si>
    <t>31202</t>
  </si>
  <si>
    <t>31206</t>
  </si>
  <si>
    <t>31208</t>
  </si>
  <si>
    <t>31210</t>
  </si>
  <si>
    <t>31212</t>
  </si>
  <si>
    <t>31216</t>
  </si>
  <si>
    <t>31224</t>
  </si>
  <si>
    <t>31226</t>
  </si>
  <si>
    <t>31228</t>
  </si>
  <si>
    <t>31230</t>
  </si>
  <si>
    <t>31232</t>
  </si>
  <si>
    <t>31234</t>
  </si>
  <si>
    <t>31236</t>
  </si>
  <si>
    <t>31238</t>
  </si>
  <si>
    <t>31244</t>
  </si>
  <si>
    <t>31250</t>
  </si>
  <si>
    <t>31264</t>
  </si>
  <si>
    <t>31276</t>
  </si>
  <si>
    <t>31278</t>
  </si>
  <si>
    <t>31280</t>
  </si>
  <si>
    <t>31282</t>
  </si>
  <si>
    <t>31284</t>
  </si>
  <si>
    <t>31286</t>
  </si>
  <si>
    <t>31290</t>
  </si>
  <si>
    <t>31292</t>
  </si>
  <si>
    <t>31298</t>
  </si>
  <si>
    <t>31324</t>
  </si>
  <si>
    <t>31326</t>
  </si>
  <si>
    <t>31328</t>
  </si>
  <si>
    <t>31332</t>
  </si>
  <si>
    <t>31334</t>
  </si>
  <si>
    <t>31336</t>
  </si>
  <si>
    <t>31338</t>
  </si>
  <si>
    <t>31342</t>
  </si>
  <si>
    <t>31344</t>
  </si>
  <si>
    <t>31346</t>
  </si>
  <si>
    <t>31348</t>
  </si>
  <si>
    <t>31352</t>
  </si>
  <si>
    <t>31354</t>
  </si>
  <si>
    <t>31356</t>
  </si>
  <si>
    <t>31358</t>
  </si>
  <si>
    <t>31366</t>
  </si>
  <si>
    <t>31368</t>
  </si>
  <si>
    <t>31370</t>
  </si>
  <si>
    <t>31372</t>
  </si>
  <si>
    <t>31374</t>
  </si>
  <si>
    <t>31376</t>
  </si>
  <si>
    <t>31378</t>
  </si>
  <si>
    <t>31380</t>
  </si>
  <si>
    <t>31382</t>
  </si>
  <si>
    <t>31384</t>
  </si>
  <si>
    <t>31386</t>
  </si>
  <si>
    <t>31388</t>
  </si>
  <si>
    <t>31390</t>
  </si>
  <si>
    <t>31392</t>
  </si>
  <si>
    <t>31394</t>
  </si>
  <si>
    <t>31396</t>
  </si>
  <si>
    <t>31398</t>
  </si>
  <si>
    <t>31400</t>
  </si>
  <si>
    <t>31402</t>
  </si>
  <si>
    <t>31404</t>
  </si>
  <si>
    <t>31406</t>
  </si>
  <si>
    <t>31408</t>
  </si>
  <si>
    <t>31416</t>
  </si>
  <si>
    <t>31418</t>
  </si>
  <si>
    <t>31424</t>
  </si>
  <si>
    <t>31426</t>
  </si>
  <si>
    <t>31428</t>
  </si>
  <si>
    <t>31432</t>
  </si>
  <si>
    <t>31434</t>
  </si>
  <si>
    <t>31436</t>
  </si>
  <si>
    <t>31438</t>
  </si>
  <si>
    <t>31440</t>
  </si>
  <si>
    <t>31442</t>
  </si>
  <si>
    <t>31446</t>
  </si>
  <si>
    <t>31448</t>
  </si>
  <si>
    <t>31450</t>
  </si>
  <si>
    <t>31452</t>
  </si>
  <si>
    <t>31454</t>
  </si>
  <si>
    <t>31456</t>
  </si>
  <si>
    <t>31460</t>
  </si>
  <si>
    <t>31462</t>
  </si>
  <si>
    <t>31464</t>
  </si>
  <si>
    <t>31466</t>
  </si>
  <si>
    <t>31468</t>
  </si>
  <si>
    <t>31474</t>
  </si>
  <si>
    <t>31475</t>
  </si>
  <si>
    <t>31478</t>
  </si>
  <si>
    <t>31480</t>
  </si>
  <si>
    <t>31482</t>
  </si>
  <si>
    <t>80002</t>
  </si>
  <si>
    <t>80003</t>
  </si>
  <si>
    <t>80004</t>
  </si>
  <si>
    <t>80006</t>
  </si>
  <si>
    <t>80007</t>
  </si>
  <si>
    <t>80009</t>
  </si>
  <si>
    <t>80010</t>
  </si>
  <si>
    <t>80011</t>
  </si>
  <si>
    <t>80012</t>
  </si>
  <si>
    <t>80013</t>
  </si>
  <si>
    <t>80014</t>
  </si>
  <si>
    <t>80015</t>
  </si>
  <si>
    <t>80016</t>
  </si>
  <si>
    <t>80017</t>
  </si>
  <si>
    <t>80018</t>
  </si>
  <si>
    <t>80019</t>
  </si>
  <si>
    <t>80020</t>
  </si>
  <si>
    <t>80021</t>
  </si>
  <si>
    <t>80022</t>
  </si>
  <si>
    <t>80023</t>
  </si>
  <si>
    <t>80024</t>
  </si>
  <si>
    <t>80025</t>
  </si>
  <si>
    <t>80033</t>
  </si>
  <si>
    <t>80035</t>
  </si>
  <si>
    <t>80037</t>
  </si>
  <si>
    <t>80038</t>
  </si>
  <si>
    <t>80039</t>
  </si>
  <si>
    <t>80040</t>
  </si>
  <si>
    <t>80041</t>
  </si>
  <si>
    <t>80042</t>
  </si>
  <si>
    <t>80043</t>
  </si>
  <si>
    <t>80044</t>
  </si>
  <si>
    <t>80045</t>
  </si>
  <si>
    <t>80047</t>
  </si>
  <si>
    <t>80048</t>
  </si>
  <si>
    <t>80049</t>
  </si>
  <si>
    <t>80054</t>
  </si>
  <si>
    <t>80055</t>
  </si>
  <si>
    <t>80056</t>
  </si>
  <si>
    <t>80057</t>
  </si>
  <si>
    <t>80060</t>
  </si>
  <si>
    <t>80061</t>
  </si>
  <si>
    <t>80062</t>
  </si>
  <si>
    <t>80063</t>
  </si>
  <si>
    <t>80064</t>
  </si>
  <si>
    <t>80066</t>
  </si>
  <si>
    <t>80067</t>
  </si>
  <si>
    <t>80068</t>
  </si>
  <si>
    <t>80069</t>
  </si>
  <si>
    <t>80070</t>
  </si>
  <si>
    <t>80071</t>
  </si>
  <si>
    <t>80072</t>
  </si>
  <si>
    <t>80073</t>
  </si>
  <si>
    <t>80074</t>
  </si>
  <si>
    <t>80075</t>
  </si>
  <si>
    <t>80076</t>
  </si>
  <si>
    <t>80077</t>
  </si>
  <si>
    <t>80079</t>
  </si>
  <si>
    <t>80080</t>
  </si>
  <si>
    <t>80081</t>
  </si>
  <si>
    <t>80084</t>
  </si>
  <si>
    <t>80087</t>
  </si>
  <si>
    <t>80088</t>
  </si>
  <si>
    <t>80089</t>
  </si>
  <si>
    <t>80090</t>
  </si>
  <si>
    <t>80091</t>
  </si>
  <si>
    <t>80092</t>
  </si>
  <si>
    <t>80093</t>
  </si>
  <si>
    <t>80095</t>
  </si>
  <si>
    <t>80101</t>
  </si>
  <si>
    <t>80103</t>
  </si>
  <si>
    <t>80106</t>
  </si>
  <si>
    <t>80108</t>
  </si>
  <si>
    <t>80111</t>
  </si>
  <si>
    <t>80112</t>
  </si>
  <si>
    <t>80141</t>
  </si>
  <si>
    <t>80144</t>
  </si>
  <si>
    <t>80147</t>
  </si>
  <si>
    <t>80151</t>
  </si>
  <si>
    <t>80155</t>
  </si>
  <si>
    <t>80156</t>
  </si>
  <si>
    <t>80157</t>
  </si>
  <si>
    <t>80160</t>
  </si>
  <si>
    <t>80164</t>
  </si>
  <si>
    <t>80171</t>
  </si>
  <si>
    <t>80175</t>
  </si>
  <si>
    <t>80184</t>
  </si>
  <si>
    <t>80185</t>
  </si>
  <si>
    <t>80197</t>
  </si>
  <si>
    <t>80199</t>
  </si>
  <si>
    <t>80200</t>
  </si>
  <si>
    <t>80202</t>
  </si>
  <si>
    <t>80204</t>
  </si>
  <si>
    <t>80205</t>
  </si>
  <si>
    <t>80206</t>
  </si>
  <si>
    <t>80208</t>
  </si>
  <si>
    <t>80212</t>
  </si>
  <si>
    <t>80213</t>
  </si>
  <si>
    <t>80214</t>
  </si>
  <si>
    <t>80215</t>
  </si>
  <si>
    <t>80221</t>
  </si>
  <si>
    <t>80224</t>
  </si>
  <si>
    <t>80230</t>
  </si>
  <si>
    <t>80233</t>
  </si>
  <si>
    <t>80235</t>
  </si>
  <si>
    <t>80237</t>
  </si>
  <si>
    <t>80239</t>
  </si>
  <si>
    <t>80240</t>
  </si>
  <si>
    <t>80242</t>
  </si>
  <si>
    <t>80245</t>
  </si>
  <si>
    <t>80246</t>
  </si>
  <si>
    <t>80252</t>
  </si>
  <si>
    <t>80256</t>
  </si>
  <si>
    <t>80257</t>
  </si>
  <si>
    <t>80258</t>
  </si>
  <si>
    <t>80260</t>
  </si>
  <si>
    <t>80262</t>
  </si>
  <si>
    <t>80264</t>
  </si>
  <si>
    <t>80266</t>
  </si>
  <si>
    <t>80267</t>
  </si>
  <si>
    <t>80270</t>
  </si>
  <si>
    <t>80271</t>
  </si>
  <si>
    <t>80273</t>
  </si>
  <si>
    <t>80274</t>
  </si>
  <si>
    <t>80275</t>
  </si>
  <si>
    <t>80286</t>
  </si>
  <si>
    <t>80287</t>
  </si>
  <si>
    <t>5/8" Customer Average Bill (Lehman)</t>
  </si>
  <si>
    <t>1" Customer Average Bill (Lehman)</t>
  </si>
  <si>
    <t>2" Customer Average Bill (Lehman)</t>
  </si>
  <si>
    <t>Monterra Average Bill</t>
  </si>
  <si>
    <t>Cubic Feet</t>
  </si>
  <si>
    <t>Seaview</t>
  </si>
  <si>
    <t>Lehman</t>
  </si>
  <si>
    <t>Estates</t>
  </si>
  <si>
    <t>Total</t>
  </si>
  <si>
    <t>Meter Count</t>
  </si>
  <si>
    <t>Usage (CF)</t>
  </si>
  <si>
    <t>Throughput</t>
  </si>
  <si>
    <t>All Customers</t>
  </si>
  <si>
    <t>Annual Revenue</t>
  </si>
  <si>
    <t>Customers</t>
  </si>
  <si>
    <t>Unmetered</t>
  </si>
  <si>
    <t>Revenue %</t>
  </si>
  <si>
    <t>Conversion</t>
  </si>
  <si>
    <t>Calculated Bill off Customer Usage</t>
  </si>
  <si>
    <t>5/8" Customer Average Monthly Bill</t>
  </si>
  <si>
    <t>2" Customer Average Monthly Bill</t>
  </si>
  <si>
    <t>Average Monthly Bill</t>
  </si>
  <si>
    <t>Proposed Revenue Requirement</t>
  </si>
  <si>
    <t>Del Bay customer pay $42.50/mo.</t>
  </si>
  <si>
    <t xml:space="preserve">   ($510 annually divided by 12 months)</t>
  </si>
  <si>
    <t>Monthly flat fee</t>
  </si>
  <si>
    <t>customers</t>
  </si>
  <si>
    <t>Annual Total Revenue</t>
  </si>
  <si>
    <t>Proposed RR on Equal % of Revenue</t>
  </si>
  <si>
    <t>1st Effective Date</t>
  </si>
  <si>
    <t>2nd Effective Date</t>
  </si>
  <si>
    <t>3rd Effective Date</t>
  </si>
  <si>
    <t>CURRENT</t>
  </si>
  <si>
    <t>Base Rate</t>
  </si>
  <si>
    <t>1st Block</t>
  </si>
  <si>
    <t>1st Usage Rate</t>
  </si>
  <si>
    <t>2nd Block</t>
  </si>
  <si>
    <t>2nd Usage Rate</t>
  </si>
  <si>
    <t>3rd Block</t>
  </si>
  <si>
    <t>3rd Usage Rate</t>
  </si>
  <si>
    <t>Over 1,500</t>
  </si>
  <si>
    <t>501-1,500</t>
  </si>
  <si>
    <t>Target Revenue</t>
  </si>
  <si>
    <t>5/8" Customer Average Bill (Seaview)</t>
  </si>
  <si>
    <t>1,251-3,750</t>
  </si>
  <si>
    <t>Over 3,750</t>
  </si>
  <si>
    <t>4,001-12,000</t>
  </si>
  <si>
    <t>Over 12,000</t>
  </si>
  <si>
    <t>Calculated Bill</t>
  </si>
  <si>
    <t>Average Bill</t>
  </si>
  <si>
    <t>Average Monthly Bill by Usage</t>
  </si>
  <si>
    <t>5/8" Avg. Winter Usage</t>
  </si>
  <si>
    <t>N/A</t>
  </si>
  <si>
    <t>Average Monthly Usage</t>
  </si>
  <si>
    <t>Monterra</t>
  </si>
  <si>
    <t>Weighted Average Bill</t>
  </si>
  <si>
    <t>Lehman 5/8</t>
  </si>
  <si>
    <t>Seaview 5/8</t>
  </si>
  <si>
    <t>Customer Count</t>
  </si>
  <si>
    <t>Del Bay</t>
  </si>
  <si>
    <t>Percentage Increase</t>
  </si>
  <si>
    <t>1st Effective Date - April 1, 2021</t>
  </si>
  <si>
    <t>2nd Effective Date - October 1, 2021</t>
  </si>
  <si>
    <t>2020-21 General Rate Case</t>
  </si>
  <si>
    <t>Cascadia Water, LLC</t>
  </si>
  <si>
    <t>3rd Effective Date - April 1, 2022</t>
  </si>
  <si>
    <t>Ready to Serve</t>
  </si>
  <si>
    <t>Committed Customer</t>
  </si>
  <si>
    <t>Monthly Avg. Usage</t>
  </si>
  <si>
    <t>3/4" Customer (Lehman)</t>
  </si>
  <si>
    <t>3/4" Meters Total Usage</t>
  </si>
  <si>
    <t>3/4" Avg. Customer Annual Usage</t>
  </si>
  <si>
    <t>3/4" Avg. Customer Monthly Usage</t>
  </si>
  <si>
    <t>Over 33,750</t>
  </si>
  <si>
    <t>11,250-33,750</t>
  </si>
  <si>
    <t>Rate Design</t>
  </si>
  <si>
    <t>Washington Utilities and Transportation Commission</t>
  </si>
  <si>
    <t>Billing Period #1</t>
  </si>
  <si>
    <t>Billing Period #2</t>
  </si>
  <si>
    <t>Billing Period #3</t>
  </si>
  <si>
    <t>Billing Period #4</t>
  </si>
  <si>
    <t>Billing Period #5</t>
  </si>
  <si>
    <t>Billing Period #6</t>
  </si>
  <si>
    <t>Proposed Tariff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</si>
</sst>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5" formatCode="&quot;$&quot;#,##0_);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%"/>
    <numFmt numFmtId="166" formatCode="0.0%"/>
    <numFmt numFmtId="167" formatCode="_(&quot;$&quot;* #,##0_);_(&quot;$&quot;* \(#,##0\);_(&quot;$&quot;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2"/>
      <name val="Times New Roman"/>
      <family val="1"/>
    </font>
    <font>
      <sz val="12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sz val="12"/>
      <name val="Helv"/>
    </font>
    <font>
      <sz val="12"/>
      <color rgb="FF0000FF"/>
      <name val="Times New Roman"/>
      <family val="1"/>
    </font>
    <font>
      <sz val="8"/>
      <color indexed="8"/>
      <name val="Arial"/>
      <family val="2"/>
    </font>
    <font>
      <sz val="12"/>
      <color indexed="8"/>
      <name val="Times New Roman"/>
      <family val="1"/>
    </font>
    <font>
      <b/>
      <sz val="12"/>
      <color indexed="12"/>
      <name val="Times New Roman"/>
      <family val="1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13"/>
      <color indexed="81"/>
      <name val="Tahoma"/>
      <family val="2"/>
    </font>
    <font>
      <sz val="10"/>
      <color indexed="81"/>
      <name val="Tahoma"/>
      <family val="2"/>
    </font>
    <font>
      <sz val="9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b/>
      <u/>
      <sz val="12"/>
      <name val="Times New Roman"/>
      <family val="1"/>
    </font>
    <font>
      <sz val="11"/>
      <color rgb="FF3333FF"/>
      <name val="Calibri"/>
      <family val="2"/>
      <scheme val="minor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E2EBCD"/>
        <bgColor indexed="64"/>
      </patternFill>
    </fill>
    <fill>
      <patternFill patternType="solid">
        <fgColor rgb="FFFFFFE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</cellStyleXfs>
  <cellXfs count="212">
    <xf numFmtId="0" fontId="0" fillId="0" borderId="0" xfId="0"/>
    <xf numFmtId="37" fontId="5" fillId="0" borderId="2" xfId="4" applyNumberFormat="1" applyFont="1" applyBorder="1" applyAlignment="1" applyProtection="1">
      <alignment horizontal="center"/>
    </xf>
    <xf numFmtId="12" fontId="7" fillId="0" borderId="3" xfId="1" applyNumberFormat="1" applyFont="1" applyFill="1" applyBorder="1" applyAlignment="1" applyProtection="1">
      <alignment horizontal="center" wrapText="1"/>
    </xf>
    <xf numFmtId="164" fontId="7" fillId="0" borderId="3" xfId="5" applyNumberFormat="1" applyFont="1" applyFill="1" applyBorder="1" applyAlignment="1" applyProtection="1">
      <alignment horizontal="center" wrapText="1"/>
    </xf>
    <xf numFmtId="12" fontId="7" fillId="2" borderId="3" xfId="6" applyNumberFormat="1" applyFont="1" applyFill="1" applyBorder="1" applyAlignment="1" applyProtection="1">
      <alignment horizontal="center"/>
      <protection locked="0"/>
    </xf>
    <xf numFmtId="164" fontId="7" fillId="3" borderId="3" xfId="7" applyNumberFormat="1" applyFont="1" applyFill="1" applyBorder="1" applyAlignment="1" applyProtection="1">
      <alignment horizontal="center"/>
    </xf>
    <xf numFmtId="12" fontId="5" fillId="0" borderId="4" xfId="1" applyNumberFormat="1" applyFont="1" applyFill="1" applyBorder="1" applyAlignment="1" applyProtection="1">
      <alignment horizontal="center" wrapText="1"/>
    </xf>
    <xf numFmtId="164" fontId="5" fillId="0" borderId="4" xfId="8" applyNumberFormat="1" applyFont="1" applyFill="1" applyBorder="1" applyAlignment="1" applyProtection="1">
      <alignment horizontal="center"/>
    </xf>
    <xf numFmtId="164" fontId="5" fillId="0" borderId="4" xfId="1" applyNumberFormat="1" applyFont="1" applyFill="1" applyBorder="1" applyAlignment="1" applyProtection="1">
      <alignment horizontal="center"/>
    </xf>
    <xf numFmtId="164" fontId="9" fillId="0" borderId="4" xfId="1" applyNumberFormat="1" applyFont="1" applyFill="1" applyBorder="1" applyProtection="1"/>
    <xf numFmtId="164" fontId="9" fillId="0" borderId="1" xfId="1" applyNumberFormat="1" applyFont="1" applyFill="1" applyBorder="1" applyProtection="1"/>
    <xf numFmtId="0" fontId="5" fillId="0" borderId="5" xfId="0" applyNumberFormat="1" applyFont="1" applyBorder="1" applyAlignment="1" applyProtection="1">
      <alignment horizontal="center"/>
    </xf>
    <xf numFmtId="164" fontId="9" fillId="0" borderId="6" xfId="1" applyNumberFormat="1" applyFont="1" applyFill="1" applyBorder="1" applyProtection="1"/>
    <xf numFmtId="12" fontId="5" fillId="4" borderId="10" xfId="7" applyNumberFormat="1" applyFont="1" applyFill="1" applyBorder="1" applyAlignment="1" applyProtection="1">
      <protection locked="0"/>
    </xf>
    <xf numFmtId="0" fontId="10" fillId="0" borderId="0" xfId="0" applyFont="1" applyAlignment="1">
      <alignment vertical="top"/>
    </xf>
    <xf numFmtId="164" fontId="11" fillId="5" borderId="11" xfId="7" applyNumberFormat="1" applyFont="1" applyFill="1" applyBorder="1" applyAlignment="1" applyProtection="1">
      <alignment vertical="top" wrapText="1" readingOrder="1"/>
      <protection locked="0"/>
    </xf>
    <xf numFmtId="3" fontId="5" fillId="5" borderId="11" xfId="0" applyNumberFormat="1" applyFont="1" applyFill="1" applyBorder="1" applyAlignment="1">
      <alignment horizontal="right"/>
    </xf>
    <xf numFmtId="164" fontId="11" fillId="5" borderId="12" xfId="7" applyNumberFormat="1" applyFont="1" applyFill="1" applyBorder="1" applyAlignment="1" applyProtection="1">
      <alignment vertical="top" wrapText="1" readingOrder="1"/>
      <protection locked="0"/>
    </xf>
    <xf numFmtId="0" fontId="10" fillId="0" borderId="0" xfId="0" applyNumberFormat="1" applyFont="1" applyAlignment="1">
      <alignment vertical="top"/>
    </xf>
    <xf numFmtId="164" fontId="12" fillId="5" borderId="11" xfId="7" applyNumberFormat="1" applyFont="1" applyFill="1" applyBorder="1" applyAlignment="1" applyProtection="1">
      <alignment vertical="top" wrapText="1" readingOrder="1"/>
      <protection locked="0"/>
    </xf>
    <xf numFmtId="12" fontId="5" fillId="4" borderId="10" xfId="1" applyNumberFormat="1" applyFont="1" applyFill="1" applyBorder="1" applyAlignment="1" applyProtection="1">
      <protection locked="0"/>
    </xf>
    <xf numFmtId="0" fontId="5" fillId="0" borderId="0" xfId="0" applyNumberFormat="1" applyFont="1" applyAlignment="1" applyProtection="1"/>
    <xf numFmtId="0" fontId="4" fillId="0" borderId="0" xfId="0" applyNumberFormat="1" applyFont="1" applyAlignment="1" applyProtection="1">
      <alignment horizontal="left"/>
    </xf>
    <xf numFmtId="0" fontId="5" fillId="0" borderId="0" xfId="0" applyNumberFormat="1" applyFont="1" applyAlignment="1" applyProtection="1">
      <alignment horizontal="center"/>
    </xf>
    <xf numFmtId="37" fontId="5" fillId="0" borderId="9" xfId="4" applyNumberFormat="1" applyFont="1" applyBorder="1" applyAlignment="1" applyProtection="1">
      <alignment horizontal="center"/>
    </xf>
    <xf numFmtId="0" fontId="5" fillId="0" borderId="3" xfId="0" applyNumberFormat="1" applyFont="1" applyBorder="1" applyAlignment="1" applyProtection="1">
      <alignment horizontal="center" wrapText="1"/>
    </xf>
    <xf numFmtId="0" fontId="5" fillId="0" borderId="13" xfId="0" applyNumberFormat="1" applyFont="1" applyBorder="1" applyAlignment="1" applyProtection="1">
      <alignment horizontal="center" wrapText="1"/>
    </xf>
    <xf numFmtId="0" fontId="5" fillId="0" borderId="14" xfId="0" applyNumberFormat="1" applyFont="1" applyBorder="1" applyAlignment="1" applyProtection="1">
      <alignment horizontal="center"/>
    </xf>
    <xf numFmtId="0" fontId="5" fillId="0" borderId="15" xfId="0" applyNumberFormat="1" applyFont="1" applyBorder="1" applyAlignment="1" applyProtection="1">
      <alignment horizontal="center"/>
    </xf>
    <xf numFmtId="9" fontId="5" fillId="4" borderId="4" xfId="3" applyFont="1" applyFill="1" applyBorder="1" applyAlignment="1" applyProtection="1">
      <alignment horizontal="right"/>
      <protection locked="0"/>
    </xf>
    <xf numFmtId="9" fontId="9" fillId="0" borderId="16" xfId="0" applyNumberFormat="1" applyFont="1" applyFill="1" applyBorder="1" applyAlignment="1" applyProtection="1">
      <alignment horizontal="center"/>
    </xf>
    <xf numFmtId="165" fontId="5" fillId="5" borderId="4" xfId="3" applyNumberFormat="1" applyFont="1" applyFill="1" applyBorder="1" applyAlignment="1" applyProtection="1">
      <protection locked="0"/>
    </xf>
    <xf numFmtId="165" fontId="9" fillId="0" borderId="16" xfId="0" applyNumberFormat="1" applyFont="1" applyFill="1" applyBorder="1" applyAlignment="1" applyProtection="1">
      <alignment horizontal="center"/>
    </xf>
    <xf numFmtId="9" fontId="9" fillId="0" borderId="0" xfId="0" applyNumberFormat="1" applyFont="1" applyFill="1" applyBorder="1" applyAlignment="1" applyProtection="1">
      <alignment horizontal="center"/>
    </xf>
    <xf numFmtId="165" fontId="9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Alignment="1" applyProtection="1"/>
    <xf numFmtId="3" fontId="5" fillId="0" borderId="0" xfId="0" applyNumberFormat="1" applyFont="1" applyFill="1" applyAlignment="1" applyProtection="1"/>
    <xf numFmtId="3" fontId="5" fillId="0" borderId="0" xfId="0" applyNumberFormat="1" applyFont="1" applyAlignment="1" applyProtection="1"/>
    <xf numFmtId="164" fontId="5" fillId="0" borderId="0" xfId="7" applyNumberFormat="1" applyFont="1" applyAlignment="1" applyProtection="1"/>
    <xf numFmtId="164" fontId="5" fillId="0" borderId="0" xfId="0" applyNumberFormat="1" applyFont="1" applyAlignment="1" applyProtection="1"/>
    <xf numFmtId="44" fontId="5" fillId="0" borderId="0" xfId="2" applyFont="1" applyAlignment="1" applyProtection="1"/>
    <xf numFmtId="12" fontId="5" fillId="0" borderId="0" xfId="0" applyNumberFormat="1" applyFont="1" applyAlignment="1" applyProtection="1"/>
    <xf numFmtId="12" fontId="7" fillId="0" borderId="3" xfId="7" applyNumberFormat="1" applyFont="1" applyFill="1" applyBorder="1" applyAlignment="1" applyProtection="1">
      <alignment horizontal="center" wrapText="1"/>
    </xf>
    <xf numFmtId="12" fontId="5" fillId="0" borderId="4" xfId="7" applyNumberFormat="1" applyFont="1" applyFill="1" applyBorder="1" applyAlignment="1" applyProtection="1">
      <alignment horizontal="center" wrapText="1"/>
    </xf>
    <xf numFmtId="164" fontId="5" fillId="0" borderId="4" xfId="7" applyNumberFormat="1" applyFont="1" applyFill="1" applyBorder="1" applyAlignment="1" applyProtection="1">
      <alignment horizontal="center"/>
    </xf>
    <xf numFmtId="164" fontId="9" fillId="0" borderId="4" xfId="7" applyNumberFormat="1" applyFont="1" applyFill="1" applyBorder="1" applyProtection="1"/>
    <xf numFmtId="164" fontId="9" fillId="0" borderId="1" xfId="7" applyNumberFormat="1" applyFont="1" applyFill="1" applyBorder="1" applyProtection="1"/>
    <xf numFmtId="164" fontId="9" fillId="0" borderId="6" xfId="7" applyNumberFormat="1" applyFont="1" applyFill="1" applyBorder="1" applyProtection="1"/>
    <xf numFmtId="165" fontId="7" fillId="0" borderId="17" xfId="0" applyNumberFormat="1" applyFont="1" applyFill="1" applyBorder="1" applyAlignment="1" applyProtection="1">
      <alignment horizontal="center"/>
    </xf>
    <xf numFmtId="0" fontId="7" fillId="0" borderId="17" xfId="0" applyNumberFormat="1" applyFont="1" applyBorder="1" applyAlignment="1" applyProtection="1">
      <alignment horizontal="center"/>
    </xf>
    <xf numFmtId="49" fontId="10" fillId="0" borderId="0" xfId="0" applyNumberFormat="1" applyFont="1" applyAlignment="1">
      <alignment vertical="top"/>
    </xf>
    <xf numFmtId="44" fontId="5" fillId="0" borderId="0" xfId="9" applyFont="1" applyFill="1" applyAlignment="1" applyProtection="1"/>
    <xf numFmtId="0" fontId="10" fillId="0" borderId="0" xfId="0" applyFont="1" applyAlignment="1">
      <alignment horizontal="left" vertical="top"/>
    </xf>
    <xf numFmtId="164" fontId="5" fillId="5" borderId="11" xfId="7" applyNumberFormat="1" applyFont="1" applyFill="1" applyBorder="1" applyProtection="1">
      <protection locked="0"/>
    </xf>
    <xf numFmtId="164" fontId="5" fillId="5" borderId="11" xfId="7" applyNumberFormat="1" applyFont="1" applyFill="1" applyBorder="1" applyAlignment="1" applyProtection="1">
      <alignment vertical="top" wrapText="1" readingOrder="1"/>
      <protection locked="0"/>
    </xf>
    <xf numFmtId="165" fontId="20" fillId="0" borderId="0" xfId="0" applyNumberFormat="1" applyFont="1" applyFill="1" applyBorder="1" applyAlignment="1" applyProtection="1">
      <alignment horizontal="center"/>
    </xf>
    <xf numFmtId="164" fontId="0" fillId="0" borderId="0" xfId="1" applyNumberFormat="1" applyFont="1"/>
    <xf numFmtId="0" fontId="0" fillId="6" borderId="0" xfId="0" applyFill="1"/>
    <xf numFmtId="0" fontId="0" fillId="7" borderId="0" xfId="0" applyFill="1"/>
    <xf numFmtId="0" fontId="0" fillId="8" borderId="0" xfId="0" applyFill="1"/>
    <xf numFmtId="164" fontId="0" fillId="0" borderId="0" xfId="0" applyNumberFormat="1"/>
    <xf numFmtId="3" fontId="0" fillId="0" borderId="0" xfId="0" applyNumberFormat="1"/>
    <xf numFmtId="0" fontId="2" fillId="0" borderId="17" xfId="0" applyFont="1" applyBorder="1"/>
    <xf numFmtId="166" fontId="0" fillId="0" borderId="0" xfId="3" applyNumberFormat="1" applyFont="1"/>
    <xf numFmtId="44" fontId="0" fillId="0" borderId="0" xfId="0" applyNumberFormat="1"/>
    <xf numFmtId="0" fontId="0" fillId="0" borderId="17" xfId="0" applyBorder="1"/>
    <xf numFmtId="44" fontId="0" fillId="0" borderId="8" xfId="0" applyNumberFormat="1" applyBorder="1"/>
    <xf numFmtId="164" fontId="5" fillId="0" borderId="0" xfId="0" applyNumberFormat="1" applyFont="1" applyBorder="1" applyAlignment="1" applyProtection="1"/>
    <xf numFmtId="44" fontId="5" fillId="0" borderId="0" xfId="9" applyFont="1" applyFill="1" applyBorder="1" applyAlignment="1" applyProtection="1"/>
    <xf numFmtId="0" fontId="0" fillId="0" borderId="0" xfId="0" applyBorder="1" applyAlignment="1">
      <alignment horizontal="center"/>
    </xf>
    <xf numFmtId="44" fontId="5" fillId="0" borderId="23" xfId="9" applyFont="1" applyFill="1" applyBorder="1" applyAlignment="1" applyProtection="1">
      <alignment horizontal="center"/>
    </xf>
    <xf numFmtId="44" fontId="5" fillId="0" borderId="0" xfId="9" applyFont="1" applyFill="1" applyBorder="1" applyAlignment="1" applyProtection="1">
      <alignment horizontal="center"/>
    </xf>
    <xf numFmtId="0" fontId="0" fillId="0" borderId="0" xfId="0" applyBorder="1"/>
    <xf numFmtId="0" fontId="0" fillId="0" borderId="23" xfId="0" applyBorder="1"/>
    <xf numFmtId="0" fontId="0" fillId="0" borderId="25" xfId="0" applyBorder="1"/>
    <xf numFmtId="0" fontId="0" fillId="0" borderId="26" xfId="0" applyBorder="1"/>
    <xf numFmtId="37" fontId="4" fillId="0" borderId="0" xfId="4" applyNumberFormat="1" applyFont="1" applyBorder="1" applyAlignment="1" applyProtection="1"/>
    <xf numFmtId="37" fontId="5" fillId="0" borderId="0" xfId="4" applyNumberFormat="1" applyFont="1" applyBorder="1" applyAlignment="1" applyProtection="1">
      <alignment horizontal="center"/>
    </xf>
    <xf numFmtId="164" fontId="7" fillId="3" borderId="0" xfId="7" applyNumberFormat="1" applyFont="1" applyFill="1" applyBorder="1" applyAlignment="1" applyProtection="1">
      <alignment horizontal="center"/>
    </xf>
    <xf numFmtId="164" fontId="5" fillId="0" borderId="0" xfId="7" applyNumberFormat="1" applyFont="1" applyFill="1" applyBorder="1" applyAlignment="1" applyProtection="1">
      <alignment horizontal="center"/>
    </xf>
    <xf numFmtId="164" fontId="9" fillId="0" borderId="0" xfId="7" applyNumberFormat="1" applyFont="1" applyFill="1" applyBorder="1" applyProtection="1"/>
    <xf numFmtId="164" fontId="9" fillId="0" borderId="0" xfId="7" applyNumberFormat="1" applyFont="1" applyFill="1" applyBorder="1" applyAlignment="1" applyProtection="1">
      <alignment horizontal="center"/>
    </xf>
    <xf numFmtId="164" fontId="11" fillId="5" borderId="0" xfId="7" applyNumberFormat="1" applyFont="1" applyFill="1" applyBorder="1" applyAlignment="1" applyProtection="1">
      <alignment vertical="top" wrapText="1" readingOrder="1"/>
      <protection locked="0"/>
    </xf>
    <xf numFmtId="44" fontId="11" fillId="5" borderId="0" xfId="2" applyFont="1" applyFill="1" applyBorder="1" applyAlignment="1" applyProtection="1">
      <alignment vertical="top" wrapText="1" readingOrder="1"/>
      <protection locked="0"/>
    </xf>
    <xf numFmtId="0" fontId="5" fillId="0" borderId="18" xfId="0" applyNumberFormat="1" applyFont="1" applyBorder="1" applyAlignment="1" applyProtection="1">
      <alignment horizontal="center"/>
    </xf>
    <xf numFmtId="0" fontId="5" fillId="0" borderId="27" xfId="0" applyNumberFormat="1" applyFont="1" applyBorder="1" applyAlignment="1" applyProtection="1">
      <alignment horizontal="center"/>
    </xf>
    <xf numFmtId="164" fontId="5" fillId="0" borderId="24" xfId="1" applyNumberFormat="1" applyFont="1" applyBorder="1" applyAlignment="1" applyProtection="1">
      <alignment horizontal="center"/>
    </xf>
    <xf numFmtId="164" fontId="5" fillId="0" borderId="26" xfId="1" applyNumberFormat="1" applyFont="1" applyBorder="1" applyAlignment="1" applyProtection="1">
      <alignment horizontal="center"/>
    </xf>
    <xf numFmtId="43" fontId="5" fillId="0" borderId="0" xfId="0" applyNumberFormat="1" applyFont="1" applyAlignment="1" applyProtection="1"/>
    <xf numFmtId="44" fontId="11" fillId="5" borderId="28" xfId="2" applyFont="1" applyFill="1" applyBorder="1" applyAlignment="1" applyProtection="1">
      <alignment vertical="top" wrapText="1" readingOrder="1"/>
      <protection locked="0"/>
    </xf>
    <xf numFmtId="44" fontId="11" fillId="5" borderId="29" xfId="2" applyFont="1" applyFill="1" applyBorder="1" applyAlignment="1" applyProtection="1">
      <alignment vertical="top" wrapText="1" readingOrder="1"/>
      <protection locked="0"/>
    </xf>
    <xf numFmtId="44" fontId="11" fillId="5" borderId="30" xfId="2" applyFont="1" applyFill="1" applyBorder="1" applyAlignment="1" applyProtection="1">
      <alignment vertical="top" wrapText="1" readingOrder="1"/>
      <protection locked="0"/>
    </xf>
    <xf numFmtId="164" fontId="5" fillId="0" borderId="0" xfId="1" applyNumberFormat="1" applyFont="1" applyFill="1" applyBorder="1" applyAlignment="1" applyProtection="1">
      <alignment horizontal="center"/>
    </xf>
    <xf numFmtId="164" fontId="9" fillId="0" borderId="0" xfId="1" applyNumberFormat="1" applyFont="1" applyFill="1" applyBorder="1" applyProtection="1"/>
    <xf numFmtId="44" fontId="9" fillId="0" borderId="0" xfId="2" applyFont="1" applyFill="1" applyBorder="1" applyProtection="1"/>
    <xf numFmtId="44" fontId="0" fillId="0" borderId="0" xfId="2" applyFont="1"/>
    <xf numFmtId="0" fontId="0" fillId="0" borderId="28" xfId="0" applyBorder="1"/>
    <xf numFmtId="0" fontId="0" fillId="0" borderId="29" xfId="0" applyBorder="1"/>
    <xf numFmtId="0" fontId="2" fillId="0" borderId="29" xfId="0" applyFont="1" applyBorder="1" applyAlignment="1">
      <alignment horizontal="right"/>
    </xf>
    <xf numFmtId="5" fontId="0" fillId="0" borderId="30" xfId="2" applyNumberFormat="1" applyFont="1" applyFill="1" applyBorder="1"/>
    <xf numFmtId="44" fontId="0" fillId="0" borderId="8" xfId="2" applyFont="1" applyBorder="1"/>
    <xf numFmtId="0" fontId="2" fillId="0" borderId="0" xfId="0" applyFont="1" applyFill="1" applyBorder="1" applyAlignment="1">
      <alignment horizontal="center" wrapText="1"/>
    </xf>
    <xf numFmtId="0" fontId="2" fillId="0" borderId="17" xfId="0" applyFont="1" applyFill="1" applyBorder="1" applyAlignment="1">
      <alignment horizontal="center" wrapText="1"/>
    </xf>
    <xf numFmtId="0" fontId="4" fillId="0" borderId="0" xfId="0" applyNumberFormat="1" applyFont="1" applyFill="1" applyBorder="1" applyAlignment="1" applyProtection="1">
      <alignment horizontal="left"/>
    </xf>
    <xf numFmtId="0" fontId="5" fillId="0" borderId="0" xfId="0" applyNumberFormat="1" applyFont="1" applyFill="1" applyBorder="1" applyAlignment="1" applyProtection="1"/>
    <xf numFmtId="37" fontId="5" fillId="0" borderId="0" xfId="4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/>
    </xf>
    <xf numFmtId="165" fontId="5" fillId="0" borderId="0" xfId="3" applyNumberFormat="1" applyFont="1" applyFill="1" applyBorder="1" applyAlignment="1" applyProtection="1">
      <protection locked="0"/>
    </xf>
    <xf numFmtId="14" fontId="0" fillId="0" borderId="0" xfId="0" applyNumberFormat="1" applyBorder="1"/>
    <xf numFmtId="44" fontId="0" fillId="0" borderId="0" xfId="0" applyNumberFormat="1" applyBorder="1"/>
    <xf numFmtId="0" fontId="0" fillId="0" borderId="0" xfId="0" applyAlignment="1">
      <alignment wrapText="1"/>
    </xf>
    <xf numFmtId="10" fontId="0" fillId="0" borderId="0" xfId="3" applyNumberFormat="1" applyFont="1" applyFill="1" applyBorder="1"/>
    <xf numFmtId="10" fontId="0" fillId="0" borderId="0" xfId="3" applyNumberFormat="1" applyFont="1"/>
    <xf numFmtId="43" fontId="0" fillId="0" borderId="0" xfId="0" applyNumberFormat="1"/>
    <xf numFmtId="0" fontId="0" fillId="0" borderId="0" xfId="0" applyFill="1"/>
    <xf numFmtId="0" fontId="2" fillId="0" borderId="17" xfId="0" applyFont="1" applyFill="1" applyBorder="1"/>
    <xf numFmtId="3" fontId="0" fillId="0" borderId="0" xfId="0" applyNumberFormat="1" applyFill="1"/>
    <xf numFmtId="166" fontId="0" fillId="0" borderId="0" xfId="3" applyNumberFormat="1" applyFont="1" applyFill="1"/>
    <xf numFmtId="44" fontId="0" fillId="0" borderId="0" xfId="0" applyNumberFormat="1" applyFill="1"/>
    <xf numFmtId="44" fontId="0" fillId="0" borderId="8" xfId="0" applyNumberFormat="1" applyFill="1" applyBorder="1"/>
    <xf numFmtId="164" fontId="5" fillId="0" borderId="0" xfId="7" applyNumberFormat="1" applyFont="1" applyFill="1" applyAlignment="1" applyProtection="1"/>
    <xf numFmtId="0" fontId="2" fillId="0" borderId="32" xfId="0" applyFont="1" applyFill="1" applyBorder="1"/>
    <xf numFmtId="0" fontId="5" fillId="0" borderId="21" xfId="0" applyNumberFormat="1" applyFont="1" applyFill="1" applyBorder="1" applyAlignment="1" applyProtection="1"/>
    <xf numFmtId="0" fontId="2" fillId="0" borderId="17" xfId="0" applyFont="1" applyFill="1" applyBorder="1" applyAlignment="1">
      <alignment horizontal="center"/>
    </xf>
    <xf numFmtId="164" fontId="5" fillId="0" borderId="0" xfId="0" applyNumberFormat="1" applyFont="1" applyFill="1" applyBorder="1" applyAlignment="1" applyProtection="1"/>
    <xf numFmtId="0" fontId="0" fillId="0" borderId="21" xfId="0" applyFill="1" applyBorder="1"/>
    <xf numFmtId="0" fontId="0" fillId="0" borderId="0" xfId="0" applyFill="1" applyBorder="1"/>
    <xf numFmtId="0" fontId="5" fillId="0" borderId="24" xfId="0" applyNumberFormat="1" applyFont="1" applyFill="1" applyBorder="1" applyAlignment="1" applyProtection="1"/>
    <xf numFmtId="43" fontId="0" fillId="0" borderId="25" xfId="0" applyNumberFormat="1" applyFill="1" applyBorder="1"/>
    <xf numFmtId="0" fontId="0" fillId="0" borderId="25" xfId="0" applyFill="1" applyBorder="1"/>
    <xf numFmtId="167" fontId="0" fillId="0" borderId="0" xfId="0" applyNumberFormat="1" applyFill="1" applyBorder="1" applyAlignment="1">
      <alignment horizontal="center"/>
    </xf>
    <xf numFmtId="167" fontId="0" fillId="0" borderId="8" xfId="0" applyNumberFormat="1" applyFill="1" applyBorder="1"/>
    <xf numFmtId="0" fontId="2" fillId="0" borderId="25" xfId="0" applyFont="1" applyBorder="1" applyAlignment="1">
      <alignment horizontal="center" vertical="center" wrapText="1"/>
    </xf>
    <xf numFmtId="44" fontId="5" fillId="0" borderId="0" xfId="0" applyNumberFormat="1" applyFont="1" applyFill="1" applyAlignment="1" applyProtection="1"/>
    <xf numFmtId="44" fontId="5" fillId="0" borderId="0" xfId="2" applyFont="1" applyBorder="1" applyAlignment="1" applyProtection="1"/>
    <xf numFmtId="43" fontId="5" fillId="0" borderId="0" xfId="0" applyNumberFormat="1" applyFont="1" applyFill="1" applyBorder="1" applyAlignment="1" applyProtection="1"/>
    <xf numFmtId="44" fontId="5" fillId="0" borderId="0" xfId="2" applyFont="1" applyFill="1" applyBorder="1" applyAlignment="1" applyProtection="1">
      <alignment horizontal="center"/>
    </xf>
    <xf numFmtId="10" fontId="5" fillId="0" borderId="0" xfId="3" applyNumberFormat="1" applyFont="1" applyFill="1" applyBorder="1" applyAlignment="1" applyProtection="1"/>
    <xf numFmtId="0" fontId="2" fillId="0" borderId="0" xfId="0" applyFont="1"/>
    <xf numFmtId="14" fontId="0" fillId="0" borderId="0" xfId="0" applyNumberFormat="1" applyAlignment="1">
      <alignment horizontal="center"/>
    </xf>
    <xf numFmtId="166" fontId="0" fillId="0" borderId="8" xfId="3" applyNumberFormat="1" applyFont="1" applyBorder="1"/>
    <xf numFmtId="0" fontId="0" fillId="9" borderId="0" xfId="0" applyFill="1"/>
    <xf numFmtId="164" fontId="0" fillId="0" borderId="0" xfId="0" applyNumberFormat="1" applyFill="1"/>
    <xf numFmtId="44" fontId="0" fillId="0" borderId="0" xfId="2" applyFont="1" applyFill="1"/>
    <xf numFmtId="43" fontId="0" fillId="0" borderId="0" xfId="0" applyNumberFormat="1" applyFill="1"/>
    <xf numFmtId="9" fontId="0" fillId="0" borderId="8" xfId="3" applyFont="1" applyBorder="1"/>
    <xf numFmtId="164" fontId="0" fillId="0" borderId="8" xfId="1" applyNumberFormat="1" applyFont="1" applyBorder="1"/>
    <xf numFmtId="164" fontId="0" fillId="0" borderId="8" xfId="1" applyNumberFormat="1" applyFont="1" applyFill="1" applyBorder="1"/>
    <xf numFmtId="166" fontId="0" fillId="0" borderId="8" xfId="3" applyNumberFormat="1" applyFont="1" applyFill="1" applyBorder="1"/>
    <xf numFmtId="0" fontId="5" fillId="9" borderId="0" xfId="0" applyNumberFormat="1" applyFont="1" applyFill="1" applyAlignment="1" applyProtection="1"/>
    <xf numFmtId="44" fontId="5" fillId="9" borderId="0" xfId="9" applyFont="1" applyFill="1" applyBorder="1" applyAlignment="1" applyProtection="1">
      <alignment horizontal="center"/>
    </xf>
    <xf numFmtId="167" fontId="0" fillId="0" borderId="0" xfId="2" applyNumberFormat="1" applyFont="1"/>
    <xf numFmtId="167" fontId="0" fillId="0" borderId="0" xfId="0" applyNumberFormat="1" applyBorder="1"/>
    <xf numFmtId="0" fontId="0" fillId="9" borderId="0" xfId="0" applyFill="1" applyAlignment="1">
      <alignment horizontal="left"/>
    </xf>
    <xf numFmtId="0" fontId="0" fillId="9" borderId="0" xfId="0" applyFill="1" applyAlignment="1">
      <alignment wrapText="1"/>
    </xf>
    <xf numFmtId="164" fontId="0" fillId="0" borderId="0" xfId="1" applyNumberFormat="1" applyFont="1" applyFill="1"/>
    <xf numFmtId="0" fontId="0" fillId="0" borderId="0" xfId="0" applyAlignment="1">
      <alignment horizontal="right"/>
    </xf>
    <xf numFmtId="44" fontId="5" fillId="0" borderId="0" xfId="9" applyFont="1" applyFill="1" applyBorder="1" applyAlignment="1" applyProtection="1">
      <alignment horizontal="right"/>
    </xf>
    <xf numFmtId="44" fontId="0" fillId="0" borderId="0" xfId="2" applyNumberFormat="1" applyFont="1"/>
    <xf numFmtId="9" fontId="2" fillId="0" borderId="0" xfId="3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0" fontId="0" fillId="0" borderId="0" xfId="3" applyNumberFormat="1" applyFont="1" applyBorder="1"/>
    <xf numFmtId="44" fontId="5" fillId="9" borderId="0" xfId="2" applyFont="1" applyFill="1" applyBorder="1" applyAlignment="1" applyProtection="1">
      <alignment horizontal="center"/>
    </xf>
    <xf numFmtId="44" fontId="5" fillId="9" borderId="23" xfId="9" applyFont="1" applyFill="1" applyBorder="1" applyAlignment="1" applyProtection="1">
      <alignment horizontal="center"/>
    </xf>
    <xf numFmtId="0" fontId="5" fillId="0" borderId="0" xfId="0" applyNumberFormat="1" applyFont="1" applyBorder="1" applyAlignment="1" applyProtection="1"/>
    <xf numFmtId="0" fontId="7" fillId="0" borderId="0" xfId="0" applyNumberFormat="1" applyFont="1" applyBorder="1" applyAlignment="1" applyProtection="1"/>
    <xf numFmtId="43" fontId="0" fillId="0" borderId="0" xfId="0" applyNumberFormat="1" applyBorder="1"/>
    <xf numFmtId="0" fontId="2" fillId="0" borderId="0" xfId="0" applyFont="1" applyBorder="1" applyAlignment="1"/>
    <xf numFmtId="0" fontId="2" fillId="0" borderId="19" xfId="0" applyFont="1" applyFill="1" applyBorder="1" applyAlignment="1">
      <alignment horizontal="center" wrapText="1"/>
    </xf>
    <xf numFmtId="0" fontId="2" fillId="0" borderId="17" xfId="0" applyFont="1" applyFill="1" applyBorder="1" applyAlignment="1">
      <alignment horizontal="center" wrapText="1"/>
    </xf>
    <xf numFmtId="12" fontId="7" fillId="2" borderId="3" xfId="6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Fill="1" applyBorder="1" applyAlignment="1">
      <alignment horizontal="center"/>
    </xf>
    <xf numFmtId="43" fontId="0" fillId="0" borderId="0" xfId="0" applyNumberFormat="1" applyFill="1" applyBorder="1"/>
    <xf numFmtId="0" fontId="0" fillId="0" borderId="19" xfId="0" applyFill="1" applyBorder="1"/>
    <xf numFmtId="0" fontId="2" fillId="0" borderId="26" xfId="0" applyFont="1" applyBorder="1" applyAlignment="1">
      <alignment horizontal="center" vertical="center" wrapText="1"/>
    </xf>
    <xf numFmtId="44" fontId="21" fillId="0" borderId="0" xfId="2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44" fontId="21" fillId="0" borderId="23" xfId="2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44" fontId="22" fillId="0" borderId="0" xfId="2" applyFont="1" applyFill="1" applyBorder="1" applyAlignment="1">
      <alignment horizontal="center"/>
    </xf>
    <xf numFmtId="44" fontId="22" fillId="0" borderId="23" xfId="2" applyFont="1" applyFill="1" applyBorder="1" applyAlignment="1">
      <alignment horizontal="center"/>
    </xf>
    <xf numFmtId="44" fontId="21" fillId="9" borderId="0" xfId="2" applyFont="1" applyFill="1" applyBorder="1" applyAlignment="1">
      <alignment horizontal="center"/>
    </xf>
    <xf numFmtId="44" fontId="0" fillId="0" borderId="0" xfId="2" applyFont="1" applyFill="1" applyBorder="1" applyAlignment="1">
      <alignment horizontal="center"/>
    </xf>
    <xf numFmtId="44" fontId="0" fillId="0" borderId="23" xfId="2" applyFont="1" applyFill="1" applyBorder="1" applyAlignment="1">
      <alignment horizontal="center"/>
    </xf>
    <xf numFmtId="8" fontId="0" fillId="0" borderId="0" xfId="0" applyNumberFormat="1"/>
    <xf numFmtId="9" fontId="2" fillId="0" borderId="0" xfId="3" applyFont="1" applyFill="1" applyBorder="1" applyAlignment="1">
      <alignment horizontal="center"/>
    </xf>
    <xf numFmtId="0" fontId="0" fillId="0" borderId="0" xfId="0" applyFill="1" applyAlignment="1">
      <alignment horizontal="right"/>
    </xf>
    <xf numFmtId="44" fontId="0" fillId="0" borderId="0" xfId="0" applyNumberFormat="1" applyFill="1" applyBorder="1"/>
    <xf numFmtId="166" fontId="0" fillId="0" borderId="0" xfId="3" applyNumberFormat="1" applyFont="1" applyFill="1" applyBorder="1"/>
    <xf numFmtId="44" fontId="0" fillId="0" borderId="0" xfId="0" applyNumberFormat="1" applyFill="1" applyAlignment="1">
      <alignment horizontal="right"/>
    </xf>
    <xf numFmtId="37" fontId="4" fillId="0" borderId="1" xfId="4" applyNumberFormat="1" applyFont="1" applyBorder="1" applyAlignment="1" applyProtection="1"/>
    <xf numFmtId="164" fontId="9" fillId="0" borderId="7" xfId="7" applyNumberFormat="1" applyFont="1" applyFill="1" applyBorder="1" applyAlignment="1" applyProtection="1">
      <alignment horizontal="center"/>
    </xf>
    <xf numFmtId="164" fontId="9" fillId="0" borderId="8" xfId="7" applyNumberFormat="1" applyFont="1" applyFill="1" applyBorder="1" applyAlignment="1" applyProtection="1">
      <alignment horizontal="center"/>
    </xf>
    <xf numFmtId="164" fontId="9" fillId="0" borderId="9" xfId="7" applyNumberFormat="1" applyFont="1" applyFill="1" applyBorder="1" applyAlignment="1" applyProtection="1">
      <alignment horizontal="center"/>
    </xf>
    <xf numFmtId="43" fontId="9" fillId="0" borderId="0" xfId="7" applyNumberFormat="1" applyFont="1" applyFill="1" applyBorder="1" applyAlignment="1" applyProtection="1">
      <alignment horizontal="center"/>
    </xf>
    <xf numFmtId="164" fontId="9" fillId="0" borderId="7" xfId="1" applyNumberFormat="1" applyFont="1" applyFill="1" applyBorder="1" applyAlignment="1" applyProtection="1">
      <alignment horizontal="center"/>
    </xf>
    <xf numFmtId="164" fontId="9" fillId="0" borderId="8" xfId="1" applyNumberFormat="1" applyFont="1" applyFill="1" applyBorder="1" applyAlignment="1" applyProtection="1">
      <alignment horizontal="center"/>
    </xf>
    <xf numFmtId="164" fontId="9" fillId="0" borderId="9" xfId="1" applyNumberFormat="1" applyFont="1" applyFill="1" applyBorder="1" applyAlignment="1" applyProtection="1">
      <alignment horizontal="center"/>
    </xf>
    <xf numFmtId="164" fontId="9" fillId="0" borderId="31" xfId="1" applyNumberFormat="1" applyFont="1" applyFill="1" applyBorder="1" applyAlignment="1" applyProtection="1">
      <alignment horizontal="center"/>
    </xf>
    <xf numFmtId="164" fontId="9" fillId="0" borderId="0" xfId="1" applyNumberFormat="1" applyFont="1" applyFill="1" applyBorder="1" applyAlignment="1" applyProtection="1">
      <alignment horizontal="center"/>
    </xf>
    <xf numFmtId="0" fontId="2" fillId="0" borderId="25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7" fillId="0" borderId="19" xfId="0" applyNumberFormat="1" applyFont="1" applyFill="1" applyBorder="1" applyAlignment="1" applyProtection="1">
      <alignment horizontal="center" wrapText="1"/>
    </xf>
    <xf numFmtId="0" fontId="7" fillId="0" borderId="17" xfId="0" applyNumberFormat="1" applyFont="1" applyFill="1" applyBorder="1" applyAlignment="1" applyProtection="1">
      <alignment horizontal="center" wrapText="1"/>
    </xf>
    <xf numFmtId="0" fontId="2" fillId="0" borderId="19" xfId="0" applyFont="1" applyFill="1" applyBorder="1" applyAlignment="1">
      <alignment horizontal="center" wrapText="1"/>
    </xf>
    <xf numFmtId="0" fontId="2" fillId="0" borderId="17" xfId="0" applyFont="1" applyFill="1" applyBorder="1" applyAlignment="1">
      <alignment horizontal="center" wrapText="1"/>
    </xf>
    <xf numFmtId="0" fontId="2" fillId="0" borderId="27" xfId="0" applyFont="1" applyBorder="1" applyAlignment="1">
      <alignment horizontal="center" wrapText="1"/>
    </xf>
    <xf numFmtId="0" fontId="2" fillId="0" borderId="22" xfId="0" applyFont="1" applyBorder="1" applyAlignment="1">
      <alignment horizontal="center" wrapText="1"/>
    </xf>
    <xf numFmtId="0" fontId="2" fillId="0" borderId="20" xfId="0" applyFont="1" applyFill="1" applyBorder="1" applyAlignment="1">
      <alignment horizontal="center"/>
    </xf>
  </cellXfs>
  <cellStyles count="10">
    <cellStyle name="Comma" xfId="1" builtinId="3"/>
    <cellStyle name="Comma 2" xfId="5" xr:uid="{D23E3507-D927-4C2E-84F6-22FD20AE7B21}"/>
    <cellStyle name="Comma 3" xfId="7" xr:uid="{F8F9B9CD-060E-4940-9F0D-D4F2EC96321D}"/>
    <cellStyle name="Currency" xfId="2" builtinId="4"/>
    <cellStyle name="Currency 3" xfId="9" xr:uid="{957495BB-C590-466C-A336-5E31B53F7ADA}"/>
    <cellStyle name="Normal" xfId="0" builtinId="0"/>
    <cellStyle name="Normal 9 2" xfId="6" xr:uid="{844195A2-AE3F-44F2-8854-F6A017B19F56}"/>
    <cellStyle name="Normal_DEPN2K" xfId="8" xr:uid="{F3669821-2EAE-495F-9BF4-D280EF63CCF5}"/>
    <cellStyle name="Normal_Rosario Meters 2006" xfId="4" xr:uid="{A9AFCA83-36AF-47A4-BF78-F71E1187A93B}"/>
    <cellStyle name="Percent" xfId="3" builtinId="5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19050</xdr:colOff>
      <xdr:row>1</xdr:row>
      <xdr:rowOff>123825</xdr:rowOff>
    </xdr:from>
    <xdr:to>
      <xdr:col>40</xdr:col>
      <xdr:colOff>386603</xdr:colOff>
      <xdr:row>23</xdr:row>
      <xdr:rowOff>134119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549019A-08E3-4BE3-8B84-8C8B386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97700" y="323850"/>
          <a:ext cx="8292353" cy="5410969"/>
        </a:xfrm>
        <a:prstGeom prst="rect">
          <a:avLst/>
        </a:prstGeom>
      </xdr:spPr>
    </xdr:pic>
    <xdr:clientData/>
  </xdr:twoCellAnchor>
  <xdr:twoCellAnchor editAs="oneCell">
    <xdr:from>
      <xdr:col>23</xdr:col>
      <xdr:colOff>493060</xdr:colOff>
      <xdr:row>26</xdr:row>
      <xdr:rowOff>85165</xdr:rowOff>
    </xdr:from>
    <xdr:to>
      <xdr:col>33</xdr:col>
      <xdr:colOff>364752</xdr:colOff>
      <xdr:row>41</xdr:row>
      <xdr:rowOff>53401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1A1010B-2047-4A11-8175-57792401A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80285" y="6085915"/>
          <a:ext cx="6129617" cy="29876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314325</xdr:colOff>
      <xdr:row>2</xdr:row>
      <xdr:rowOff>323850</xdr:rowOff>
    </xdr:from>
    <xdr:to>
      <xdr:col>31</xdr:col>
      <xdr:colOff>46973</xdr:colOff>
      <xdr:row>10</xdr:row>
      <xdr:rowOff>155113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B78DD8-8886-4361-876F-836813AFF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58750" y="723900"/>
          <a:ext cx="5219048" cy="24315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19</xdr:row>
      <xdr:rowOff>47625</xdr:rowOff>
    </xdr:from>
    <xdr:to>
      <xdr:col>8</xdr:col>
      <xdr:colOff>332793</xdr:colOff>
      <xdr:row>33</xdr:row>
      <xdr:rowOff>47292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3E7FDC-BF04-4203-9565-744A5B292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450" y="3667125"/>
          <a:ext cx="4657143" cy="2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9</xdr:col>
      <xdr:colOff>27962</xdr:colOff>
      <xdr:row>15</xdr:row>
      <xdr:rowOff>37762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5648DA-9C3C-4AD4-BF61-176CB1864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90500"/>
          <a:ext cx="4904762" cy="27047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180975</xdr:colOff>
      <xdr:row>0</xdr:row>
      <xdr:rowOff>0</xdr:rowOff>
    </xdr:from>
    <xdr:to>
      <xdr:col>43</xdr:col>
      <xdr:colOff>299804</xdr:colOff>
      <xdr:row>16</xdr:row>
      <xdr:rowOff>66942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EDBA60-FC61-4E13-B872-F021172F0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16750" y="0"/>
          <a:ext cx="6214829" cy="4057917"/>
        </a:xfrm>
        <a:prstGeom prst="rect">
          <a:avLst/>
        </a:prstGeom>
      </xdr:spPr>
    </xdr:pic>
    <xdr:clientData/>
  </xdr:twoCellAnchor>
  <xdr:twoCellAnchor editAs="oneCell">
    <xdr:from>
      <xdr:col>33</xdr:col>
      <xdr:colOff>238125</xdr:colOff>
      <xdr:row>17</xdr:row>
      <xdr:rowOff>85725</xdr:rowOff>
    </xdr:from>
    <xdr:to>
      <xdr:col>41</xdr:col>
      <xdr:colOff>579953</xdr:colOff>
      <xdr:row>29</xdr:row>
      <xdr:rowOff>117940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053D33-8D23-43BB-B220-87ED4FD75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73900" y="4267200"/>
          <a:ext cx="5218628" cy="243251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30</xdr:row>
      <xdr:rowOff>0</xdr:rowOff>
    </xdr:from>
    <xdr:to>
      <xdr:col>39</xdr:col>
      <xdr:colOff>189508</xdr:colOff>
      <xdr:row>44</xdr:row>
      <xdr:rowOff>186949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A4DAE8-9D2D-42DC-9A8E-E03495617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821275" y="6819900"/>
          <a:ext cx="6133108" cy="29872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ory_Affairs/Walker/Water/Cascadia/Work%20Book%20-%20LEI.SEAVIEW%20-%20Updated%20Financial%20D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ory_Affairs/Walker/Water/Cascadia/GRC%20Work%20Book%20-%20Bi-Monthly%20-%20ESTATES.MONTERRA%20from%20Am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GRC%20Work%20Book%20-%20Bi-Monthly%20-%20CASCAD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ources"/>
      <sheetName val="Calculations"/>
      <sheetName val="Inputs"/>
      <sheetName val="Output"/>
      <sheetName val="PFIS"/>
      <sheetName val="Capital Structure"/>
      <sheetName val="Int Sync, NTG, Rev Req"/>
      <sheetName val="Rate Design"/>
      <sheetName val="Rate Data Calculations"/>
      <sheetName val="Bill Revis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tions"/>
      <sheetName val="Inputs"/>
      <sheetName val="Output"/>
      <sheetName val="PFIS"/>
      <sheetName val="Capital Structure"/>
      <sheetName val="Int Sync, NTG, Rev Req"/>
      <sheetName val="Rate Design"/>
      <sheetName val="Rate Data Calculations"/>
      <sheetName val="Resources"/>
      <sheetName val="Bill Revis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s - Restating RB"/>
      <sheetName val="Calcs - Restating Rev. &amp; Exp."/>
      <sheetName val="Calcs - Proforma RB"/>
      <sheetName val="Calcs - Proforma Rev. &amp; Exp."/>
      <sheetName val="Inputs"/>
      <sheetName val="Output"/>
      <sheetName val="PFIS"/>
      <sheetName val="Capital Structure"/>
      <sheetName val="Int Sync, NTG, Rev Req"/>
      <sheetName val="Rate Design"/>
      <sheetName val="Rate Data Calculations"/>
      <sheetName val="Resources"/>
      <sheetName val="Bill Revised"/>
    </sheetNames>
    <sheetDataSet>
      <sheetData sheetId="0"/>
      <sheetData sheetId="1"/>
      <sheetData sheetId="2"/>
      <sheetData sheetId="3"/>
      <sheetData sheetId="4"/>
      <sheetData sheetId="5">
        <row r="8">
          <cell r="B8">
            <v>418648.15494258632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3D59D-5E5F-440F-8AD6-B1B16CEA9BC6}">
  <dimension ref="A1:Z1022"/>
  <sheetViews>
    <sheetView workbookViewId="0">
      <pane xSplit="2" ySplit="6" topLeftCell="S25" activePane="bottomRight" state="frozen"/>
      <selection pane="topRight" activeCell="C1" sqref="C1"/>
      <selection pane="bottomLeft" activeCell="A7" sqref="A7"/>
      <selection pane="bottomRight" activeCell="V32" sqref="V32"/>
    </sheetView>
  </sheetViews>
  <sheetFormatPr defaultRowHeight="15" x14ac:dyDescent="0.25"/>
  <cols>
    <col min="10" max="11" width="11.5703125" bestFit="1" customWidth="1"/>
    <col min="12" max="13" width="11.28515625" bestFit="1" customWidth="1"/>
    <col min="14" max="14" width="11.5703125" bestFit="1" customWidth="1"/>
    <col min="15" max="15" width="11.28515625" bestFit="1" customWidth="1"/>
    <col min="20" max="20" width="34.5703125" bestFit="1" customWidth="1"/>
    <col min="21" max="21" width="10.42578125" bestFit="1" customWidth="1"/>
    <col min="22" max="22" width="12.7109375" bestFit="1" customWidth="1"/>
    <col min="23" max="23" width="14.28515625" customWidth="1"/>
    <col min="25" max="25" width="11.5703125" customWidth="1"/>
  </cols>
  <sheetData>
    <row r="1" spans="1:26" ht="15.75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76"/>
      <c r="J1" s="76"/>
      <c r="K1" s="76"/>
      <c r="L1" s="76"/>
      <c r="M1" s="76"/>
      <c r="N1" s="76"/>
      <c r="O1" s="76"/>
      <c r="P1" s="21"/>
      <c r="Q1" s="22" t="s">
        <v>14</v>
      </c>
      <c r="R1" s="21"/>
      <c r="S1" s="21"/>
      <c r="T1" s="22" t="s">
        <v>15</v>
      </c>
      <c r="U1" s="21"/>
      <c r="V1" s="21"/>
    </row>
    <row r="2" spans="1:26" ht="15.75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77"/>
      <c r="J2" s="77"/>
      <c r="K2" s="77"/>
      <c r="L2" s="77"/>
      <c r="M2" s="77"/>
      <c r="N2" s="77"/>
      <c r="O2" s="77"/>
      <c r="P2" s="23"/>
      <c r="Q2" s="1" t="s">
        <v>16</v>
      </c>
      <c r="R2" s="24" t="s">
        <v>17</v>
      </c>
      <c r="S2" s="23"/>
      <c r="T2" s="1" t="s">
        <v>18</v>
      </c>
      <c r="U2" s="24" t="s">
        <v>19</v>
      </c>
      <c r="V2" s="23"/>
    </row>
    <row r="3" spans="1:26" ht="63" x14ac:dyDescent="0.25">
      <c r="A3" s="42" t="s">
        <v>9</v>
      </c>
      <c r="B3" s="3" t="s">
        <v>10</v>
      </c>
      <c r="C3" s="4" t="s">
        <v>36</v>
      </c>
      <c r="D3" s="5" t="e">
        <f>INDEX($BD$8:$BD$19,MATCH(C$4,$BE$8:$BE$19,0))</f>
        <v>#N/A</v>
      </c>
      <c r="E3" s="5" t="e">
        <f>INDEX($BD$8:$BD$19,MATCH(D$4,$BE$8:$BE$19,0))</f>
        <v>#N/A</v>
      </c>
      <c r="F3" s="5" t="e">
        <f>INDEX($BD$8:$BD$19,MATCH(E$4,$BE$8:$BE$19,0))</f>
        <v>#N/A</v>
      </c>
      <c r="G3" s="5" t="e">
        <f>INDEX($BD$8:$BD$19,MATCH(F$4,$BE$8:$BE$19,0))</f>
        <v>#N/A</v>
      </c>
      <c r="H3" s="5" t="e">
        <f>INDEX($BD$8:$BD$19,MATCH(G$4,$BE$8:$BE$19,0))</f>
        <v>#N/A</v>
      </c>
      <c r="I3" s="78"/>
      <c r="J3" s="78"/>
      <c r="K3" s="78"/>
      <c r="L3" s="78"/>
      <c r="M3" s="78"/>
      <c r="N3" s="78"/>
      <c r="O3" s="78"/>
      <c r="P3" s="23"/>
      <c r="Q3" s="25" t="s">
        <v>20</v>
      </c>
      <c r="R3" s="26" t="s">
        <v>21</v>
      </c>
      <c r="S3" s="23"/>
      <c r="T3" s="25" t="s">
        <v>22</v>
      </c>
      <c r="U3" s="26" t="s">
        <v>23</v>
      </c>
      <c r="V3" s="23"/>
    </row>
    <row r="4" spans="1:26" ht="47.25" x14ac:dyDescent="0.25">
      <c r="A4" s="43" t="s">
        <v>12</v>
      </c>
      <c r="B4" s="7">
        <f>SUM(C4:H4)</f>
        <v>7752500.6806433462</v>
      </c>
      <c r="C4" s="44">
        <f>SUM(C7:C2007)</f>
        <v>891861.43404009694</v>
      </c>
      <c r="D4" s="44">
        <f t="shared" ref="D4:H4" si="0">SUM(D7:D2007)</f>
        <v>859839.01563680172</v>
      </c>
      <c r="E4" s="44">
        <f t="shared" si="0"/>
        <v>1809627.3333510952</v>
      </c>
      <c r="F4" s="44">
        <f t="shared" si="0"/>
        <v>2241477.4201590503</v>
      </c>
      <c r="G4" s="44">
        <f t="shared" si="0"/>
        <v>1192187.027790915</v>
      </c>
      <c r="H4" s="44">
        <f t="shared" si="0"/>
        <v>757508.44966538611</v>
      </c>
      <c r="I4" s="79"/>
      <c r="J4" s="79"/>
      <c r="K4" s="79"/>
      <c r="L4" s="79"/>
      <c r="M4" s="79"/>
      <c r="N4" s="79"/>
      <c r="O4" s="79"/>
      <c r="P4" s="23"/>
      <c r="Q4" s="27" t="s">
        <v>24</v>
      </c>
      <c r="R4" s="28" t="s">
        <v>25</v>
      </c>
      <c r="S4" s="23"/>
      <c r="T4" s="27" t="s">
        <v>26</v>
      </c>
      <c r="U4" s="28" t="s">
        <v>25</v>
      </c>
      <c r="V4" s="23"/>
    </row>
    <row r="5" spans="1:26" ht="15.75" x14ac:dyDescent="0.25">
      <c r="A5" s="45">
        <f>COUNTA(A7:A1019)</f>
        <v>1013</v>
      </c>
      <c r="B5" s="46">
        <f>COUNTA(B7:B1005)</f>
        <v>999</v>
      </c>
      <c r="C5" s="46">
        <f t="shared" ref="C5:H5" si="1">COUNTIFS(C7:C2007, "&gt;-999999999999999", C7:C2007, "&gt;=0")</f>
        <v>942</v>
      </c>
      <c r="D5" s="46">
        <f t="shared" si="1"/>
        <v>961</v>
      </c>
      <c r="E5" s="46">
        <f t="shared" si="1"/>
        <v>981</v>
      </c>
      <c r="F5" s="46">
        <f t="shared" si="1"/>
        <v>980</v>
      </c>
      <c r="G5" s="46">
        <f t="shared" si="1"/>
        <v>978</v>
      </c>
      <c r="H5" s="46">
        <f t="shared" si="1"/>
        <v>948</v>
      </c>
      <c r="I5" s="80"/>
      <c r="J5" s="80"/>
      <c r="K5" s="94"/>
      <c r="L5" s="80"/>
      <c r="M5" s="80"/>
      <c r="N5" s="80"/>
      <c r="O5" s="80"/>
      <c r="P5" s="23"/>
      <c r="Q5" s="29">
        <v>0.21</v>
      </c>
      <c r="R5" s="30"/>
      <c r="S5" s="23"/>
      <c r="T5" s="31">
        <v>4.512E-2</v>
      </c>
      <c r="U5" s="32"/>
      <c r="V5" s="23"/>
    </row>
    <row r="6" spans="1:26" ht="15.75" x14ac:dyDescent="0.25">
      <c r="A6" s="11"/>
      <c r="B6" s="47">
        <f>SUM(C7:H2007)</f>
        <v>7752500.6806433452</v>
      </c>
      <c r="C6" s="192" t="s">
        <v>13</v>
      </c>
      <c r="D6" s="193"/>
      <c r="E6" s="193"/>
      <c r="F6" s="193"/>
      <c r="G6" s="193"/>
      <c r="H6" s="194"/>
      <c r="I6" s="81"/>
      <c r="J6" s="195" t="s">
        <v>1067</v>
      </c>
      <c r="K6" s="195"/>
      <c r="L6" s="195"/>
      <c r="M6" s="195"/>
      <c r="N6" s="195"/>
      <c r="O6" s="195"/>
      <c r="P6" s="23"/>
      <c r="Q6" s="33" t="s">
        <v>27</v>
      </c>
      <c r="R6" s="33" t="s">
        <v>28</v>
      </c>
      <c r="S6" s="23"/>
      <c r="T6" s="34"/>
      <c r="U6" s="48" t="s">
        <v>37</v>
      </c>
      <c r="V6" s="49" t="s">
        <v>38</v>
      </c>
      <c r="W6" s="55" t="s">
        <v>1058</v>
      </c>
      <c r="Z6" t="s">
        <v>1107</v>
      </c>
    </row>
    <row r="7" spans="1:26" ht="15.75" x14ac:dyDescent="0.25">
      <c r="A7" s="13">
        <v>0.625</v>
      </c>
      <c r="B7" s="14" t="s">
        <v>39</v>
      </c>
      <c r="C7" s="15">
        <v>2168.2986112616873</v>
      </c>
      <c r="D7" s="15">
        <v>2150.9201390382582</v>
      </c>
      <c r="E7" s="16">
        <v>2080.0694445888939</v>
      </c>
      <c r="F7" s="15">
        <v>2292.6215279369876</v>
      </c>
      <c r="G7" s="16">
        <v>1987.8298612491549</v>
      </c>
      <c r="H7" s="17">
        <v>2334.0625001620879</v>
      </c>
      <c r="I7" s="82"/>
      <c r="J7" s="83">
        <f>34+IF(C7*$V$32&lt;$T$35,C7*$V$32/1000*3,$T$35/1000*3)+IF(IF(C7*$V$32&gt;$T$35*2,$T$35/1000*3.5,((C7*$V$32)-$T$35)/1000*3.5)&lt;0,0,IF(C7*$V$32&gt;$T$35*2,$T$35/1000*3.5,((C7*$V$32)-$T$35)/1000*3.5))+IF(C7*$V$32&lt;$T$35*2,0,((C7*$V$32)-($T$35*2))/1000*4.5)</f>
        <v>86.99</v>
      </c>
      <c r="K7" s="83">
        <f t="shared" ref="K7:O7" si="2">34+IF(D7*$V$32&lt;$T$35,D7*$V$32/1000*3,$T$35/1000*3)+IF(IF(D7*$V$32&gt;$T$35*2,$T$35/1000*3.5,((D7*$V$32)-$T$35)/1000*3.5)&lt;0,0,IF(D7*$V$32&gt;$T$35*2,$T$35/1000*3.5,((D7*$V$32)-$T$35)/1000*3.5))+IF(D7*$V$32&lt;$T$35*2,0,((D7*$V$32)-($T$35*2))/1000*4.5)</f>
        <v>86.404999999999987</v>
      </c>
      <c r="L7" s="83">
        <f t="shared" si="2"/>
        <v>84.460000000000008</v>
      </c>
      <c r="M7" s="83">
        <f t="shared" si="2"/>
        <v>91.174999999999997</v>
      </c>
      <c r="N7" s="83">
        <f t="shared" si="2"/>
        <v>82.045000000000002</v>
      </c>
      <c r="O7" s="83">
        <f t="shared" si="2"/>
        <v>92.57</v>
      </c>
      <c r="P7" s="134"/>
      <c r="Q7" s="36">
        <f t="shared" ref="Q7:Q70" si="3">AVERAGE(C7:H7)</f>
        <v>2168.9670140395115</v>
      </c>
      <c r="R7" s="37">
        <f t="shared" ref="R7:R70" si="4">SUM(C7:H7)</f>
        <v>13013.80208423707</v>
      </c>
      <c r="S7" s="21"/>
      <c r="T7" s="21" t="s">
        <v>30</v>
      </c>
      <c r="U7" s="37">
        <f ca="1">SUMIF($A$7:$A$2008,5/8,R7:R2007)</f>
        <v>7426979.6806433443</v>
      </c>
      <c r="V7" s="38">
        <f ca="1">U7*$V$32</f>
        <v>55557666.178616717</v>
      </c>
      <c r="W7">
        <f>COUNTIF($A$7:$A$1019,5/8)</f>
        <v>1010</v>
      </c>
      <c r="Y7" t="s">
        <v>1105</v>
      </c>
      <c r="Z7">
        <f>COUNTIF($A$197:$A$1019,5/8)</f>
        <v>820</v>
      </c>
    </row>
    <row r="8" spans="1:26" ht="15.75" x14ac:dyDescent="0.25">
      <c r="A8" s="13">
        <v>0.625</v>
      </c>
      <c r="B8" s="14" t="s">
        <v>40</v>
      </c>
      <c r="C8" s="15">
        <v>450.5034722535072</v>
      </c>
      <c r="D8" s="15">
        <v>450.5034722535072</v>
      </c>
      <c r="E8" s="16">
        <v>266.02430557402948</v>
      </c>
      <c r="F8" s="15">
        <v>524.02777781416864</v>
      </c>
      <c r="G8" s="16">
        <v>529.37500003676212</v>
      </c>
      <c r="H8" s="17">
        <v>451.84027780915557</v>
      </c>
      <c r="I8" s="82"/>
      <c r="J8" s="83">
        <f t="shared" ref="J8:J71" si="5">34+IF(C8*$V$32&lt;$T$35,C8*$V$32/1000*3,$T$35/1000*3)+IF(IF(C8*$V$32&gt;$T$35*2,$T$35/1000*3.5,((C8*$V$32)-$T$35)/1000*3.5)&lt;0,0,IF(C8*$V$32&gt;$T$35*2,$T$35/1000*3.5,((C8*$V$32)-$T$35)/1000*3.5))+IF(C8*$V$32&lt;$T$35*2,0,((C8*$V$32)-($T$35*2))/1000*4.5)</f>
        <v>44.11</v>
      </c>
      <c r="K8" s="83">
        <f t="shared" ref="K8:K71" si="6">34+IF(D8*$V$32&lt;$T$35,D8*$V$32/1000*3,$T$35/1000*3)+IF(IF(D8*$V$32&gt;$T$35*2,$T$35/1000*3.5,((D8*$V$32)-$T$35)/1000*3.5)&lt;0,0,IF(D8*$V$32&gt;$T$35*2,$T$35/1000*3.5,((D8*$V$32)-$T$35)/1000*3.5))+IF(D8*$V$32&lt;$T$35*2,0,((D8*$V$32)-($T$35*2))/1000*4.5)</f>
        <v>44.11</v>
      </c>
      <c r="L8" s="83">
        <f t="shared" ref="L8:L71" si="7">34+IF(E8*$V$32&lt;$T$35,E8*$V$32/1000*3,$T$35/1000*3)+IF(IF(E8*$V$32&gt;$T$35*2,$T$35/1000*3.5,((E8*$V$32)-$T$35)/1000*3.5)&lt;0,0,IF(E8*$V$32&gt;$T$35*2,$T$35/1000*3.5,((E8*$V$32)-$T$35)/1000*3.5))+IF(E8*$V$32&lt;$T$35*2,0,((E8*$V$32)-($T$35*2))/1000*4.5)</f>
        <v>39.97</v>
      </c>
      <c r="M8" s="83">
        <f t="shared" ref="M8:M71" si="8">34+IF(F8*$V$32&lt;$T$35,F8*$V$32/1000*3,$T$35/1000*3)+IF(IF(F8*$V$32&gt;$T$35*2,$T$35/1000*3.5,((F8*$V$32)-$T$35)/1000*3.5)&lt;0,0,IF(F8*$V$32&gt;$T$35*2,$T$35/1000*3.5,((F8*$V$32)-$T$35)/1000*3.5))+IF(F8*$V$32&lt;$T$35*2,0,((F8*$V$32)-($T$35*2))/1000*4.5)</f>
        <v>45.760000000000005</v>
      </c>
      <c r="N8" s="83">
        <f t="shared" ref="N8:N71" si="9">34+IF(G8*$V$32&lt;$T$35,G8*$V$32/1000*3,$T$35/1000*3)+IF(IF(G8*$V$32&gt;$T$35*2,$T$35/1000*3.5,((G8*$V$32)-$T$35)/1000*3.5)&lt;0,0,IF(G8*$V$32&gt;$T$35*2,$T$35/1000*3.5,((G8*$V$32)-$T$35)/1000*3.5))+IF(G8*$V$32&lt;$T$35*2,0,((G8*$V$32)-($T$35*2))/1000*4.5)</f>
        <v>45.879999999999995</v>
      </c>
      <c r="O8" s="83">
        <f t="shared" ref="O8:O71" si="10">34+IF(H8*$V$32&lt;$T$35,H8*$V$32/1000*3,$T$35/1000*3)+IF(IF(H8*$V$32&gt;$T$35*2,$T$35/1000*3.5,((H8*$V$32)-$T$35)/1000*3.5)&lt;0,0,IF(H8*$V$32&gt;$T$35*2,$T$35/1000*3.5,((H8*$V$32)-$T$35)/1000*3.5))+IF(H8*$V$32&lt;$T$35*2,0,((H8*$V$32)-($T$35*2))/1000*4.5)</f>
        <v>44.14</v>
      </c>
      <c r="P8" s="134"/>
      <c r="Q8" s="36">
        <f t="shared" si="3"/>
        <v>445.37905095685505</v>
      </c>
      <c r="R8" s="37">
        <f t="shared" si="4"/>
        <v>2672.2743057411303</v>
      </c>
      <c r="S8" s="21"/>
      <c r="T8" s="21" t="s">
        <v>1119</v>
      </c>
      <c r="U8" s="37">
        <f ca="1">SUMIF($A$7:$A$2008,"committed customer",R7:R2007)</f>
        <v>216820</v>
      </c>
      <c r="V8" s="38"/>
      <c r="W8">
        <v>1</v>
      </c>
      <c r="Y8" t="s">
        <v>1106</v>
      </c>
      <c r="Z8">
        <f>COUNTIF($A$7:$A$196,5/8)</f>
        <v>190</v>
      </c>
    </row>
    <row r="9" spans="1:26" ht="15.75" x14ac:dyDescent="0.25">
      <c r="A9" s="13">
        <v>0.625</v>
      </c>
      <c r="B9" s="14" t="s">
        <v>41</v>
      </c>
      <c r="C9" s="15">
        <v>965.17361117813709</v>
      </c>
      <c r="D9" s="15">
        <v>931.75347228692738</v>
      </c>
      <c r="E9" s="16">
        <v>1629.5659723353865</v>
      </c>
      <c r="F9" s="15">
        <v>3868.7152780464385</v>
      </c>
      <c r="G9" s="16">
        <v>1902.2743056876579</v>
      </c>
      <c r="H9" s="17">
        <v>1043.9114584058273</v>
      </c>
      <c r="I9" s="82"/>
      <c r="J9" s="83">
        <f t="shared" si="5"/>
        <v>55.66</v>
      </c>
      <c r="K9" s="83">
        <f t="shared" si="6"/>
        <v>54.91</v>
      </c>
      <c r="L9" s="83">
        <f t="shared" si="7"/>
        <v>72.665000000000006</v>
      </c>
      <c r="M9" s="83">
        <f t="shared" si="8"/>
        <v>144.22999999999999</v>
      </c>
      <c r="N9" s="83">
        <f t="shared" si="9"/>
        <v>79.805000000000007</v>
      </c>
      <c r="O9" s="83">
        <f t="shared" si="10"/>
        <v>57.427000000000007</v>
      </c>
      <c r="P9" s="134"/>
      <c r="Q9" s="36">
        <f t="shared" si="3"/>
        <v>1723.5656829900627</v>
      </c>
      <c r="R9" s="37">
        <f t="shared" si="4"/>
        <v>10341.394097940376</v>
      </c>
      <c r="S9" s="21"/>
      <c r="T9" s="21" t="s">
        <v>42</v>
      </c>
      <c r="U9" s="37">
        <f>SUMIF($A$7:$A$2008,1,R7:R2009)</f>
        <v>14691</v>
      </c>
      <c r="V9" s="38">
        <f>U9*$V$32</f>
        <v>109896.31168068</v>
      </c>
      <c r="W9">
        <f>COUNTIF($A$7:$A$1019,1)</f>
        <v>1</v>
      </c>
    </row>
    <row r="10" spans="1:26" ht="15.75" x14ac:dyDescent="0.25">
      <c r="A10" s="13">
        <v>0.625</v>
      </c>
      <c r="B10" s="14" t="s">
        <v>43</v>
      </c>
      <c r="C10" s="15">
        <v>219.23611112633586</v>
      </c>
      <c r="D10" s="15">
        <v>247.30902779495202</v>
      </c>
      <c r="E10" s="16">
        <v>324.84375002255859</v>
      </c>
      <c r="F10" s="15">
        <v>1125.5902778559439</v>
      </c>
      <c r="G10" s="16">
        <v>818.1250000568142</v>
      </c>
      <c r="H10" s="17">
        <v>759.30555560828509</v>
      </c>
      <c r="I10" s="82"/>
      <c r="J10" s="83">
        <f t="shared" si="5"/>
        <v>38.92</v>
      </c>
      <c r="K10" s="83">
        <f t="shared" si="6"/>
        <v>39.549999999999997</v>
      </c>
      <c r="L10" s="83">
        <f t="shared" si="7"/>
        <v>41.29</v>
      </c>
      <c r="M10" s="83">
        <f t="shared" si="8"/>
        <v>59.47</v>
      </c>
      <c r="N10" s="83">
        <f t="shared" si="9"/>
        <v>52.36</v>
      </c>
      <c r="O10" s="83">
        <f t="shared" si="10"/>
        <v>51.04</v>
      </c>
      <c r="P10" s="134"/>
      <c r="Q10" s="36">
        <f t="shared" si="3"/>
        <v>582.40162041081487</v>
      </c>
      <c r="R10" s="37">
        <f t="shared" si="4"/>
        <v>3494.4097224648895</v>
      </c>
      <c r="S10" s="21"/>
      <c r="T10" s="21" t="s">
        <v>31</v>
      </c>
      <c r="U10" s="37">
        <f>SUMIF($A$7:$A$2008,2,$R$7:$R$2008)</f>
        <v>94010</v>
      </c>
      <c r="V10" s="38">
        <f>U10*$V$32</f>
        <v>703243.63631480001</v>
      </c>
      <c r="W10">
        <f>COUNTIF($A$7:$A$1019,2)</f>
        <v>1</v>
      </c>
    </row>
    <row r="11" spans="1:26" ht="15.75" x14ac:dyDescent="0.25">
      <c r="A11" s="13">
        <v>0.625</v>
      </c>
      <c r="B11" s="14" t="s">
        <v>44</v>
      </c>
      <c r="C11" s="15">
        <v>245.97222223930362</v>
      </c>
      <c r="D11" s="15">
        <v>241.96180557235846</v>
      </c>
      <c r="E11" s="16">
        <v>442.48263891961687</v>
      </c>
      <c r="F11" s="15">
        <v>532.04861114805897</v>
      </c>
      <c r="G11" s="16">
        <v>525.36458336981696</v>
      </c>
      <c r="H11" s="17">
        <v>279.39236113051334</v>
      </c>
      <c r="I11" s="82"/>
      <c r="J11" s="83">
        <f t="shared" si="5"/>
        <v>39.520000000000003</v>
      </c>
      <c r="K11" s="83">
        <f t="shared" si="6"/>
        <v>39.43</v>
      </c>
      <c r="L11" s="83">
        <f t="shared" si="7"/>
        <v>43.93</v>
      </c>
      <c r="M11" s="83">
        <f t="shared" si="8"/>
        <v>45.94</v>
      </c>
      <c r="N11" s="83">
        <f t="shared" si="9"/>
        <v>45.79</v>
      </c>
      <c r="O11" s="83">
        <f t="shared" si="10"/>
        <v>40.269999999999996</v>
      </c>
      <c r="P11" s="134"/>
      <c r="Q11" s="36">
        <f t="shared" si="3"/>
        <v>377.87037039661135</v>
      </c>
      <c r="R11" s="37">
        <f t="shared" si="4"/>
        <v>2267.222222379668</v>
      </c>
      <c r="S11" s="21"/>
      <c r="T11" s="21" t="s">
        <v>1064</v>
      </c>
      <c r="U11" s="21"/>
      <c r="V11" s="38"/>
      <c r="W11">
        <v>26</v>
      </c>
    </row>
    <row r="12" spans="1:26" ht="15.75" x14ac:dyDescent="0.25">
      <c r="A12" s="13">
        <v>0.625</v>
      </c>
      <c r="B12" s="14" t="s">
        <v>45</v>
      </c>
      <c r="C12" s="15">
        <v>443.81944447526524</v>
      </c>
      <c r="D12" s="15">
        <v>541.40625003759772</v>
      </c>
      <c r="E12" s="16">
        <v>761.97916671958194</v>
      </c>
      <c r="F12" s="15">
        <v>679.09722226938175</v>
      </c>
      <c r="G12" s="16">
        <v>664.39236115724952</v>
      </c>
      <c r="H12" s="17">
        <v>471.89236114388143</v>
      </c>
      <c r="I12" s="82"/>
      <c r="J12" s="83">
        <f t="shared" si="5"/>
        <v>43.96</v>
      </c>
      <c r="K12" s="83">
        <f t="shared" si="6"/>
        <v>46.150000000000006</v>
      </c>
      <c r="L12" s="83">
        <f t="shared" si="7"/>
        <v>51.1</v>
      </c>
      <c r="M12" s="83">
        <f t="shared" si="8"/>
        <v>49.24</v>
      </c>
      <c r="N12" s="83">
        <f t="shared" si="9"/>
        <v>48.91</v>
      </c>
      <c r="O12" s="83">
        <f t="shared" si="10"/>
        <v>44.59</v>
      </c>
      <c r="P12" s="134"/>
      <c r="Q12" s="36">
        <f t="shared" si="3"/>
        <v>593.76446763382626</v>
      </c>
      <c r="R12" s="37">
        <f t="shared" si="4"/>
        <v>3562.5868058029573</v>
      </c>
      <c r="S12" s="21"/>
      <c r="T12" s="21" t="s">
        <v>1115</v>
      </c>
      <c r="U12" s="21"/>
      <c r="V12" s="38"/>
      <c r="W12">
        <v>35</v>
      </c>
    </row>
    <row r="13" spans="1:26" ht="15.75" x14ac:dyDescent="0.25">
      <c r="A13" s="13">
        <v>0.625</v>
      </c>
      <c r="B13" s="14" t="s">
        <v>46</v>
      </c>
      <c r="C13" s="15">
        <v>136.35416667613572</v>
      </c>
      <c r="D13" s="15">
        <v>308.80208335477795</v>
      </c>
      <c r="E13" s="16">
        <v>503.97569447944278</v>
      </c>
      <c r="F13" s="15">
        <v>187.15277779077451</v>
      </c>
      <c r="G13" s="16">
        <v>264.68750001838106</v>
      </c>
      <c r="H13" s="17">
        <v>92.239583339738857</v>
      </c>
      <c r="I13" s="82"/>
      <c r="J13" s="83">
        <f t="shared" si="5"/>
        <v>37.06</v>
      </c>
      <c r="K13" s="83">
        <f t="shared" si="6"/>
        <v>40.93</v>
      </c>
      <c r="L13" s="83">
        <f t="shared" si="7"/>
        <v>45.31</v>
      </c>
      <c r="M13" s="83">
        <f t="shared" si="8"/>
        <v>38.200000000000003</v>
      </c>
      <c r="N13" s="83">
        <f t="shared" si="9"/>
        <v>39.94</v>
      </c>
      <c r="O13" s="83">
        <f t="shared" si="10"/>
        <v>36.07</v>
      </c>
      <c r="P13" s="134"/>
      <c r="Q13" s="36">
        <f t="shared" si="3"/>
        <v>248.8686342765418</v>
      </c>
      <c r="R13" s="37">
        <f t="shared" si="4"/>
        <v>1493.2118056592508</v>
      </c>
      <c r="S13" s="21"/>
    </row>
    <row r="14" spans="1:26" ht="15.75" x14ac:dyDescent="0.25">
      <c r="A14" s="13">
        <v>0.625</v>
      </c>
      <c r="B14" s="14" t="s">
        <v>47</v>
      </c>
      <c r="C14" s="15">
        <v>0</v>
      </c>
      <c r="D14" s="15">
        <v>0</v>
      </c>
      <c r="E14" s="16">
        <v>1110.8854167438114</v>
      </c>
      <c r="F14" s="15">
        <v>1962.4305556918355</v>
      </c>
      <c r="G14" s="16">
        <v>840.85069450283686</v>
      </c>
      <c r="H14" s="17">
        <v>478.57638892212339</v>
      </c>
      <c r="I14" s="82"/>
      <c r="J14" s="83">
        <f t="shared" si="5"/>
        <v>34</v>
      </c>
      <c r="K14" s="83">
        <f t="shared" si="6"/>
        <v>34</v>
      </c>
      <c r="L14" s="83">
        <f t="shared" si="7"/>
        <v>59.085000000000001</v>
      </c>
      <c r="M14" s="83">
        <f t="shared" si="8"/>
        <v>81.38</v>
      </c>
      <c r="N14" s="83">
        <f t="shared" si="9"/>
        <v>52.870000000000005</v>
      </c>
      <c r="O14" s="83">
        <f t="shared" si="10"/>
        <v>44.74</v>
      </c>
      <c r="P14" s="134"/>
      <c r="Q14" s="36">
        <f t="shared" si="3"/>
        <v>732.12384264343461</v>
      </c>
      <c r="R14" s="37">
        <f t="shared" si="4"/>
        <v>4392.7430558606075</v>
      </c>
      <c r="S14" s="21"/>
      <c r="T14" s="21"/>
      <c r="U14" s="38"/>
      <c r="V14" s="38"/>
    </row>
    <row r="15" spans="1:26" ht="15.75" x14ac:dyDescent="0.25">
      <c r="A15" s="13">
        <v>0.625</v>
      </c>
      <c r="B15" s="14" t="s">
        <v>49</v>
      </c>
      <c r="C15" s="15">
        <v>50.798611114638796</v>
      </c>
      <c r="D15" s="15">
        <v>318.15972224431664</v>
      </c>
      <c r="E15" s="16">
        <v>255.32986112884237</v>
      </c>
      <c r="F15" s="15">
        <v>528.03819448111381</v>
      </c>
      <c r="G15" s="16">
        <v>292.76041668699725</v>
      </c>
      <c r="H15" s="17">
        <v>497.29166670120082</v>
      </c>
      <c r="I15" s="82"/>
      <c r="J15" s="83">
        <f t="shared" si="5"/>
        <v>35.14</v>
      </c>
      <c r="K15" s="83">
        <f t="shared" si="6"/>
        <v>41.14</v>
      </c>
      <c r="L15" s="83">
        <f t="shared" si="7"/>
        <v>39.729999999999997</v>
      </c>
      <c r="M15" s="83">
        <f t="shared" si="8"/>
        <v>45.85</v>
      </c>
      <c r="N15" s="83">
        <f t="shared" si="9"/>
        <v>40.57</v>
      </c>
      <c r="O15" s="83">
        <f t="shared" si="10"/>
        <v>45.16</v>
      </c>
      <c r="P15" s="134"/>
      <c r="Q15" s="36">
        <f t="shared" si="3"/>
        <v>323.72974539285161</v>
      </c>
      <c r="R15" s="37">
        <f t="shared" si="4"/>
        <v>1942.3784723571098</v>
      </c>
      <c r="S15" s="21"/>
      <c r="T15" s="21"/>
      <c r="U15" s="38"/>
      <c r="V15" s="38"/>
    </row>
    <row r="16" spans="1:26" ht="15.75" x14ac:dyDescent="0.25">
      <c r="A16" s="13">
        <v>0.625</v>
      </c>
      <c r="B16" s="50" t="s">
        <v>50</v>
      </c>
      <c r="C16" s="15">
        <v>5.3472222225935573</v>
      </c>
      <c r="D16" s="15">
        <v>16.041666667780671</v>
      </c>
      <c r="E16" s="16">
        <v>0</v>
      </c>
      <c r="F16" s="15">
        <v>144.37500001002604</v>
      </c>
      <c r="G16" s="16">
        <v>40.104166669451679</v>
      </c>
      <c r="H16" s="17">
        <v>1.3368055556483893</v>
      </c>
      <c r="I16" s="82"/>
      <c r="J16" s="83">
        <f t="shared" si="5"/>
        <v>34.119999999999997</v>
      </c>
      <c r="K16" s="83">
        <f t="shared" si="6"/>
        <v>34.36</v>
      </c>
      <c r="L16" s="83">
        <f t="shared" si="7"/>
        <v>34</v>
      </c>
      <c r="M16" s="83">
        <f t="shared" si="8"/>
        <v>37.24</v>
      </c>
      <c r="N16" s="83">
        <f t="shared" si="9"/>
        <v>34.9</v>
      </c>
      <c r="O16" s="83">
        <f t="shared" si="10"/>
        <v>34.03</v>
      </c>
      <c r="P16" s="134"/>
      <c r="Q16" s="36">
        <f t="shared" si="3"/>
        <v>34.534143520916722</v>
      </c>
      <c r="R16" s="37">
        <f t="shared" si="4"/>
        <v>207.20486112550034</v>
      </c>
      <c r="S16" s="21"/>
      <c r="T16" s="21"/>
      <c r="U16" s="38"/>
      <c r="V16" s="38"/>
    </row>
    <row r="17" spans="1:23" ht="15.75" x14ac:dyDescent="0.25">
      <c r="A17" s="13">
        <v>0.625</v>
      </c>
      <c r="B17" s="14" t="s">
        <v>51</v>
      </c>
      <c r="C17" s="15">
        <v>2.6736111112967786</v>
      </c>
      <c r="D17" s="15">
        <v>479.91319447777175</v>
      </c>
      <c r="E17" s="16">
        <v>778.02083338736259</v>
      </c>
      <c r="F17" s="15">
        <v>494.61805558990403</v>
      </c>
      <c r="G17" s="16">
        <v>449.16666669785883</v>
      </c>
      <c r="H17" s="17">
        <v>327.51736113385539</v>
      </c>
      <c r="I17" s="82"/>
      <c r="J17" s="83">
        <f t="shared" si="5"/>
        <v>34.06</v>
      </c>
      <c r="K17" s="83">
        <f t="shared" si="6"/>
        <v>44.769999999999996</v>
      </c>
      <c r="L17" s="83">
        <f t="shared" si="7"/>
        <v>51.46</v>
      </c>
      <c r="M17" s="83">
        <f t="shared" si="8"/>
        <v>45.1</v>
      </c>
      <c r="N17" s="83">
        <f t="shared" si="9"/>
        <v>44.08</v>
      </c>
      <c r="O17" s="83">
        <f t="shared" si="10"/>
        <v>41.35</v>
      </c>
      <c r="P17" s="134"/>
      <c r="Q17" s="36">
        <f t="shared" si="3"/>
        <v>421.9849537330083</v>
      </c>
      <c r="R17" s="37">
        <f t="shared" si="4"/>
        <v>2531.9097223980498</v>
      </c>
      <c r="S17" s="21"/>
      <c r="T17" s="21"/>
      <c r="U17" s="38"/>
      <c r="V17" s="38"/>
    </row>
    <row r="18" spans="1:23" ht="15.75" x14ac:dyDescent="0.25">
      <c r="A18" s="13">
        <v>0.625</v>
      </c>
      <c r="B18" s="14" t="s">
        <v>52</v>
      </c>
      <c r="C18" s="15">
        <v>503.97569447944278</v>
      </c>
      <c r="D18" s="15">
        <v>756.63194449698835</v>
      </c>
      <c r="E18" s="16">
        <v>883.62847228358532</v>
      </c>
      <c r="F18" s="15">
        <v>866.25000006015625</v>
      </c>
      <c r="G18" s="16">
        <v>799.40972227773682</v>
      </c>
      <c r="H18" s="17">
        <v>252.65625001754557</v>
      </c>
      <c r="I18" s="82"/>
      <c r="J18" s="83">
        <f t="shared" si="5"/>
        <v>45.31</v>
      </c>
      <c r="K18" s="83">
        <f t="shared" si="6"/>
        <v>50.980000000000004</v>
      </c>
      <c r="L18" s="83">
        <f t="shared" si="7"/>
        <v>53.83</v>
      </c>
      <c r="M18" s="83">
        <f t="shared" si="8"/>
        <v>53.44</v>
      </c>
      <c r="N18" s="83">
        <f t="shared" si="9"/>
        <v>51.94</v>
      </c>
      <c r="O18" s="83">
        <f t="shared" si="10"/>
        <v>39.67</v>
      </c>
      <c r="P18" s="134"/>
      <c r="Q18" s="36">
        <f t="shared" si="3"/>
        <v>677.09201393590922</v>
      </c>
      <c r="R18" s="37">
        <f t="shared" si="4"/>
        <v>4062.5520836154551</v>
      </c>
      <c r="S18" s="21"/>
      <c r="T18" s="21"/>
      <c r="U18" s="21"/>
      <c r="V18" s="38"/>
    </row>
    <row r="19" spans="1:23" ht="15.75" x14ac:dyDescent="0.25">
      <c r="A19" s="13">
        <v>0.625</v>
      </c>
      <c r="B19" s="14" t="s">
        <v>53</v>
      </c>
      <c r="C19" s="15">
        <v>453.17708336480399</v>
      </c>
      <c r="D19" s="15">
        <v>442.48263891961687</v>
      </c>
      <c r="E19" s="16">
        <v>470.55555558823301</v>
      </c>
      <c r="F19" s="15">
        <v>411.73611113970389</v>
      </c>
      <c r="G19" s="16">
        <v>544.07986114889445</v>
      </c>
      <c r="H19" s="17">
        <v>521.35416670287179</v>
      </c>
      <c r="I19" s="82"/>
      <c r="J19" s="83">
        <f t="shared" si="5"/>
        <v>44.17</v>
      </c>
      <c r="K19" s="83">
        <f t="shared" si="6"/>
        <v>43.93</v>
      </c>
      <c r="L19" s="83">
        <f t="shared" si="7"/>
        <v>44.56</v>
      </c>
      <c r="M19" s="83">
        <f t="shared" si="8"/>
        <v>43.24</v>
      </c>
      <c r="N19" s="83">
        <f t="shared" si="9"/>
        <v>46.21</v>
      </c>
      <c r="O19" s="83">
        <f t="shared" si="10"/>
        <v>45.7</v>
      </c>
      <c r="P19" s="134"/>
      <c r="Q19" s="36">
        <f t="shared" si="3"/>
        <v>473.89756947735401</v>
      </c>
      <c r="R19" s="37">
        <f t="shared" si="4"/>
        <v>2843.3854168641242</v>
      </c>
      <c r="S19" s="21"/>
      <c r="T19" s="21"/>
      <c r="U19" s="39"/>
      <c r="V19" s="38"/>
    </row>
    <row r="20" spans="1:23" ht="15.75" x14ac:dyDescent="0.25">
      <c r="A20" s="13">
        <v>0.625</v>
      </c>
      <c r="B20" s="14" t="s">
        <v>55</v>
      </c>
      <c r="C20" s="15">
        <v>0</v>
      </c>
      <c r="D20" s="15">
        <v>2.6736111112967786</v>
      </c>
      <c r="E20" s="16">
        <v>131.00694445354216</v>
      </c>
      <c r="F20" s="15">
        <v>335.53819446774571</v>
      </c>
      <c r="G20" s="16">
        <v>713.85416671623989</v>
      </c>
      <c r="H20" s="17">
        <v>604.23611115307199</v>
      </c>
      <c r="I20" s="82"/>
      <c r="J20" s="83">
        <f t="shared" si="5"/>
        <v>34</v>
      </c>
      <c r="K20" s="83">
        <f t="shared" si="6"/>
        <v>34.06</v>
      </c>
      <c r="L20" s="83">
        <f t="shared" si="7"/>
        <v>36.94</v>
      </c>
      <c r="M20" s="83">
        <f t="shared" si="8"/>
        <v>41.53</v>
      </c>
      <c r="N20" s="83">
        <f t="shared" si="9"/>
        <v>50.019999999999996</v>
      </c>
      <c r="O20" s="83">
        <f t="shared" si="10"/>
        <v>47.56</v>
      </c>
      <c r="P20" s="134"/>
      <c r="Q20" s="36">
        <f t="shared" si="3"/>
        <v>297.88483798364945</v>
      </c>
      <c r="R20" s="37">
        <f t="shared" si="4"/>
        <v>1787.3090279018966</v>
      </c>
      <c r="S20" s="21"/>
      <c r="T20" s="21"/>
      <c r="U20" s="39"/>
      <c r="V20" s="38"/>
    </row>
    <row r="21" spans="1:23" ht="15.75" x14ac:dyDescent="0.25">
      <c r="A21" s="13">
        <v>0.625</v>
      </c>
      <c r="B21" s="14" t="s">
        <v>56</v>
      </c>
      <c r="C21" s="15">
        <v>672.41319449113985</v>
      </c>
      <c r="D21" s="15">
        <v>224.58333334892941</v>
      </c>
      <c r="E21" s="16">
        <v>10.694444445187115</v>
      </c>
      <c r="F21" s="15">
        <v>10.694444445187115</v>
      </c>
      <c r="G21" s="16">
        <v>117.63888889705825</v>
      </c>
      <c r="H21" s="17">
        <v>716.52777782753662</v>
      </c>
      <c r="I21" s="82"/>
      <c r="J21" s="83">
        <f t="shared" si="5"/>
        <v>49.09</v>
      </c>
      <c r="K21" s="83">
        <f t="shared" si="6"/>
        <v>39.04</v>
      </c>
      <c r="L21" s="83">
        <f t="shared" si="7"/>
        <v>34.24</v>
      </c>
      <c r="M21" s="83">
        <f t="shared" si="8"/>
        <v>34.24</v>
      </c>
      <c r="N21" s="83">
        <f t="shared" si="9"/>
        <v>36.64</v>
      </c>
      <c r="O21" s="83">
        <f t="shared" si="10"/>
        <v>50.08</v>
      </c>
      <c r="P21" s="134"/>
      <c r="Q21" s="36">
        <f t="shared" si="3"/>
        <v>292.09201390917309</v>
      </c>
      <c r="R21" s="37">
        <f t="shared" si="4"/>
        <v>1752.5520834550384</v>
      </c>
      <c r="S21" s="21"/>
      <c r="T21" s="21"/>
      <c r="U21" s="39"/>
      <c r="V21" s="38"/>
    </row>
    <row r="22" spans="1:23" ht="15.75" x14ac:dyDescent="0.25">
      <c r="A22" s="13">
        <v>0.625</v>
      </c>
      <c r="B22" s="14" t="s">
        <v>57</v>
      </c>
      <c r="C22" s="15">
        <v>1392.9513889856216</v>
      </c>
      <c r="D22" s="15">
        <v>2208.4027779311391</v>
      </c>
      <c r="E22" s="16">
        <v>2535.9201390649946</v>
      </c>
      <c r="F22" s="15">
        <v>2128.1944445922359</v>
      </c>
      <c r="G22" s="16">
        <v>1308.7326389797731</v>
      </c>
      <c r="H22" s="17">
        <v>1189.7569445270665</v>
      </c>
      <c r="I22" s="82"/>
      <c r="J22" s="83">
        <f t="shared" si="5"/>
        <v>66.47</v>
      </c>
      <c r="K22" s="83">
        <f t="shared" si="6"/>
        <v>88.34</v>
      </c>
      <c r="L22" s="83">
        <f t="shared" si="7"/>
        <v>99.364999999999995</v>
      </c>
      <c r="M22" s="83">
        <f t="shared" si="8"/>
        <v>85.72</v>
      </c>
      <c r="N22" s="83">
        <f t="shared" si="9"/>
        <v>64.265000000000001</v>
      </c>
      <c r="O22" s="83">
        <f t="shared" si="10"/>
        <v>61.15</v>
      </c>
      <c r="P22" s="134"/>
      <c r="Q22" s="36">
        <f t="shared" si="3"/>
        <v>1793.9930556801385</v>
      </c>
      <c r="R22" s="37">
        <f t="shared" si="4"/>
        <v>10763.958334080831</v>
      </c>
      <c r="S22" s="21"/>
      <c r="T22" s="21"/>
      <c r="U22" s="39"/>
      <c r="V22" s="38"/>
    </row>
    <row r="23" spans="1:23" ht="15.75" x14ac:dyDescent="0.25">
      <c r="A23" s="13">
        <v>0.625</v>
      </c>
      <c r="B23" s="14" t="s">
        <v>58</v>
      </c>
      <c r="C23" s="15">
        <v>597.55208337482998</v>
      </c>
      <c r="D23" s="15">
        <v>649.68750004511719</v>
      </c>
      <c r="E23" s="16">
        <v>894.32291672877238</v>
      </c>
      <c r="F23" s="15">
        <v>775.34722227606574</v>
      </c>
      <c r="G23" s="16">
        <v>517.34375003592663</v>
      </c>
      <c r="H23" s="17">
        <v>643.00347226687529</v>
      </c>
      <c r="I23" s="82"/>
      <c r="J23" s="83">
        <f t="shared" si="5"/>
        <v>47.41</v>
      </c>
      <c r="K23" s="83">
        <f t="shared" si="6"/>
        <v>48.58</v>
      </c>
      <c r="L23" s="83">
        <f t="shared" si="7"/>
        <v>54.07</v>
      </c>
      <c r="M23" s="83">
        <f t="shared" si="8"/>
        <v>51.4</v>
      </c>
      <c r="N23" s="83">
        <f t="shared" si="9"/>
        <v>45.61</v>
      </c>
      <c r="O23" s="83">
        <f t="shared" si="10"/>
        <v>48.43</v>
      </c>
      <c r="P23" s="134"/>
      <c r="Q23" s="36">
        <f t="shared" si="3"/>
        <v>679.54282412126452</v>
      </c>
      <c r="R23" s="37">
        <f t="shared" si="4"/>
        <v>4077.2569447275873</v>
      </c>
      <c r="S23" s="21"/>
      <c r="T23" s="21"/>
      <c r="U23" s="39"/>
      <c r="V23" s="38"/>
    </row>
    <row r="24" spans="1:23" ht="15.75" x14ac:dyDescent="0.25">
      <c r="A24" s="13">
        <v>0.625</v>
      </c>
      <c r="B24" s="14" t="s">
        <v>59</v>
      </c>
      <c r="C24" s="15">
        <v>863.57638894885952</v>
      </c>
      <c r="D24" s="15">
        <v>814.11458338986904</v>
      </c>
      <c r="E24" s="16">
        <v>1644.2708334475187</v>
      </c>
      <c r="F24" s="15">
        <v>1200.4513889722537</v>
      </c>
      <c r="G24" s="16">
        <v>605.5729167087203</v>
      </c>
      <c r="H24" s="17">
        <v>558.78472226102667</v>
      </c>
      <c r="I24" s="82"/>
      <c r="J24" s="83">
        <f t="shared" si="5"/>
        <v>53.379999999999995</v>
      </c>
      <c r="K24" s="83">
        <f t="shared" si="6"/>
        <v>52.269999999999996</v>
      </c>
      <c r="L24" s="83">
        <f t="shared" si="7"/>
        <v>73.05</v>
      </c>
      <c r="M24" s="83">
        <f t="shared" si="8"/>
        <v>61.43</v>
      </c>
      <c r="N24" s="83">
        <f t="shared" si="9"/>
        <v>47.59</v>
      </c>
      <c r="O24" s="83">
        <f t="shared" si="10"/>
        <v>46.54</v>
      </c>
      <c r="P24" s="134"/>
      <c r="Q24" s="36">
        <f t="shared" si="3"/>
        <v>947.79513895470791</v>
      </c>
      <c r="R24" s="37">
        <f t="shared" si="4"/>
        <v>5686.7708337282475</v>
      </c>
      <c r="S24" s="21"/>
      <c r="T24" s="21"/>
      <c r="U24" s="21"/>
      <c r="V24" s="21"/>
      <c r="W24" s="62" t="s">
        <v>1062</v>
      </c>
    </row>
    <row r="25" spans="1:23" ht="15.75" x14ac:dyDescent="0.25">
      <c r="A25" s="13">
        <v>0.625</v>
      </c>
      <c r="B25" s="14" t="s">
        <v>60</v>
      </c>
      <c r="C25" s="15">
        <v>5.3472222225935573</v>
      </c>
      <c r="D25" s="15">
        <v>787.37847227690133</v>
      </c>
      <c r="E25" s="16">
        <v>1061.4236111848211</v>
      </c>
      <c r="F25" s="15">
        <v>1167.0312500810439</v>
      </c>
      <c r="G25" s="16">
        <v>1015.9722222927759</v>
      </c>
      <c r="H25" s="17">
        <v>954.47916673294992</v>
      </c>
      <c r="I25" s="82"/>
      <c r="J25" s="83">
        <f t="shared" si="5"/>
        <v>34.119999999999997</v>
      </c>
      <c r="K25" s="83">
        <f t="shared" si="6"/>
        <v>51.67</v>
      </c>
      <c r="L25" s="83">
        <f t="shared" si="7"/>
        <v>57.82</v>
      </c>
      <c r="M25" s="83">
        <f t="shared" si="8"/>
        <v>60.555</v>
      </c>
      <c r="N25" s="83">
        <f t="shared" si="9"/>
        <v>56.8</v>
      </c>
      <c r="O25" s="83">
        <f t="shared" si="10"/>
        <v>55.42</v>
      </c>
      <c r="P25" s="134"/>
      <c r="Q25" s="36">
        <f t="shared" si="3"/>
        <v>831.93865746518088</v>
      </c>
      <c r="R25" s="37">
        <f t="shared" si="4"/>
        <v>4991.6319447910855</v>
      </c>
      <c r="S25" s="21"/>
      <c r="T25" s="21" t="s">
        <v>1049</v>
      </c>
      <c r="U25" s="51"/>
      <c r="V25" s="21"/>
      <c r="W25" s="64">
        <f>SUM(J7:O1019)-W26-W28-W29</f>
        <v>291433.54850000079</v>
      </c>
    </row>
    <row r="26" spans="1:23" ht="15.75" x14ac:dyDescent="0.25">
      <c r="A26" s="13">
        <v>0.625</v>
      </c>
      <c r="B26" s="14" t="s">
        <v>61</v>
      </c>
      <c r="C26" s="15">
        <v>1245.9027778642987</v>
      </c>
      <c r="D26" s="15">
        <v>1263.2812500877278</v>
      </c>
      <c r="E26" s="16">
        <v>2382.1875001654298</v>
      </c>
      <c r="F26" s="15">
        <v>1573.4201389981542</v>
      </c>
      <c r="G26" s="16">
        <v>1328.784722314499</v>
      </c>
      <c r="H26" s="17">
        <v>1251.2500000868924</v>
      </c>
      <c r="I26" s="82"/>
      <c r="J26" s="83">
        <f t="shared" si="5"/>
        <v>62.62</v>
      </c>
      <c r="K26" s="83">
        <f t="shared" si="6"/>
        <v>63.075000000000003</v>
      </c>
      <c r="L26" s="83">
        <f t="shared" si="7"/>
        <v>94.19</v>
      </c>
      <c r="M26" s="83">
        <f t="shared" si="8"/>
        <v>71.194999999999993</v>
      </c>
      <c r="N26" s="83">
        <f t="shared" si="9"/>
        <v>64.790000000000006</v>
      </c>
      <c r="O26" s="83">
        <f t="shared" si="10"/>
        <v>62.76</v>
      </c>
      <c r="P26" s="134"/>
      <c r="Q26" s="36">
        <f t="shared" si="3"/>
        <v>1507.4710649195003</v>
      </c>
      <c r="R26" s="37">
        <f t="shared" si="4"/>
        <v>9044.8263895170021</v>
      </c>
      <c r="S26" s="21"/>
      <c r="T26" s="21" t="s">
        <v>1092</v>
      </c>
      <c r="U26" s="51"/>
      <c r="V26" s="51"/>
      <c r="W26" s="64">
        <f>SUM(J7:O196)</f>
        <v>69395.793500000014</v>
      </c>
    </row>
    <row r="27" spans="1:23" ht="15.75" x14ac:dyDescent="0.25">
      <c r="A27" s="13">
        <v>0.625</v>
      </c>
      <c r="B27" s="14" t="s">
        <v>62</v>
      </c>
      <c r="C27" s="15">
        <v>97.586805562332415</v>
      </c>
      <c r="D27" s="15">
        <v>98.923611117980812</v>
      </c>
      <c r="E27" s="16">
        <v>1598.8194445554736</v>
      </c>
      <c r="F27" s="15">
        <v>1352.84722231617</v>
      </c>
      <c r="G27" s="16">
        <v>394.35763891627482</v>
      </c>
      <c r="H27" s="17">
        <v>110.95486111881631</v>
      </c>
      <c r="I27" s="82"/>
      <c r="J27" s="83">
        <f t="shared" si="5"/>
        <v>36.19</v>
      </c>
      <c r="K27" s="83">
        <f t="shared" si="6"/>
        <v>36.22</v>
      </c>
      <c r="L27" s="83">
        <f t="shared" si="7"/>
        <v>71.86</v>
      </c>
      <c r="M27" s="83">
        <f t="shared" si="8"/>
        <v>65.42</v>
      </c>
      <c r="N27" s="83">
        <f t="shared" si="9"/>
        <v>42.85</v>
      </c>
      <c r="O27" s="83">
        <f t="shared" si="10"/>
        <v>36.49</v>
      </c>
      <c r="P27" s="134"/>
      <c r="Q27" s="36">
        <f t="shared" si="3"/>
        <v>608.91493059784136</v>
      </c>
      <c r="R27" s="37">
        <f t="shared" si="4"/>
        <v>3653.4895835870479</v>
      </c>
      <c r="S27" s="21"/>
      <c r="T27" s="21" t="s">
        <v>1118</v>
      </c>
      <c r="U27" s="51"/>
      <c r="V27" s="51"/>
      <c r="W27" s="64">
        <f>SUM(J283:O283)</f>
        <v>8582.9699999999993</v>
      </c>
    </row>
    <row r="28" spans="1:23" ht="15.75" x14ac:dyDescent="0.25">
      <c r="A28" s="13">
        <v>0.625</v>
      </c>
      <c r="B28" s="14" t="s">
        <v>63</v>
      </c>
      <c r="C28" s="15">
        <v>116.30208334140987</v>
      </c>
      <c r="D28" s="15">
        <v>1.3368055556483893</v>
      </c>
      <c r="E28" s="16">
        <v>2.6736111112967786</v>
      </c>
      <c r="F28" s="15">
        <v>1.3368055556483893</v>
      </c>
      <c r="G28" s="16">
        <v>2.6736111112967786</v>
      </c>
      <c r="H28" s="17">
        <v>10.694444445187115</v>
      </c>
      <c r="I28" s="82"/>
      <c r="J28" s="83">
        <f t="shared" si="5"/>
        <v>36.61</v>
      </c>
      <c r="K28" s="83">
        <f t="shared" si="6"/>
        <v>34.03</v>
      </c>
      <c r="L28" s="83">
        <f t="shared" si="7"/>
        <v>34.06</v>
      </c>
      <c r="M28" s="83">
        <f t="shared" si="8"/>
        <v>34.03</v>
      </c>
      <c r="N28" s="83">
        <f t="shared" si="9"/>
        <v>34.06</v>
      </c>
      <c r="O28" s="83">
        <f t="shared" si="10"/>
        <v>34.24</v>
      </c>
      <c r="P28" s="134"/>
      <c r="Q28" s="36">
        <f t="shared" si="3"/>
        <v>22.502893520081216</v>
      </c>
      <c r="R28" s="37">
        <f t="shared" si="4"/>
        <v>135.01736112048729</v>
      </c>
      <c r="S28" s="21"/>
      <c r="T28" s="21" t="s">
        <v>1050</v>
      </c>
      <c r="U28" s="51"/>
      <c r="V28" s="21"/>
      <c r="W28" s="64">
        <f>SUM(J325:O325)</f>
        <v>706.40250000000003</v>
      </c>
    </row>
    <row r="29" spans="1:23" ht="15.75" x14ac:dyDescent="0.25">
      <c r="A29" s="13">
        <v>0.625</v>
      </c>
      <c r="B29" s="14" t="s">
        <v>64</v>
      </c>
      <c r="C29" s="15">
        <v>1679.0277778943769</v>
      </c>
      <c r="D29" s="15">
        <v>1748.5416667880932</v>
      </c>
      <c r="E29" s="16">
        <v>1903.6111112433064</v>
      </c>
      <c r="F29" s="15">
        <v>1937.0312501345161</v>
      </c>
      <c r="G29" s="16">
        <v>1733.8368056759609</v>
      </c>
      <c r="H29" s="17">
        <v>1724.4791667864222</v>
      </c>
      <c r="I29" s="82"/>
      <c r="J29" s="83">
        <f t="shared" si="5"/>
        <v>73.959999999999994</v>
      </c>
      <c r="K29" s="83">
        <f t="shared" si="6"/>
        <v>75.78</v>
      </c>
      <c r="L29" s="83">
        <f t="shared" si="7"/>
        <v>79.84</v>
      </c>
      <c r="M29" s="83">
        <f t="shared" si="8"/>
        <v>80.715000000000003</v>
      </c>
      <c r="N29" s="83">
        <f t="shared" si="9"/>
        <v>75.394999999999996</v>
      </c>
      <c r="O29" s="83">
        <f t="shared" si="10"/>
        <v>75.150000000000006</v>
      </c>
      <c r="P29" s="134"/>
      <c r="Q29" s="36">
        <f t="shared" si="3"/>
        <v>1787.7546297537792</v>
      </c>
      <c r="R29" s="37">
        <f t="shared" si="4"/>
        <v>10726.527778522675</v>
      </c>
      <c r="S29" s="21"/>
      <c r="T29" s="21" t="s">
        <v>1051</v>
      </c>
      <c r="U29" s="51"/>
      <c r="V29" s="21"/>
      <c r="W29" s="64">
        <f>SUM(J753:O753)</f>
        <v>4018.8</v>
      </c>
    </row>
    <row r="30" spans="1:23" ht="15.75" x14ac:dyDescent="0.25">
      <c r="A30" s="13">
        <v>0.625</v>
      </c>
      <c r="B30" s="14" t="s">
        <v>65</v>
      </c>
      <c r="C30" s="15">
        <v>736.57986116226255</v>
      </c>
      <c r="D30" s="15">
        <v>716.52777782753662</v>
      </c>
      <c r="E30" s="16">
        <v>1302.0486112015312</v>
      </c>
      <c r="F30" s="15">
        <v>1052.0659722952823</v>
      </c>
      <c r="G30" s="16">
        <v>685.78125004762376</v>
      </c>
      <c r="H30" s="17">
        <v>614.93055559825905</v>
      </c>
      <c r="I30" s="82"/>
      <c r="J30" s="83">
        <f t="shared" si="5"/>
        <v>50.53</v>
      </c>
      <c r="K30" s="83">
        <f t="shared" si="6"/>
        <v>50.08</v>
      </c>
      <c r="L30" s="83">
        <f t="shared" si="7"/>
        <v>64.09</v>
      </c>
      <c r="M30" s="83">
        <f t="shared" si="8"/>
        <v>57.61</v>
      </c>
      <c r="N30" s="83">
        <f t="shared" si="9"/>
        <v>49.39</v>
      </c>
      <c r="O30" s="83">
        <f t="shared" si="10"/>
        <v>47.8</v>
      </c>
      <c r="P30" s="134"/>
      <c r="Q30" s="36">
        <f t="shared" si="3"/>
        <v>851.32233802208259</v>
      </c>
      <c r="R30" s="37">
        <f t="shared" si="4"/>
        <v>5107.9340281324958</v>
      </c>
      <c r="S30" s="21"/>
      <c r="T30" s="21" t="s">
        <v>1064</v>
      </c>
      <c r="U30" s="51">
        <v>26.74</v>
      </c>
      <c r="V30" s="21">
        <v>26</v>
      </c>
      <c r="W30" s="64">
        <f>U30*V30*12</f>
        <v>8342.880000000001</v>
      </c>
    </row>
    <row r="31" spans="1:23" ht="15.75" x14ac:dyDescent="0.25">
      <c r="A31" s="13">
        <v>0.625</v>
      </c>
      <c r="B31" s="14" t="s">
        <v>66</v>
      </c>
      <c r="C31" s="15">
        <v>253.99305557319397</v>
      </c>
      <c r="D31" s="15">
        <v>291.42361113134888</v>
      </c>
      <c r="E31" s="16">
        <v>401.04166669451678</v>
      </c>
      <c r="F31" s="15">
        <v>546.75347226019119</v>
      </c>
      <c r="G31" s="16">
        <v>340.8854166903393</v>
      </c>
      <c r="H31" s="17">
        <v>248.64583335060041</v>
      </c>
      <c r="I31" s="82"/>
      <c r="J31" s="83">
        <f t="shared" si="5"/>
        <v>39.700000000000003</v>
      </c>
      <c r="K31" s="83">
        <f t="shared" si="6"/>
        <v>40.54</v>
      </c>
      <c r="L31" s="83">
        <f t="shared" si="7"/>
        <v>43</v>
      </c>
      <c r="M31" s="83">
        <f t="shared" si="8"/>
        <v>46.269999999999996</v>
      </c>
      <c r="N31" s="83">
        <f t="shared" si="9"/>
        <v>41.65</v>
      </c>
      <c r="O31" s="83">
        <f t="shared" si="10"/>
        <v>39.58</v>
      </c>
      <c r="P31" s="134"/>
      <c r="Q31" s="36">
        <f t="shared" si="3"/>
        <v>347.12384261669837</v>
      </c>
      <c r="R31" s="37">
        <f t="shared" si="4"/>
        <v>2082.7430557001903</v>
      </c>
      <c r="S31" s="21"/>
      <c r="T31" s="21"/>
      <c r="U31" s="21"/>
      <c r="V31" s="21"/>
      <c r="W31" s="66">
        <f>SUM(W25:W30)</f>
        <v>382480.39450000081</v>
      </c>
    </row>
    <row r="32" spans="1:23" ht="15.75" x14ac:dyDescent="0.25">
      <c r="A32" s="13">
        <v>0.625</v>
      </c>
      <c r="B32" s="14" t="s">
        <v>67</v>
      </c>
      <c r="C32" s="15">
        <v>699.14930560410755</v>
      </c>
      <c r="D32" s="15">
        <v>810.10416672292388</v>
      </c>
      <c r="E32" s="16">
        <v>1203.1250000835503</v>
      </c>
      <c r="F32" s="15">
        <v>2039.9652779194421</v>
      </c>
      <c r="G32" s="16">
        <v>561.45833337232352</v>
      </c>
      <c r="H32" s="17">
        <v>604.23611115307199</v>
      </c>
      <c r="I32" s="82"/>
      <c r="J32" s="83">
        <f t="shared" si="5"/>
        <v>49.69</v>
      </c>
      <c r="K32" s="83">
        <f t="shared" si="6"/>
        <v>52.18</v>
      </c>
      <c r="L32" s="83">
        <f t="shared" si="7"/>
        <v>61.5</v>
      </c>
      <c r="M32" s="83">
        <f t="shared" si="8"/>
        <v>83.41</v>
      </c>
      <c r="N32" s="83">
        <f t="shared" si="9"/>
        <v>46.6</v>
      </c>
      <c r="O32" s="83">
        <f t="shared" si="10"/>
        <v>47.56</v>
      </c>
      <c r="P32" s="134"/>
      <c r="Q32" s="36">
        <f t="shared" si="3"/>
        <v>986.33969914256977</v>
      </c>
      <c r="R32" s="37">
        <f t="shared" si="4"/>
        <v>5918.0381948554186</v>
      </c>
      <c r="S32" s="21"/>
      <c r="T32" s="21" t="s">
        <v>1066</v>
      </c>
      <c r="U32" s="21">
        <v>1</v>
      </c>
      <c r="V32" s="21">
        <v>7.4805194799999999</v>
      </c>
    </row>
    <row r="33" spans="1:22" ht="16.5" thickBot="1" x14ac:dyDescent="0.3">
      <c r="A33" s="13">
        <v>0.625</v>
      </c>
      <c r="B33" s="14" t="s">
        <v>68</v>
      </c>
      <c r="C33" s="15">
        <v>1391.6145834299732</v>
      </c>
      <c r="D33" s="15">
        <v>1247.2395834199472</v>
      </c>
      <c r="E33" s="16">
        <v>1204.4618056391987</v>
      </c>
      <c r="F33" s="15">
        <v>1296.7013889789375</v>
      </c>
      <c r="G33" s="16">
        <v>978.541666734621</v>
      </c>
      <c r="H33" s="17">
        <v>526.70138892546538</v>
      </c>
      <c r="I33" s="82"/>
      <c r="J33" s="83">
        <f t="shared" si="5"/>
        <v>66.435000000000002</v>
      </c>
      <c r="K33" s="83">
        <f t="shared" si="6"/>
        <v>62.655000000000001</v>
      </c>
      <c r="L33" s="83">
        <f t="shared" si="7"/>
        <v>61.534999999999997</v>
      </c>
      <c r="M33" s="83">
        <f t="shared" si="8"/>
        <v>63.95</v>
      </c>
      <c r="N33" s="83">
        <f t="shared" si="9"/>
        <v>55.96</v>
      </c>
      <c r="O33" s="83">
        <f t="shared" si="10"/>
        <v>45.82</v>
      </c>
      <c r="P33" s="134"/>
      <c r="Q33" s="36">
        <f t="shared" si="3"/>
        <v>1107.5434028546904</v>
      </c>
      <c r="R33" s="37">
        <f t="shared" si="4"/>
        <v>6645.2604171281419</v>
      </c>
      <c r="S33" s="21"/>
      <c r="T33" s="21"/>
      <c r="U33" s="21"/>
      <c r="V33" s="21"/>
    </row>
    <row r="34" spans="1:22" ht="15.75" x14ac:dyDescent="0.25">
      <c r="A34" s="13">
        <v>0.625</v>
      </c>
      <c r="B34" s="14" t="s">
        <v>69</v>
      </c>
      <c r="C34" s="15">
        <v>64.166666671122684</v>
      </c>
      <c r="D34" s="15">
        <v>245.97222223930362</v>
      </c>
      <c r="E34" s="16">
        <v>243.29861112800685</v>
      </c>
      <c r="F34" s="15">
        <v>660.38194449030436</v>
      </c>
      <c r="G34" s="16">
        <v>5284.3923614780833</v>
      </c>
      <c r="H34" s="17">
        <v>970.52083340073068</v>
      </c>
      <c r="I34" s="82"/>
      <c r="J34" s="83">
        <f t="shared" si="5"/>
        <v>35.44</v>
      </c>
      <c r="K34" s="83">
        <f t="shared" si="6"/>
        <v>39.520000000000003</v>
      </c>
      <c r="L34" s="83">
        <f t="shared" si="7"/>
        <v>39.46</v>
      </c>
      <c r="M34" s="83">
        <f t="shared" si="8"/>
        <v>48.82</v>
      </c>
      <c r="N34" s="83">
        <f t="shared" si="9"/>
        <v>191.88499999999999</v>
      </c>
      <c r="O34" s="83">
        <f t="shared" si="10"/>
        <v>55.78</v>
      </c>
      <c r="P34" s="134"/>
      <c r="Q34" s="36">
        <f t="shared" si="3"/>
        <v>1244.7887732345919</v>
      </c>
      <c r="R34" s="37">
        <f t="shared" si="4"/>
        <v>7468.7326394075517</v>
      </c>
      <c r="S34" s="21"/>
      <c r="T34" s="84" t="s">
        <v>38</v>
      </c>
      <c r="U34" s="85" t="s">
        <v>37</v>
      </c>
      <c r="V34" s="21"/>
    </row>
    <row r="35" spans="1:22" ht="16.5" thickBot="1" x14ac:dyDescent="0.3">
      <c r="A35" s="13">
        <v>0.625</v>
      </c>
      <c r="B35" s="14" t="s">
        <v>70</v>
      </c>
      <c r="C35" s="15">
        <v>368.95833335895543</v>
      </c>
      <c r="D35" s="15">
        <v>343.55902780163603</v>
      </c>
      <c r="E35" s="16">
        <v>457.18750003174915</v>
      </c>
      <c r="F35" s="15">
        <v>534.7222222593557</v>
      </c>
      <c r="G35" s="16">
        <v>422.43055558489101</v>
      </c>
      <c r="H35" s="17">
        <v>378.31597224849418</v>
      </c>
      <c r="I35" s="82"/>
      <c r="J35" s="83">
        <f t="shared" si="5"/>
        <v>42.28</v>
      </c>
      <c r="K35" s="83">
        <f t="shared" si="6"/>
        <v>41.71</v>
      </c>
      <c r="L35" s="83">
        <f t="shared" si="7"/>
        <v>44.26</v>
      </c>
      <c r="M35" s="83">
        <f t="shared" si="8"/>
        <v>46</v>
      </c>
      <c r="N35" s="83">
        <f t="shared" si="9"/>
        <v>43.480000000000004</v>
      </c>
      <c r="O35" s="83">
        <f t="shared" si="10"/>
        <v>42.49</v>
      </c>
      <c r="P35" s="134"/>
      <c r="Q35" s="36">
        <f t="shared" si="3"/>
        <v>417.52893521418031</v>
      </c>
      <c r="R35" s="37">
        <f t="shared" si="4"/>
        <v>2505.1736112850817</v>
      </c>
      <c r="S35" s="21"/>
      <c r="T35" s="86">
        <v>8000</v>
      </c>
      <c r="U35" s="87">
        <f>T35/$V$32</f>
        <v>1069.4444445187114</v>
      </c>
      <c r="V35" s="21"/>
    </row>
    <row r="36" spans="1:22" ht="15.75" x14ac:dyDescent="0.25">
      <c r="A36" s="13">
        <v>0.625</v>
      </c>
      <c r="B36" s="14" t="s">
        <v>71</v>
      </c>
      <c r="C36" s="15">
        <v>303.45486113218436</v>
      </c>
      <c r="D36" s="15">
        <v>247.30902779495202</v>
      </c>
      <c r="E36" s="16">
        <v>251.31944446189718</v>
      </c>
      <c r="F36" s="15">
        <v>651.02430560076562</v>
      </c>
      <c r="G36" s="16">
        <v>386.3368055823845</v>
      </c>
      <c r="H36" s="17">
        <v>374.30555558154902</v>
      </c>
      <c r="I36" s="82"/>
      <c r="J36" s="83">
        <f t="shared" si="5"/>
        <v>40.81</v>
      </c>
      <c r="K36" s="83">
        <f t="shared" si="6"/>
        <v>39.549999999999997</v>
      </c>
      <c r="L36" s="83">
        <f t="shared" si="7"/>
        <v>39.64</v>
      </c>
      <c r="M36" s="83">
        <f t="shared" si="8"/>
        <v>48.61</v>
      </c>
      <c r="N36" s="83">
        <f t="shared" si="9"/>
        <v>42.67</v>
      </c>
      <c r="O36" s="83">
        <f t="shared" si="10"/>
        <v>42.4</v>
      </c>
      <c r="P36" s="134"/>
      <c r="Q36" s="36">
        <f t="shared" si="3"/>
        <v>368.95833335895549</v>
      </c>
      <c r="R36" s="37">
        <f t="shared" si="4"/>
        <v>2213.7500001537328</v>
      </c>
      <c r="S36" s="21"/>
      <c r="T36" s="21"/>
      <c r="U36" s="21"/>
      <c r="V36" s="21"/>
    </row>
    <row r="37" spans="1:22" ht="15.75" x14ac:dyDescent="0.25">
      <c r="A37" s="13">
        <v>0.625</v>
      </c>
      <c r="B37" s="14" t="s">
        <v>72</v>
      </c>
      <c r="C37" s="15">
        <v>672.41319449113985</v>
      </c>
      <c r="D37" s="15">
        <v>653.69791671206235</v>
      </c>
      <c r="E37" s="16">
        <v>613.59375004261074</v>
      </c>
      <c r="F37" s="15">
        <v>569.47916670621385</v>
      </c>
      <c r="G37" s="16">
        <v>621.61458337650106</v>
      </c>
      <c r="H37" s="17">
        <v>443.81944447526524</v>
      </c>
      <c r="I37" s="82"/>
      <c r="J37" s="83">
        <f t="shared" si="5"/>
        <v>49.09</v>
      </c>
      <c r="K37" s="83">
        <f t="shared" si="6"/>
        <v>48.67</v>
      </c>
      <c r="L37" s="83">
        <f t="shared" si="7"/>
        <v>47.769999999999996</v>
      </c>
      <c r="M37" s="83">
        <f t="shared" si="8"/>
        <v>46.78</v>
      </c>
      <c r="N37" s="83">
        <f t="shared" si="9"/>
        <v>47.95</v>
      </c>
      <c r="O37" s="83">
        <f t="shared" si="10"/>
        <v>43.96</v>
      </c>
      <c r="P37" s="134"/>
      <c r="Q37" s="36">
        <f t="shared" si="3"/>
        <v>595.76967596729889</v>
      </c>
      <c r="R37" s="37">
        <f t="shared" si="4"/>
        <v>3574.6180558037931</v>
      </c>
      <c r="S37" s="21"/>
      <c r="T37" s="21"/>
      <c r="U37" s="39"/>
      <c r="V37" s="21"/>
    </row>
    <row r="38" spans="1:22" ht="15.75" x14ac:dyDescent="0.25">
      <c r="A38" s="13">
        <v>0.625</v>
      </c>
      <c r="B38" s="14" t="s">
        <v>73</v>
      </c>
      <c r="C38" s="15">
        <v>0</v>
      </c>
      <c r="D38" s="15">
        <v>0</v>
      </c>
      <c r="E38" s="16">
        <v>625.62500004344622</v>
      </c>
      <c r="F38" s="15">
        <v>930.41666673127895</v>
      </c>
      <c r="G38" s="16">
        <v>673.75000004678816</v>
      </c>
      <c r="H38" s="17">
        <v>586.85763892964292</v>
      </c>
      <c r="I38" s="82"/>
      <c r="J38" s="83">
        <f t="shared" si="5"/>
        <v>34</v>
      </c>
      <c r="K38" s="83">
        <f t="shared" si="6"/>
        <v>34</v>
      </c>
      <c r="L38" s="83">
        <f t="shared" si="7"/>
        <v>48.04</v>
      </c>
      <c r="M38" s="83">
        <f t="shared" si="8"/>
        <v>54.879999999999995</v>
      </c>
      <c r="N38" s="83">
        <f t="shared" si="9"/>
        <v>49.120000000000005</v>
      </c>
      <c r="O38" s="83">
        <f t="shared" si="10"/>
        <v>47.17</v>
      </c>
      <c r="P38" s="134"/>
      <c r="Q38" s="36">
        <f t="shared" si="3"/>
        <v>469.44155095852602</v>
      </c>
      <c r="R38" s="37">
        <f t="shared" si="4"/>
        <v>2816.6493057511561</v>
      </c>
      <c r="S38" s="21"/>
      <c r="T38" s="21"/>
      <c r="U38" s="21"/>
      <c r="V38" s="21"/>
    </row>
    <row r="39" spans="1:22" ht="15.75" x14ac:dyDescent="0.25">
      <c r="A39" s="13">
        <v>0.625</v>
      </c>
      <c r="B39" s="14" t="s">
        <v>74</v>
      </c>
      <c r="C39" s="15">
        <v>0</v>
      </c>
      <c r="D39" s="15">
        <v>0</v>
      </c>
      <c r="E39" s="16">
        <v>3090.694444659076</v>
      </c>
      <c r="F39" s="15">
        <v>4062.5520836154551</v>
      </c>
      <c r="G39" s="16">
        <v>1045.3819445170404</v>
      </c>
      <c r="H39" s="17">
        <v>139.02777778743248</v>
      </c>
      <c r="I39" s="82"/>
      <c r="J39" s="83">
        <f t="shared" si="5"/>
        <v>34</v>
      </c>
      <c r="K39" s="83">
        <f t="shared" si="6"/>
        <v>34</v>
      </c>
      <c r="L39" s="83">
        <f t="shared" si="7"/>
        <v>118.03999999999999</v>
      </c>
      <c r="M39" s="83">
        <f t="shared" si="8"/>
        <v>150.755</v>
      </c>
      <c r="N39" s="83">
        <f t="shared" si="9"/>
        <v>57.46</v>
      </c>
      <c r="O39" s="83">
        <f t="shared" si="10"/>
        <v>37.119999999999997</v>
      </c>
      <c r="P39" s="134"/>
      <c r="Q39" s="36">
        <f t="shared" si="3"/>
        <v>1389.6093750965008</v>
      </c>
      <c r="R39" s="37">
        <f t="shared" si="4"/>
        <v>8337.6562505790043</v>
      </c>
      <c r="S39" s="21"/>
      <c r="T39" s="21"/>
      <c r="U39" s="21"/>
      <c r="V39" s="21"/>
    </row>
    <row r="40" spans="1:22" ht="15.75" x14ac:dyDescent="0.25">
      <c r="A40" s="13">
        <v>0.625</v>
      </c>
      <c r="B40" s="14" t="s">
        <v>75</v>
      </c>
      <c r="C40" s="15">
        <v>363.6111111363619</v>
      </c>
      <c r="D40" s="15">
        <v>1066.7708334074146</v>
      </c>
      <c r="E40" s="16">
        <v>7105.1215282711892</v>
      </c>
      <c r="F40" s="15">
        <v>4299.1666669652195</v>
      </c>
      <c r="G40" s="16">
        <v>1696.4062501178059</v>
      </c>
      <c r="H40" s="17">
        <v>901.0069445070144</v>
      </c>
      <c r="I40" s="82"/>
      <c r="J40" s="83">
        <f t="shared" si="5"/>
        <v>42.16</v>
      </c>
      <c r="K40" s="83">
        <f t="shared" si="6"/>
        <v>57.94</v>
      </c>
      <c r="L40" s="83">
        <f t="shared" si="7"/>
        <v>253.17499999999998</v>
      </c>
      <c r="M40" s="83">
        <f t="shared" si="8"/>
        <v>158.71999999999997</v>
      </c>
      <c r="N40" s="83">
        <f t="shared" si="9"/>
        <v>74.415000000000006</v>
      </c>
      <c r="O40" s="83">
        <f t="shared" si="10"/>
        <v>54.22</v>
      </c>
      <c r="P40" s="134"/>
      <c r="Q40" s="36">
        <f t="shared" si="3"/>
        <v>2572.0138890675007</v>
      </c>
      <c r="R40" s="37">
        <f t="shared" si="4"/>
        <v>15432.083334405004</v>
      </c>
      <c r="S40" s="21"/>
      <c r="T40" s="21"/>
      <c r="U40" s="21"/>
      <c r="V40" s="21"/>
    </row>
    <row r="41" spans="1:22" ht="15.75" x14ac:dyDescent="0.25">
      <c r="A41" s="13">
        <v>0.625</v>
      </c>
      <c r="B41" s="14" t="s">
        <v>76</v>
      </c>
      <c r="C41" s="15">
        <v>173.7847222342906</v>
      </c>
      <c r="D41" s="15">
        <v>312.81250002172311</v>
      </c>
      <c r="E41" s="16">
        <v>1057.413194517876</v>
      </c>
      <c r="F41" s="15">
        <v>1163.0208334140987</v>
      </c>
      <c r="G41" s="16">
        <v>740.59027782920771</v>
      </c>
      <c r="H41" s="17">
        <v>85.555555561496917</v>
      </c>
      <c r="I41" s="82"/>
      <c r="J41" s="83">
        <f t="shared" si="5"/>
        <v>37.9</v>
      </c>
      <c r="K41" s="83">
        <f t="shared" si="6"/>
        <v>41.019999999999996</v>
      </c>
      <c r="L41" s="83">
        <f t="shared" si="7"/>
        <v>57.730000000000004</v>
      </c>
      <c r="M41" s="83">
        <f t="shared" si="8"/>
        <v>60.45</v>
      </c>
      <c r="N41" s="83">
        <f t="shared" si="9"/>
        <v>50.620000000000005</v>
      </c>
      <c r="O41" s="83">
        <f t="shared" si="10"/>
        <v>35.92</v>
      </c>
      <c r="P41" s="134"/>
      <c r="Q41" s="36">
        <f t="shared" si="3"/>
        <v>588.86284726311555</v>
      </c>
      <c r="R41" s="37">
        <f t="shared" si="4"/>
        <v>3533.1770835786933</v>
      </c>
      <c r="S41" s="21"/>
      <c r="T41" s="21"/>
      <c r="U41" s="21"/>
      <c r="V41" s="21"/>
    </row>
    <row r="42" spans="1:22" ht="15.75" x14ac:dyDescent="0.25">
      <c r="A42" s="13">
        <v>0.625</v>
      </c>
      <c r="B42" s="14" t="s">
        <v>77</v>
      </c>
      <c r="C42" s="15">
        <v>1465.1388889906348</v>
      </c>
      <c r="D42" s="15">
        <v>1417.0138889872926</v>
      </c>
      <c r="E42" s="16">
        <v>2035.9548612524968</v>
      </c>
      <c r="F42" s="15">
        <v>2056.0069445872227</v>
      </c>
      <c r="G42" s="16">
        <v>1347.5000000935763</v>
      </c>
      <c r="H42" s="17">
        <v>1132.2743056341858</v>
      </c>
      <c r="I42" s="82"/>
      <c r="J42" s="83">
        <f t="shared" si="5"/>
        <v>68.36</v>
      </c>
      <c r="K42" s="83">
        <f t="shared" si="6"/>
        <v>67.099999999999994</v>
      </c>
      <c r="L42" s="83">
        <f t="shared" si="7"/>
        <v>83.305000000000007</v>
      </c>
      <c r="M42" s="83">
        <f t="shared" si="8"/>
        <v>83.83</v>
      </c>
      <c r="N42" s="83">
        <f t="shared" si="9"/>
        <v>65.28</v>
      </c>
      <c r="O42" s="83">
        <f t="shared" si="10"/>
        <v>59.645000000000003</v>
      </c>
      <c r="P42" s="134"/>
      <c r="Q42" s="36">
        <f t="shared" si="3"/>
        <v>1575.6481482575682</v>
      </c>
      <c r="R42" s="37">
        <f t="shared" si="4"/>
        <v>9453.8888895454093</v>
      </c>
      <c r="S42" s="21"/>
      <c r="T42" s="21"/>
      <c r="U42" s="21"/>
      <c r="V42" s="21"/>
    </row>
    <row r="43" spans="1:22" ht="15.75" x14ac:dyDescent="0.25">
      <c r="A43" s="13">
        <v>0.625</v>
      </c>
      <c r="B43" s="14" t="s">
        <v>78</v>
      </c>
      <c r="C43" s="15">
        <v>1180.3993056375277</v>
      </c>
      <c r="D43" s="15">
        <v>1130.9375000785374</v>
      </c>
      <c r="E43" s="16">
        <v>1046.7187500726889</v>
      </c>
      <c r="F43" s="15">
        <v>1724.4791667864222</v>
      </c>
      <c r="G43" s="16">
        <v>1253.9236111981891</v>
      </c>
      <c r="H43" s="17">
        <v>5827.1354170713294</v>
      </c>
      <c r="I43" s="82"/>
      <c r="J43" s="83">
        <f t="shared" si="5"/>
        <v>60.905000000000001</v>
      </c>
      <c r="K43" s="83">
        <f t="shared" si="6"/>
        <v>59.61</v>
      </c>
      <c r="L43" s="83">
        <f t="shared" si="7"/>
        <v>57.49</v>
      </c>
      <c r="M43" s="83">
        <f t="shared" si="8"/>
        <v>75.150000000000006</v>
      </c>
      <c r="N43" s="83">
        <f t="shared" si="9"/>
        <v>62.83</v>
      </c>
      <c r="O43" s="83">
        <f t="shared" si="10"/>
        <v>210.155</v>
      </c>
      <c r="P43" s="134"/>
      <c r="Q43" s="36">
        <f t="shared" si="3"/>
        <v>2027.2656251407825</v>
      </c>
      <c r="R43" s="37">
        <f t="shared" si="4"/>
        <v>12163.593750844695</v>
      </c>
      <c r="S43" s="21"/>
      <c r="T43" s="21"/>
      <c r="U43" s="21"/>
      <c r="V43" s="21"/>
    </row>
    <row r="44" spans="1:22" ht="15.75" x14ac:dyDescent="0.25">
      <c r="A44" s="13">
        <v>0.625</v>
      </c>
      <c r="B44" s="14" t="s">
        <v>79</v>
      </c>
      <c r="C44" s="15">
        <v>1006.6145834032371</v>
      </c>
      <c r="D44" s="15">
        <v>903.68055561831113</v>
      </c>
      <c r="E44" s="16">
        <v>2231.1284723771619</v>
      </c>
      <c r="F44" s="15">
        <v>4063.8888891711035</v>
      </c>
      <c r="G44" s="16">
        <v>1697.7430556734544</v>
      </c>
      <c r="H44" s="17">
        <v>1014.6354167371275</v>
      </c>
      <c r="I44" s="82"/>
      <c r="J44" s="83">
        <f t="shared" si="5"/>
        <v>56.59</v>
      </c>
      <c r="K44" s="83">
        <f t="shared" si="6"/>
        <v>54.28</v>
      </c>
      <c r="L44" s="83">
        <f t="shared" si="7"/>
        <v>89.105000000000004</v>
      </c>
      <c r="M44" s="83">
        <f t="shared" si="8"/>
        <v>150.80000000000001</v>
      </c>
      <c r="N44" s="83">
        <f t="shared" si="9"/>
        <v>74.45</v>
      </c>
      <c r="O44" s="83">
        <f t="shared" si="10"/>
        <v>56.769999999999996</v>
      </c>
      <c r="P44" s="134"/>
      <c r="Q44" s="36">
        <f t="shared" si="3"/>
        <v>1819.6151621633992</v>
      </c>
      <c r="R44" s="37">
        <f t="shared" si="4"/>
        <v>10917.690972980396</v>
      </c>
      <c r="S44" s="21"/>
      <c r="T44" s="21"/>
      <c r="U44" s="21"/>
      <c r="V44" s="21"/>
    </row>
    <row r="45" spans="1:22" ht="15.75" x14ac:dyDescent="0.25">
      <c r="A45" s="13">
        <v>0.625</v>
      </c>
      <c r="B45" s="14" t="s">
        <v>80</v>
      </c>
      <c r="C45" s="15">
        <v>791.3888889438465</v>
      </c>
      <c r="D45" s="15">
        <v>828.81944450200137</v>
      </c>
      <c r="E45" s="16">
        <v>1399.6354167638635</v>
      </c>
      <c r="F45" s="15">
        <v>2034.6180556968486</v>
      </c>
      <c r="G45" s="16">
        <v>895.65972228442081</v>
      </c>
      <c r="H45" s="17">
        <v>808.76736116727557</v>
      </c>
      <c r="I45" s="82"/>
      <c r="J45" s="83">
        <f t="shared" si="5"/>
        <v>51.76</v>
      </c>
      <c r="K45" s="83">
        <f t="shared" si="6"/>
        <v>52.6</v>
      </c>
      <c r="L45" s="83">
        <f t="shared" si="7"/>
        <v>66.644999999999996</v>
      </c>
      <c r="M45" s="83">
        <f t="shared" si="8"/>
        <v>83.27</v>
      </c>
      <c r="N45" s="83">
        <f t="shared" si="9"/>
        <v>54.1</v>
      </c>
      <c r="O45" s="83">
        <f t="shared" si="10"/>
        <v>52.15</v>
      </c>
      <c r="P45" s="134"/>
      <c r="Q45" s="36">
        <f t="shared" si="3"/>
        <v>1126.4814815597094</v>
      </c>
      <c r="R45" s="37">
        <f t="shared" si="4"/>
        <v>6758.8888893582562</v>
      </c>
      <c r="S45" s="21"/>
      <c r="T45" s="21"/>
      <c r="U45" s="21"/>
      <c r="V45" s="21"/>
    </row>
    <row r="46" spans="1:22" ht="15.75" x14ac:dyDescent="0.25">
      <c r="A46" s="13">
        <v>0.625</v>
      </c>
      <c r="B46" s="14" t="s">
        <v>81</v>
      </c>
      <c r="C46" s="15">
        <v>1509.2534723270314</v>
      </c>
      <c r="D46" s="15">
        <v>961.16319451119193</v>
      </c>
      <c r="E46" s="16">
        <v>2769.8611113034626</v>
      </c>
      <c r="F46" s="15">
        <v>4364.6701391919914</v>
      </c>
      <c r="G46" s="16">
        <v>1777.9513890123578</v>
      </c>
      <c r="H46" s="17">
        <v>616.26736115390747</v>
      </c>
      <c r="I46" s="82"/>
      <c r="J46" s="83">
        <f t="shared" si="5"/>
        <v>69.515000000000001</v>
      </c>
      <c r="K46" s="83">
        <f t="shared" si="6"/>
        <v>55.57</v>
      </c>
      <c r="L46" s="83">
        <f t="shared" si="7"/>
        <v>107.24</v>
      </c>
      <c r="M46" s="83">
        <f t="shared" si="8"/>
        <v>160.92500000000001</v>
      </c>
      <c r="N46" s="83">
        <f t="shared" si="9"/>
        <v>76.55</v>
      </c>
      <c r="O46" s="83">
        <f t="shared" si="10"/>
        <v>47.83</v>
      </c>
      <c r="P46" s="134"/>
      <c r="Q46" s="36">
        <f t="shared" si="3"/>
        <v>1999.8611112499902</v>
      </c>
      <c r="R46" s="37">
        <f t="shared" si="4"/>
        <v>11999.166667499941</v>
      </c>
      <c r="S46" s="21"/>
      <c r="T46" s="21"/>
      <c r="U46" s="21"/>
      <c r="V46" s="21"/>
    </row>
    <row r="47" spans="1:22" ht="15.75" x14ac:dyDescent="0.25">
      <c r="A47" s="13">
        <v>0.625</v>
      </c>
      <c r="B47" s="14" t="s">
        <v>82</v>
      </c>
      <c r="C47" s="15">
        <v>890.31250006182722</v>
      </c>
      <c r="D47" s="15">
        <v>846.19791672543045</v>
      </c>
      <c r="E47" s="16">
        <v>1568.0729167755605</v>
      </c>
      <c r="F47" s="15">
        <v>2731.0937501896592</v>
      </c>
      <c r="G47" s="16">
        <v>1132.2743056341858</v>
      </c>
      <c r="H47" s="17">
        <v>1050.7291667396339</v>
      </c>
      <c r="I47" s="82"/>
      <c r="J47" s="83">
        <f t="shared" si="5"/>
        <v>53.980000000000004</v>
      </c>
      <c r="K47" s="83">
        <f t="shared" si="6"/>
        <v>52.99</v>
      </c>
      <c r="L47" s="83">
        <f t="shared" si="7"/>
        <v>71.055000000000007</v>
      </c>
      <c r="M47" s="83">
        <f t="shared" si="8"/>
        <v>105.935</v>
      </c>
      <c r="N47" s="83">
        <f t="shared" si="9"/>
        <v>59.645000000000003</v>
      </c>
      <c r="O47" s="83">
        <f t="shared" si="10"/>
        <v>57.58</v>
      </c>
      <c r="P47" s="134"/>
      <c r="Q47" s="36">
        <f t="shared" si="3"/>
        <v>1369.7800926877164</v>
      </c>
      <c r="R47" s="37">
        <f t="shared" si="4"/>
        <v>8218.6805561262991</v>
      </c>
      <c r="S47" s="21"/>
      <c r="T47" s="21"/>
      <c r="U47" s="21"/>
      <c r="V47" s="21"/>
    </row>
    <row r="48" spans="1:22" ht="15.75" x14ac:dyDescent="0.25">
      <c r="A48" s="13">
        <v>0.625</v>
      </c>
      <c r="B48" s="14" t="s">
        <v>83</v>
      </c>
      <c r="C48" s="15">
        <v>1281.9965278668053</v>
      </c>
      <c r="D48" s="15">
        <v>1339.479166759686</v>
      </c>
      <c r="E48" s="16">
        <v>2918.2465279804337</v>
      </c>
      <c r="F48" s="15">
        <v>6031.6666670855329</v>
      </c>
      <c r="G48" s="16">
        <v>1745.8680556767965</v>
      </c>
      <c r="H48" s="17">
        <v>747.27430560744961</v>
      </c>
      <c r="I48" s="82"/>
      <c r="J48" s="83">
        <f t="shared" si="5"/>
        <v>63.564999999999998</v>
      </c>
      <c r="K48" s="83">
        <f t="shared" si="6"/>
        <v>65.069999999999993</v>
      </c>
      <c r="L48" s="83">
        <f t="shared" si="7"/>
        <v>112.235</v>
      </c>
      <c r="M48" s="83">
        <f t="shared" si="8"/>
        <v>217.04</v>
      </c>
      <c r="N48" s="83">
        <f t="shared" si="9"/>
        <v>75.709999999999994</v>
      </c>
      <c r="O48" s="83">
        <f t="shared" si="10"/>
        <v>50.769999999999996</v>
      </c>
      <c r="P48" s="134"/>
      <c r="Q48" s="36">
        <f t="shared" si="3"/>
        <v>2344.0885418294506</v>
      </c>
      <c r="R48" s="37">
        <f t="shared" si="4"/>
        <v>14064.531250976703</v>
      </c>
      <c r="S48" s="21"/>
      <c r="T48" s="21"/>
      <c r="U48" s="21"/>
      <c r="V48" s="21"/>
    </row>
    <row r="49" spans="1:22" ht="15.75" x14ac:dyDescent="0.25">
      <c r="A49" s="13">
        <v>0.625</v>
      </c>
      <c r="B49" s="14" t="s">
        <v>84</v>
      </c>
      <c r="C49" s="15">
        <v>1894.2534723537676</v>
      </c>
      <c r="D49" s="15">
        <v>1681.7013890056737</v>
      </c>
      <c r="E49" s="16">
        <v>2074.7222223663002</v>
      </c>
      <c r="F49" s="15">
        <v>2414.2708335009911</v>
      </c>
      <c r="G49" s="16">
        <v>2021.2500001403646</v>
      </c>
      <c r="H49" s="17">
        <v>2768.5243057478142</v>
      </c>
      <c r="I49" s="82"/>
      <c r="J49" s="83">
        <f t="shared" si="5"/>
        <v>79.594999999999999</v>
      </c>
      <c r="K49" s="83">
        <f t="shared" si="6"/>
        <v>74.03</v>
      </c>
      <c r="L49" s="83">
        <f t="shared" si="7"/>
        <v>84.32</v>
      </c>
      <c r="M49" s="83">
        <f t="shared" si="8"/>
        <v>95.27</v>
      </c>
      <c r="N49" s="83">
        <f t="shared" si="9"/>
        <v>82.92</v>
      </c>
      <c r="O49" s="83">
        <f t="shared" si="10"/>
        <v>107.19499999999999</v>
      </c>
      <c r="P49" s="134"/>
      <c r="Q49" s="36">
        <f t="shared" si="3"/>
        <v>2142.4537038524854</v>
      </c>
      <c r="R49" s="37">
        <f t="shared" si="4"/>
        <v>12854.722223114912</v>
      </c>
      <c r="S49" s="21"/>
      <c r="T49" s="21"/>
      <c r="U49" s="21"/>
      <c r="V49" s="21"/>
    </row>
    <row r="50" spans="1:22" ht="15.75" x14ac:dyDescent="0.25">
      <c r="A50" s="13">
        <v>0.625</v>
      </c>
      <c r="B50" s="14" t="s">
        <v>85</v>
      </c>
      <c r="C50" s="15">
        <v>850.20833339237561</v>
      </c>
      <c r="D50" s="15">
        <v>655.03472226771078</v>
      </c>
      <c r="E50" s="16">
        <v>4091.9618058397195</v>
      </c>
      <c r="F50" s="15">
        <v>5799.0625004027124</v>
      </c>
      <c r="G50" s="16">
        <v>1704.4270834516963</v>
      </c>
      <c r="H50" s="17">
        <v>524.02777781416864</v>
      </c>
      <c r="I50" s="82"/>
      <c r="J50" s="83">
        <f t="shared" si="5"/>
        <v>53.08</v>
      </c>
      <c r="K50" s="83">
        <f t="shared" si="6"/>
        <v>48.7</v>
      </c>
      <c r="L50" s="83">
        <f t="shared" si="7"/>
        <v>151.745</v>
      </c>
      <c r="M50" s="83">
        <f t="shared" si="8"/>
        <v>209.20999999999998</v>
      </c>
      <c r="N50" s="83">
        <f t="shared" si="9"/>
        <v>74.625</v>
      </c>
      <c r="O50" s="83">
        <f t="shared" si="10"/>
        <v>45.760000000000005</v>
      </c>
      <c r="P50" s="134"/>
      <c r="Q50" s="36">
        <f t="shared" si="3"/>
        <v>2270.7870371947306</v>
      </c>
      <c r="R50" s="37">
        <f t="shared" si="4"/>
        <v>13624.722223168383</v>
      </c>
      <c r="S50" s="21"/>
      <c r="T50" s="21"/>
      <c r="U50" s="21"/>
      <c r="V50" s="21"/>
    </row>
    <row r="51" spans="1:22" ht="15.75" x14ac:dyDescent="0.25">
      <c r="A51" s="13">
        <v>0.625</v>
      </c>
      <c r="B51" s="14" t="s">
        <v>86</v>
      </c>
      <c r="C51" s="15">
        <v>1367.5520834283022</v>
      </c>
      <c r="D51" s="15">
        <v>1259.2708334207828</v>
      </c>
      <c r="E51" s="16">
        <v>1640.2604167805737</v>
      </c>
      <c r="F51" s="15">
        <v>1832.7604167939417</v>
      </c>
      <c r="G51" s="16">
        <v>1481.1805556584154</v>
      </c>
      <c r="H51" s="17">
        <v>1451.7708334341507</v>
      </c>
      <c r="I51" s="82"/>
      <c r="J51" s="83">
        <f t="shared" si="5"/>
        <v>65.805000000000007</v>
      </c>
      <c r="K51" s="83">
        <f t="shared" si="6"/>
        <v>62.97</v>
      </c>
      <c r="L51" s="83">
        <f t="shared" si="7"/>
        <v>72.944999999999993</v>
      </c>
      <c r="M51" s="83">
        <f t="shared" si="8"/>
        <v>77.984999999999999</v>
      </c>
      <c r="N51" s="83">
        <f t="shared" si="9"/>
        <v>68.78</v>
      </c>
      <c r="O51" s="83">
        <f t="shared" si="10"/>
        <v>68.010000000000005</v>
      </c>
      <c r="P51" s="134"/>
      <c r="Q51" s="36">
        <f t="shared" si="3"/>
        <v>1505.4658565860279</v>
      </c>
      <c r="R51" s="37">
        <f t="shared" si="4"/>
        <v>9032.7951395161672</v>
      </c>
      <c r="S51" s="21"/>
      <c r="T51" s="21"/>
      <c r="U51" s="21"/>
      <c r="V51" s="21"/>
    </row>
    <row r="52" spans="1:22" ht="15.75" x14ac:dyDescent="0.25">
      <c r="A52" s="13">
        <v>0.625</v>
      </c>
      <c r="B52" s="14" t="s">
        <v>87</v>
      </c>
      <c r="C52" s="15">
        <v>2081.4062501445424</v>
      </c>
      <c r="D52" s="15">
        <v>0</v>
      </c>
      <c r="E52" s="16">
        <v>581.51041670704933</v>
      </c>
      <c r="F52" s="15">
        <v>598.8888889304784</v>
      </c>
      <c r="G52" s="16">
        <v>703.15972227105271</v>
      </c>
      <c r="H52" s="17">
        <v>854.21875005932077</v>
      </c>
      <c r="I52" s="82"/>
      <c r="J52" s="83">
        <f t="shared" si="5"/>
        <v>84.495000000000005</v>
      </c>
      <c r="K52" s="83">
        <f t="shared" si="6"/>
        <v>34</v>
      </c>
      <c r="L52" s="83">
        <f t="shared" si="7"/>
        <v>47.05</v>
      </c>
      <c r="M52" s="83">
        <f t="shared" si="8"/>
        <v>47.44</v>
      </c>
      <c r="N52" s="83">
        <f t="shared" si="9"/>
        <v>49.78</v>
      </c>
      <c r="O52" s="83">
        <f t="shared" si="10"/>
        <v>53.17</v>
      </c>
      <c r="P52" s="134"/>
      <c r="Q52" s="36">
        <f t="shared" si="3"/>
        <v>803.19733801874065</v>
      </c>
      <c r="R52" s="37">
        <f t="shared" si="4"/>
        <v>4819.1840281124441</v>
      </c>
      <c r="S52" s="21"/>
      <c r="T52" s="21"/>
      <c r="U52" s="21"/>
      <c r="V52" s="21"/>
    </row>
    <row r="53" spans="1:22" ht="15.75" x14ac:dyDescent="0.25">
      <c r="A53" s="13">
        <v>0.625</v>
      </c>
      <c r="B53" s="14" t="s">
        <v>88</v>
      </c>
      <c r="C53" s="15">
        <v>401.04166669451678</v>
      </c>
      <c r="D53" s="15">
        <v>544.07986114889445</v>
      </c>
      <c r="E53" s="16">
        <v>443.81944447526524</v>
      </c>
      <c r="F53" s="15">
        <v>709.84375004929473</v>
      </c>
      <c r="G53" s="16">
        <v>524.02777781416864</v>
      </c>
      <c r="H53" s="17">
        <v>533.38541670370728</v>
      </c>
      <c r="I53" s="82"/>
      <c r="J53" s="83">
        <f t="shared" si="5"/>
        <v>43</v>
      </c>
      <c r="K53" s="83">
        <f t="shared" si="6"/>
        <v>46.21</v>
      </c>
      <c r="L53" s="83">
        <f t="shared" si="7"/>
        <v>43.96</v>
      </c>
      <c r="M53" s="83">
        <f t="shared" si="8"/>
        <v>49.93</v>
      </c>
      <c r="N53" s="83">
        <f t="shared" si="9"/>
        <v>45.760000000000005</v>
      </c>
      <c r="O53" s="83">
        <f t="shared" si="10"/>
        <v>45.97</v>
      </c>
      <c r="P53" s="134"/>
      <c r="Q53" s="36">
        <f t="shared" si="3"/>
        <v>526.03298614764117</v>
      </c>
      <c r="R53" s="37">
        <f t="shared" si="4"/>
        <v>3156.197916885847</v>
      </c>
      <c r="S53" s="21"/>
      <c r="T53" s="21"/>
      <c r="U53" s="21"/>
      <c r="V53" s="21"/>
    </row>
    <row r="54" spans="1:22" ht="15.75" x14ac:dyDescent="0.25">
      <c r="A54" s="13">
        <v>0.625</v>
      </c>
      <c r="B54" s="14" t="s">
        <v>89</v>
      </c>
      <c r="C54" s="15">
        <v>981.21527784591774</v>
      </c>
      <c r="D54" s="15">
        <v>1057.413194517876</v>
      </c>
      <c r="E54" s="16">
        <v>1454.4444445454476</v>
      </c>
      <c r="F54" s="15">
        <v>1089.4965278534373</v>
      </c>
      <c r="G54" s="16">
        <v>1268.6284723103215</v>
      </c>
      <c r="H54" s="17">
        <v>953.14236117730161</v>
      </c>
      <c r="I54" s="82"/>
      <c r="J54" s="83">
        <f t="shared" si="5"/>
        <v>56.019999999999996</v>
      </c>
      <c r="K54" s="83">
        <f t="shared" si="6"/>
        <v>57.730000000000004</v>
      </c>
      <c r="L54" s="83">
        <f t="shared" si="7"/>
        <v>68.08</v>
      </c>
      <c r="M54" s="83">
        <f t="shared" si="8"/>
        <v>58.524999999999999</v>
      </c>
      <c r="N54" s="83">
        <f t="shared" si="9"/>
        <v>63.215000000000003</v>
      </c>
      <c r="O54" s="83">
        <f t="shared" si="10"/>
        <v>55.39</v>
      </c>
      <c r="P54" s="134"/>
      <c r="Q54" s="36">
        <f t="shared" si="3"/>
        <v>1134.0567130417169</v>
      </c>
      <c r="R54" s="37">
        <f t="shared" si="4"/>
        <v>6804.3402782503017</v>
      </c>
      <c r="S54" s="21"/>
      <c r="T54" s="21"/>
      <c r="U54" s="21"/>
      <c r="V54" s="21"/>
    </row>
    <row r="55" spans="1:22" ht="15.75" x14ac:dyDescent="0.25">
      <c r="A55" s="13">
        <v>0.625</v>
      </c>
      <c r="B55" s="14" t="s">
        <v>90</v>
      </c>
      <c r="C55" s="15">
        <v>1093.5069445203824</v>
      </c>
      <c r="D55" s="15">
        <v>998.59375006934681</v>
      </c>
      <c r="E55" s="16">
        <v>1458.4548612123926</v>
      </c>
      <c r="F55" s="15">
        <v>1209.8090278617924</v>
      </c>
      <c r="G55" s="16">
        <v>1348.8368056492247</v>
      </c>
      <c r="H55" s="17">
        <v>1168.3680556366921</v>
      </c>
      <c r="I55" s="82"/>
      <c r="J55" s="83">
        <f t="shared" si="5"/>
        <v>58.629999999999995</v>
      </c>
      <c r="K55" s="83">
        <f t="shared" si="6"/>
        <v>56.41</v>
      </c>
      <c r="L55" s="83">
        <f t="shared" si="7"/>
        <v>68.185000000000002</v>
      </c>
      <c r="M55" s="83">
        <f t="shared" si="8"/>
        <v>61.674999999999997</v>
      </c>
      <c r="N55" s="83">
        <f t="shared" si="9"/>
        <v>65.314999999999998</v>
      </c>
      <c r="O55" s="83">
        <f t="shared" si="10"/>
        <v>60.59</v>
      </c>
      <c r="P55" s="134"/>
      <c r="Q55" s="36">
        <f t="shared" si="3"/>
        <v>1212.9282408249719</v>
      </c>
      <c r="R55" s="37">
        <f t="shared" si="4"/>
        <v>7277.5694449498314</v>
      </c>
      <c r="S55" s="21"/>
      <c r="T55" s="21"/>
      <c r="U55" s="21"/>
      <c r="V55" s="21"/>
    </row>
    <row r="56" spans="1:22" ht="15.75" x14ac:dyDescent="0.25">
      <c r="A56" s="13">
        <v>0.625</v>
      </c>
      <c r="B56" s="14" t="s">
        <v>91</v>
      </c>
      <c r="C56" s="15">
        <v>1216.4930556400343</v>
      </c>
      <c r="D56" s="15">
        <v>1072.1180556300083</v>
      </c>
      <c r="E56" s="16">
        <v>1546.6840278851864</v>
      </c>
      <c r="F56" s="15">
        <v>1435.7291667663701</v>
      </c>
      <c r="G56" s="16">
        <v>1097.5173611873277</v>
      </c>
      <c r="H56" s="17">
        <v>1196.4409723053084</v>
      </c>
      <c r="I56" s="82"/>
      <c r="J56" s="83">
        <f t="shared" si="5"/>
        <v>61.85</v>
      </c>
      <c r="K56" s="83">
        <f t="shared" si="6"/>
        <v>58.07</v>
      </c>
      <c r="L56" s="83">
        <f t="shared" si="7"/>
        <v>70.495000000000005</v>
      </c>
      <c r="M56" s="83">
        <f t="shared" si="8"/>
        <v>67.59</v>
      </c>
      <c r="N56" s="83">
        <f t="shared" si="9"/>
        <v>58.734999999999999</v>
      </c>
      <c r="O56" s="83">
        <f t="shared" si="10"/>
        <v>61.325000000000003</v>
      </c>
      <c r="P56" s="134"/>
      <c r="Q56" s="36">
        <f t="shared" si="3"/>
        <v>1260.8304399023725</v>
      </c>
      <c r="R56" s="37">
        <f t="shared" si="4"/>
        <v>7564.9826394142356</v>
      </c>
      <c r="S56" s="21"/>
      <c r="T56" s="21"/>
      <c r="U56" s="21"/>
      <c r="V56" s="21"/>
    </row>
    <row r="57" spans="1:22" ht="15.75" x14ac:dyDescent="0.25">
      <c r="A57" s="13">
        <v>0.625</v>
      </c>
      <c r="B57" s="14" t="s">
        <v>92</v>
      </c>
      <c r="C57" s="15">
        <v>831.49305561329811</v>
      </c>
      <c r="D57" s="15">
        <v>919.72222228609178</v>
      </c>
      <c r="E57" s="16">
        <v>1237.8819445304084</v>
      </c>
      <c r="F57" s="15">
        <v>1130.9375000785374</v>
      </c>
      <c r="G57" s="16">
        <v>886.30208339488206</v>
      </c>
      <c r="H57" s="17">
        <v>902.34375006266282</v>
      </c>
      <c r="I57" s="82"/>
      <c r="J57" s="83">
        <f t="shared" si="5"/>
        <v>52.66</v>
      </c>
      <c r="K57" s="83">
        <f t="shared" si="6"/>
        <v>54.64</v>
      </c>
      <c r="L57" s="83">
        <f t="shared" si="7"/>
        <v>62.41</v>
      </c>
      <c r="M57" s="83">
        <f t="shared" si="8"/>
        <v>59.61</v>
      </c>
      <c r="N57" s="83">
        <f t="shared" si="9"/>
        <v>53.89</v>
      </c>
      <c r="O57" s="83">
        <f t="shared" si="10"/>
        <v>54.25</v>
      </c>
      <c r="P57" s="134"/>
      <c r="Q57" s="36">
        <f t="shared" si="3"/>
        <v>984.78009266098013</v>
      </c>
      <c r="R57" s="37">
        <f t="shared" si="4"/>
        <v>5908.6805559658806</v>
      </c>
      <c r="S57" s="21"/>
      <c r="T57" s="21"/>
      <c r="U57" s="21"/>
      <c r="V57" s="21"/>
    </row>
    <row r="58" spans="1:22" ht="15.75" x14ac:dyDescent="0.25">
      <c r="A58" s="13">
        <v>0.625</v>
      </c>
      <c r="B58" s="50" t="s">
        <v>93</v>
      </c>
      <c r="C58" s="15">
        <v>1001.2673611806435</v>
      </c>
      <c r="D58" s="15">
        <v>811.4409722785723</v>
      </c>
      <c r="E58" s="16">
        <v>1022.6562500710178</v>
      </c>
      <c r="F58" s="15">
        <v>1061.4236111848211</v>
      </c>
      <c r="G58" s="16">
        <v>1133.6111111898342</v>
      </c>
      <c r="H58" s="17">
        <v>1129.6006945228889</v>
      </c>
      <c r="I58" s="82"/>
      <c r="J58" s="83">
        <f t="shared" si="5"/>
        <v>56.47</v>
      </c>
      <c r="K58" s="83">
        <f t="shared" si="6"/>
        <v>52.21</v>
      </c>
      <c r="L58" s="83">
        <f t="shared" si="7"/>
        <v>56.95</v>
      </c>
      <c r="M58" s="83">
        <f t="shared" si="8"/>
        <v>57.82</v>
      </c>
      <c r="N58" s="83">
        <f t="shared" si="9"/>
        <v>59.68</v>
      </c>
      <c r="O58" s="83">
        <f t="shared" si="10"/>
        <v>59.575000000000003</v>
      </c>
      <c r="P58" s="134"/>
      <c r="Q58" s="36">
        <f t="shared" si="3"/>
        <v>1026.6666667379629</v>
      </c>
      <c r="R58" s="37">
        <f t="shared" si="4"/>
        <v>6160.0000004277781</v>
      </c>
      <c r="S58" s="21"/>
      <c r="T58" s="21"/>
      <c r="U58" s="21"/>
      <c r="V58" s="21"/>
    </row>
    <row r="59" spans="1:22" ht="15.75" x14ac:dyDescent="0.25">
      <c r="A59" s="13">
        <v>0.625</v>
      </c>
      <c r="B59" s="50" t="s">
        <v>94</v>
      </c>
      <c r="C59" s="15">
        <v>1011.9618056258307</v>
      </c>
      <c r="D59" s="15">
        <v>982.55208340156616</v>
      </c>
      <c r="E59" s="16">
        <v>796.73611116643997</v>
      </c>
      <c r="F59" s="15">
        <v>747.27430560744961</v>
      </c>
      <c r="G59" s="16">
        <v>1034.6875000718533</v>
      </c>
      <c r="H59" s="17">
        <v>1219.1666667513311</v>
      </c>
      <c r="I59" s="82"/>
      <c r="J59" s="83">
        <f t="shared" si="5"/>
        <v>56.71</v>
      </c>
      <c r="K59" s="83">
        <f t="shared" si="6"/>
        <v>56.05</v>
      </c>
      <c r="L59" s="83">
        <f t="shared" si="7"/>
        <v>51.879999999999995</v>
      </c>
      <c r="M59" s="83">
        <f t="shared" si="8"/>
        <v>50.769999999999996</v>
      </c>
      <c r="N59" s="83">
        <f t="shared" si="9"/>
        <v>57.22</v>
      </c>
      <c r="O59" s="83">
        <f t="shared" si="10"/>
        <v>61.92</v>
      </c>
      <c r="P59" s="134"/>
      <c r="Q59" s="36">
        <f t="shared" si="3"/>
        <v>965.39641210407842</v>
      </c>
      <c r="R59" s="37">
        <f t="shared" si="4"/>
        <v>5792.3784726244703</v>
      </c>
      <c r="S59" s="21"/>
      <c r="T59" s="21"/>
      <c r="U59" s="21"/>
      <c r="V59" s="21"/>
    </row>
    <row r="60" spans="1:22" ht="15.75" x14ac:dyDescent="0.25">
      <c r="A60" s="13">
        <v>0.625</v>
      </c>
      <c r="B60" s="14" t="s">
        <v>95</v>
      </c>
      <c r="C60" s="15">
        <v>542.74305559324603</v>
      </c>
      <c r="D60" s="15">
        <v>679.09722226938175</v>
      </c>
      <c r="E60" s="16">
        <v>2408.9236112783974</v>
      </c>
      <c r="F60" s="15">
        <v>3517.1354169109122</v>
      </c>
      <c r="G60" s="16">
        <v>637.65625004428171</v>
      </c>
      <c r="H60" s="17">
        <v>538.73263892630087</v>
      </c>
      <c r="I60" s="82"/>
      <c r="J60" s="83">
        <f t="shared" si="5"/>
        <v>46.18</v>
      </c>
      <c r="K60" s="83">
        <f t="shared" si="6"/>
        <v>49.24</v>
      </c>
      <c r="L60" s="83">
        <f t="shared" si="7"/>
        <v>95.09</v>
      </c>
      <c r="M60" s="83">
        <f t="shared" si="8"/>
        <v>132.39500000000001</v>
      </c>
      <c r="N60" s="83">
        <f t="shared" si="9"/>
        <v>48.31</v>
      </c>
      <c r="O60" s="83">
        <f t="shared" si="10"/>
        <v>46.09</v>
      </c>
      <c r="P60" s="134"/>
      <c r="Q60" s="36">
        <f t="shared" si="3"/>
        <v>1387.3813658370866</v>
      </c>
      <c r="R60" s="37">
        <f t="shared" si="4"/>
        <v>8324.2881950225201</v>
      </c>
      <c r="S60" s="21"/>
      <c r="T60" s="21"/>
      <c r="U60" s="21"/>
      <c r="V60" s="21"/>
    </row>
    <row r="61" spans="1:22" ht="15.75" x14ac:dyDescent="0.25">
      <c r="A61" s="13">
        <v>0.625</v>
      </c>
      <c r="B61" s="14" t="s">
        <v>96</v>
      </c>
      <c r="C61" s="15">
        <v>931.75347228692738</v>
      </c>
      <c r="D61" s="15">
        <v>493.28125003425566</v>
      </c>
      <c r="E61" s="16">
        <v>165.76388890040027</v>
      </c>
      <c r="F61" s="15">
        <v>1842.1180556834804</v>
      </c>
      <c r="G61" s="16">
        <v>1100.1909722986245</v>
      </c>
      <c r="H61" s="17">
        <v>1133.6111111898342</v>
      </c>
      <c r="I61" s="82"/>
      <c r="J61" s="83">
        <f t="shared" si="5"/>
        <v>54.91</v>
      </c>
      <c r="K61" s="83">
        <f t="shared" si="6"/>
        <v>45.07</v>
      </c>
      <c r="L61" s="83">
        <f t="shared" si="7"/>
        <v>37.72</v>
      </c>
      <c r="M61" s="83">
        <f t="shared" si="8"/>
        <v>78.23</v>
      </c>
      <c r="N61" s="83">
        <f t="shared" si="9"/>
        <v>58.805</v>
      </c>
      <c r="O61" s="83">
        <f t="shared" si="10"/>
        <v>59.68</v>
      </c>
      <c r="P61" s="134"/>
      <c r="Q61" s="36">
        <f t="shared" si="3"/>
        <v>944.45312506558719</v>
      </c>
      <c r="R61" s="37">
        <f t="shared" si="4"/>
        <v>5666.7187503935229</v>
      </c>
      <c r="S61" s="21"/>
      <c r="T61" s="21"/>
      <c r="U61" s="21"/>
      <c r="V61" s="21"/>
    </row>
    <row r="62" spans="1:22" ht="15.75" x14ac:dyDescent="0.25">
      <c r="A62" s="13">
        <v>0.625</v>
      </c>
      <c r="B62" s="14" t="s">
        <v>97</v>
      </c>
      <c r="C62" s="15">
        <v>42.777777780748458</v>
      </c>
      <c r="D62" s="15">
        <v>37.4305555581549</v>
      </c>
      <c r="E62" s="16">
        <v>628.29861115474296</v>
      </c>
      <c r="F62" s="15">
        <v>1745.8680556767965</v>
      </c>
      <c r="G62" s="16">
        <v>1260.6076389764312</v>
      </c>
      <c r="H62" s="17">
        <v>979.87847229026931</v>
      </c>
      <c r="I62" s="82"/>
      <c r="J62" s="83">
        <f t="shared" si="5"/>
        <v>34.96</v>
      </c>
      <c r="K62" s="83">
        <f t="shared" si="6"/>
        <v>34.840000000000003</v>
      </c>
      <c r="L62" s="83">
        <f t="shared" si="7"/>
        <v>48.1</v>
      </c>
      <c r="M62" s="83">
        <f t="shared" si="8"/>
        <v>75.709999999999994</v>
      </c>
      <c r="N62" s="83">
        <f t="shared" si="9"/>
        <v>63.005000000000003</v>
      </c>
      <c r="O62" s="83">
        <f t="shared" si="10"/>
        <v>55.99</v>
      </c>
      <c r="P62" s="134"/>
      <c r="Q62" s="36">
        <f t="shared" si="3"/>
        <v>782.47685190619052</v>
      </c>
      <c r="R62" s="37">
        <f t="shared" si="4"/>
        <v>4694.8611114371433</v>
      </c>
      <c r="S62" s="21"/>
      <c r="T62" s="21"/>
      <c r="U62" s="21"/>
      <c r="V62" s="21"/>
    </row>
    <row r="63" spans="1:22" ht="15.75" x14ac:dyDescent="0.25">
      <c r="A63" s="13">
        <v>0.625</v>
      </c>
      <c r="B63" s="14" t="s">
        <v>98</v>
      </c>
      <c r="C63" s="15">
        <v>727.2222222727238</v>
      </c>
      <c r="D63" s="15">
        <v>693.80208338151408</v>
      </c>
      <c r="E63" s="16">
        <v>2170.9722223729841</v>
      </c>
      <c r="F63" s="15">
        <v>775.34722227606574</v>
      </c>
      <c r="G63" s="16">
        <v>780.69444449865932</v>
      </c>
      <c r="H63" s="17">
        <v>847.53472228107876</v>
      </c>
      <c r="I63" s="82"/>
      <c r="J63" s="83">
        <f t="shared" si="5"/>
        <v>50.32</v>
      </c>
      <c r="K63" s="83">
        <f t="shared" si="6"/>
        <v>49.57</v>
      </c>
      <c r="L63" s="83">
        <f t="shared" si="7"/>
        <v>87.08</v>
      </c>
      <c r="M63" s="83">
        <f t="shared" si="8"/>
        <v>51.4</v>
      </c>
      <c r="N63" s="83">
        <f t="shared" si="9"/>
        <v>51.519999999999996</v>
      </c>
      <c r="O63" s="83">
        <f t="shared" si="10"/>
        <v>53.019999999999996</v>
      </c>
      <c r="P63" s="134"/>
      <c r="Q63" s="36">
        <f t="shared" si="3"/>
        <v>999.26215284717091</v>
      </c>
      <c r="R63" s="37">
        <f t="shared" si="4"/>
        <v>5995.5729170830255</v>
      </c>
      <c r="S63" s="21"/>
      <c r="T63" s="21"/>
      <c r="U63" s="21"/>
      <c r="V63" s="21"/>
    </row>
    <row r="64" spans="1:22" ht="15.75" x14ac:dyDescent="0.25">
      <c r="A64" s="13">
        <v>0.625</v>
      </c>
      <c r="B64" s="14" t="s">
        <v>99</v>
      </c>
      <c r="C64" s="15">
        <v>938.43750006516927</v>
      </c>
      <c r="D64" s="15">
        <v>280.19444446390241</v>
      </c>
      <c r="E64" s="16">
        <v>1340.8159723153344</v>
      </c>
      <c r="F64" s="15">
        <v>1457.1180556567442</v>
      </c>
      <c r="G64" s="16">
        <v>2644.2013890725138</v>
      </c>
      <c r="H64" s="17">
        <v>2493.1423612842459</v>
      </c>
      <c r="I64" s="82"/>
      <c r="J64" s="83">
        <f t="shared" si="5"/>
        <v>55.06</v>
      </c>
      <c r="K64" s="83">
        <f t="shared" si="6"/>
        <v>40.287999999999997</v>
      </c>
      <c r="L64" s="83">
        <f t="shared" si="7"/>
        <v>65.105000000000004</v>
      </c>
      <c r="M64" s="83">
        <f t="shared" si="8"/>
        <v>68.150000000000006</v>
      </c>
      <c r="N64" s="83">
        <f t="shared" si="9"/>
        <v>103.00999999999999</v>
      </c>
      <c r="O64" s="83">
        <f t="shared" si="10"/>
        <v>97.924999999999997</v>
      </c>
      <c r="P64" s="134"/>
      <c r="Q64" s="36">
        <f t="shared" si="3"/>
        <v>1525.6516204763184</v>
      </c>
      <c r="R64" s="37">
        <f t="shared" si="4"/>
        <v>9153.9097228579103</v>
      </c>
      <c r="S64" s="21"/>
      <c r="T64" s="21"/>
      <c r="U64" s="21"/>
      <c r="V64" s="21"/>
    </row>
    <row r="65" spans="1:22" ht="15.75" x14ac:dyDescent="0.25">
      <c r="A65" s="13">
        <v>0.625</v>
      </c>
      <c r="B65" s="14" t="s">
        <v>100</v>
      </c>
      <c r="C65" s="15">
        <v>280.72916668616176</v>
      </c>
      <c r="D65" s="15">
        <v>398.36805558321998</v>
      </c>
      <c r="E65" s="16">
        <v>556.11111114972994</v>
      </c>
      <c r="F65" s="15">
        <v>525.36458336981696</v>
      </c>
      <c r="G65" s="16">
        <v>532.04861114805897</v>
      </c>
      <c r="H65" s="17">
        <v>541.40625003759772</v>
      </c>
      <c r="I65" s="82"/>
      <c r="J65" s="83">
        <f t="shared" si="5"/>
        <v>40.299999999999997</v>
      </c>
      <c r="K65" s="83">
        <f t="shared" si="6"/>
        <v>42.94</v>
      </c>
      <c r="L65" s="83">
        <f t="shared" si="7"/>
        <v>46.480000000000004</v>
      </c>
      <c r="M65" s="83">
        <f t="shared" si="8"/>
        <v>45.79</v>
      </c>
      <c r="N65" s="83">
        <f t="shared" si="9"/>
        <v>45.94</v>
      </c>
      <c r="O65" s="83">
        <f t="shared" si="10"/>
        <v>46.150000000000006</v>
      </c>
      <c r="P65" s="134"/>
      <c r="Q65" s="36">
        <f t="shared" si="3"/>
        <v>472.3379629957642</v>
      </c>
      <c r="R65" s="37">
        <f t="shared" si="4"/>
        <v>2834.0277779745852</v>
      </c>
      <c r="S65" s="21"/>
      <c r="T65" s="21"/>
      <c r="U65" s="21"/>
      <c r="V65" s="21"/>
    </row>
    <row r="66" spans="1:22" ht="15.75" x14ac:dyDescent="0.25">
      <c r="A66" s="13">
        <v>0.625</v>
      </c>
      <c r="B66" s="14" t="s">
        <v>101</v>
      </c>
      <c r="C66" s="15">
        <v>490.60763892295887</v>
      </c>
      <c r="D66" s="15">
        <v>739.25347227355928</v>
      </c>
      <c r="E66" s="16">
        <v>2264.5486112683716</v>
      </c>
      <c r="F66" s="15">
        <v>2551.9618057327752</v>
      </c>
      <c r="G66" s="16">
        <v>2251.1805557118878</v>
      </c>
      <c r="H66" s="17">
        <v>463.87152780999111</v>
      </c>
      <c r="I66" s="82"/>
      <c r="J66" s="83">
        <f t="shared" si="5"/>
        <v>45.01</v>
      </c>
      <c r="K66" s="83">
        <f t="shared" si="6"/>
        <v>50.59</v>
      </c>
      <c r="L66" s="83">
        <f t="shared" si="7"/>
        <v>90.23</v>
      </c>
      <c r="M66" s="83">
        <f t="shared" si="8"/>
        <v>99.905000000000001</v>
      </c>
      <c r="N66" s="83">
        <f t="shared" si="9"/>
        <v>89.78</v>
      </c>
      <c r="O66" s="83">
        <f t="shared" si="10"/>
        <v>44.41</v>
      </c>
      <c r="P66" s="134"/>
      <c r="Q66" s="36">
        <f t="shared" si="3"/>
        <v>1460.237268619924</v>
      </c>
      <c r="R66" s="37">
        <f t="shared" si="4"/>
        <v>8761.4236117195433</v>
      </c>
      <c r="S66" s="21"/>
      <c r="T66" s="21"/>
      <c r="U66" s="21"/>
      <c r="V66" s="21"/>
    </row>
    <row r="67" spans="1:22" ht="15.75" x14ac:dyDescent="0.25">
      <c r="A67" s="13">
        <v>0.625</v>
      </c>
      <c r="B67" s="14" t="s">
        <v>102</v>
      </c>
      <c r="C67" s="15">
        <v>2049.3229168089806</v>
      </c>
      <c r="D67" s="15">
        <v>2204.3923612641938</v>
      </c>
      <c r="E67" s="16">
        <v>1457.1180556567442</v>
      </c>
      <c r="F67" s="15">
        <v>6954.0625004829208</v>
      </c>
      <c r="G67" s="16">
        <v>957.15277784424677</v>
      </c>
      <c r="H67" s="17">
        <v>1552.0312501077799</v>
      </c>
      <c r="I67" s="82"/>
      <c r="J67" s="83">
        <f t="shared" si="5"/>
        <v>83.655000000000001</v>
      </c>
      <c r="K67" s="83">
        <f t="shared" si="6"/>
        <v>88.204999999999998</v>
      </c>
      <c r="L67" s="83">
        <f t="shared" si="7"/>
        <v>68.150000000000006</v>
      </c>
      <c r="M67" s="83">
        <f t="shared" si="8"/>
        <v>248.09</v>
      </c>
      <c r="N67" s="83">
        <f t="shared" si="9"/>
        <v>55.480000000000004</v>
      </c>
      <c r="O67" s="83">
        <f t="shared" si="10"/>
        <v>70.635000000000005</v>
      </c>
      <c r="P67" s="134"/>
      <c r="Q67" s="36">
        <f t="shared" si="3"/>
        <v>2529.0133103608109</v>
      </c>
      <c r="R67" s="37">
        <f t="shared" si="4"/>
        <v>15174.079862164866</v>
      </c>
      <c r="S67" s="21"/>
      <c r="T67" s="21"/>
      <c r="U67" s="21"/>
      <c r="V67" s="21"/>
    </row>
    <row r="68" spans="1:22" ht="15.75" x14ac:dyDescent="0.25">
      <c r="A68" s="13">
        <v>0.625</v>
      </c>
      <c r="B68" s="14" t="s">
        <v>103</v>
      </c>
      <c r="C68" s="15">
        <v>657.70833337900751</v>
      </c>
      <c r="D68" s="15">
        <v>544.07986114889445</v>
      </c>
      <c r="E68" s="16">
        <v>684.44444449197533</v>
      </c>
      <c r="F68" s="15">
        <v>1097.5173611873277</v>
      </c>
      <c r="G68" s="16">
        <v>757.96875005263678</v>
      </c>
      <c r="H68" s="17">
        <v>537.39583337065244</v>
      </c>
      <c r="I68" s="82"/>
      <c r="J68" s="83">
        <f t="shared" si="5"/>
        <v>48.76</v>
      </c>
      <c r="K68" s="83">
        <f t="shared" si="6"/>
        <v>46.21</v>
      </c>
      <c r="L68" s="83">
        <f t="shared" si="7"/>
        <v>49.36</v>
      </c>
      <c r="M68" s="83">
        <f t="shared" si="8"/>
        <v>58.734999999999999</v>
      </c>
      <c r="N68" s="83">
        <f t="shared" si="9"/>
        <v>51.01</v>
      </c>
      <c r="O68" s="83">
        <f t="shared" si="10"/>
        <v>46.06</v>
      </c>
      <c r="P68" s="134"/>
      <c r="Q68" s="36">
        <f t="shared" si="3"/>
        <v>713.18576393841568</v>
      </c>
      <c r="R68" s="37">
        <f t="shared" si="4"/>
        <v>4279.1145836304941</v>
      </c>
      <c r="S68" s="21"/>
      <c r="T68" s="21"/>
      <c r="U68" s="21"/>
      <c r="V68" s="21"/>
    </row>
    <row r="69" spans="1:22" ht="15.75" x14ac:dyDescent="0.25">
      <c r="A69" s="13">
        <v>0.625</v>
      </c>
      <c r="B69" s="14" t="s">
        <v>104</v>
      </c>
      <c r="C69" s="15">
        <v>701.8229167154044</v>
      </c>
      <c r="D69" s="15">
        <v>590.86805559658808</v>
      </c>
      <c r="E69" s="16">
        <v>621.61458337650106</v>
      </c>
      <c r="F69" s="15">
        <v>1105.538194521218</v>
      </c>
      <c r="G69" s="16">
        <v>1105.538194521218</v>
      </c>
      <c r="H69" s="17">
        <v>1044.045138961392</v>
      </c>
      <c r="I69" s="82"/>
      <c r="J69" s="83">
        <f t="shared" si="5"/>
        <v>49.75</v>
      </c>
      <c r="K69" s="83">
        <f t="shared" si="6"/>
        <v>47.26</v>
      </c>
      <c r="L69" s="83">
        <f t="shared" si="7"/>
        <v>47.95</v>
      </c>
      <c r="M69" s="83">
        <f t="shared" si="8"/>
        <v>58.945</v>
      </c>
      <c r="N69" s="83">
        <f t="shared" si="9"/>
        <v>58.945</v>
      </c>
      <c r="O69" s="83">
        <f t="shared" si="10"/>
        <v>57.43</v>
      </c>
      <c r="P69" s="134"/>
      <c r="Q69" s="36">
        <f t="shared" si="3"/>
        <v>861.57118061538677</v>
      </c>
      <c r="R69" s="37">
        <f t="shared" si="4"/>
        <v>5169.4270836923206</v>
      </c>
      <c r="S69" s="21"/>
      <c r="T69" s="21"/>
      <c r="U69" s="21"/>
      <c r="V69" s="21"/>
    </row>
    <row r="70" spans="1:22" ht="15.75" x14ac:dyDescent="0.25">
      <c r="A70" s="13">
        <v>0.625</v>
      </c>
      <c r="B70" s="14" t="s">
        <v>105</v>
      </c>
      <c r="C70" s="15">
        <v>953.14236117730161</v>
      </c>
      <c r="D70" s="15">
        <v>917.04861117479504</v>
      </c>
      <c r="E70" s="16">
        <v>1311.40625009107</v>
      </c>
      <c r="F70" s="15">
        <v>1066.7708334074146</v>
      </c>
      <c r="G70" s="16">
        <v>947.79513895470802</v>
      </c>
      <c r="H70" s="17">
        <v>1041.3715278500952</v>
      </c>
      <c r="I70" s="82"/>
      <c r="J70" s="83">
        <f t="shared" si="5"/>
        <v>55.39</v>
      </c>
      <c r="K70" s="83">
        <f t="shared" si="6"/>
        <v>54.58</v>
      </c>
      <c r="L70" s="83">
        <f t="shared" si="7"/>
        <v>64.334999999999994</v>
      </c>
      <c r="M70" s="83">
        <f t="shared" si="8"/>
        <v>57.94</v>
      </c>
      <c r="N70" s="83">
        <f t="shared" si="9"/>
        <v>55.269999999999996</v>
      </c>
      <c r="O70" s="83">
        <f t="shared" si="10"/>
        <v>57.37</v>
      </c>
      <c r="P70" s="134"/>
      <c r="Q70" s="36">
        <f t="shared" si="3"/>
        <v>1039.5891204425641</v>
      </c>
      <c r="R70" s="37">
        <f t="shared" si="4"/>
        <v>6237.534722655384</v>
      </c>
      <c r="S70" s="21"/>
      <c r="T70" s="21"/>
      <c r="U70" s="21"/>
      <c r="V70" s="21"/>
    </row>
    <row r="71" spans="1:22" ht="15.75" x14ac:dyDescent="0.25">
      <c r="A71" s="13">
        <v>0.625</v>
      </c>
      <c r="B71" s="14" t="s">
        <v>106</v>
      </c>
      <c r="C71" s="15">
        <v>4101.3194447292581</v>
      </c>
      <c r="D71" s="15">
        <v>2114.8263890357521</v>
      </c>
      <c r="E71" s="16">
        <v>1799.3402779027319</v>
      </c>
      <c r="F71" s="15">
        <v>3981.0069447209034</v>
      </c>
      <c r="G71" s="16">
        <v>3892.7777780481097</v>
      </c>
      <c r="H71" s="17">
        <v>2891.5104168674661</v>
      </c>
      <c r="I71" s="82"/>
      <c r="J71" s="83">
        <f t="shared" si="5"/>
        <v>152.06</v>
      </c>
      <c r="K71" s="83">
        <f t="shared" si="6"/>
        <v>85.37</v>
      </c>
      <c r="L71" s="83">
        <f t="shared" si="7"/>
        <v>77.11</v>
      </c>
      <c r="M71" s="83">
        <f t="shared" si="8"/>
        <v>148.01</v>
      </c>
      <c r="N71" s="83">
        <f t="shared" si="9"/>
        <v>145.04</v>
      </c>
      <c r="O71" s="83">
        <f t="shared" si="10"/>
        <v>111.33500000000001</v>
      </c>
      <c r="P71" s="134"/>
      <c r="Q71" s="36">
        <f t="shared" ref="Q71:Q134" si="11">AVERAGE(C71:H71)</f>
        <v>3130.1302085507036</v>
      </c>
      <c r="R71" s="37">
        <f t="shared" ref="R71:R134" si="12">SUM(C71:H71)</f>
        <v>18780.781251304223</v>
      </c>
      <c r="S71" s="21"/>
      <c r="T71" s="21"/>
      <c r="U71" s="21"/>
      <c r="V71" s="21"/>
    </row>
    <row r="72" spans="1:22" ht="15.75" x14ac:dyDescent="0.25">
      <c r="A72" s="13">
        <v>0.625</v>
      </c>
      <c r="B72" s="14" t="s">
        <v>107</v>
      </c>
      <c r="C72" s="15">
        <v>487.93402781166208</v>
      </c>
      <c r="D72" s="15">
        <v>487.93402781166208</v>
      </c>
      <c r="E72" s="16">
        <v>558.78472226102667</v>
      </c>
      <c r="F72" s="15">
        <v>720.53819449448179</v>
      </c>
      <c r="G72" s="16">
        <v>609.58333337566557</v>
      </c>
      <c r="H72" s="17">
        <v>621.61458337650106</v>
      </c>
      <c r="I72" s="82"/>
      <c r="J72" s="83">
        <f t="shared" ref="J72:J135" si="13">34+IF(C72*$V$32&lt;$T$35,C72*$V$32/1000*3,$T$35/1000*3)+IF(IF(C72*$V$32&gt;$T$35*2,$T$35/1000*3.5,((C72*$V$32)-$T$35)/1000*3.5)&lt;0,0,IF(C72*$V$32&gt;$T$35*2,$T$35/1000*3.5,((C72*$V$32)-$T$35)/1000*3.5))+IF(C72*$V$32&lt;$T$35*2,0,((C72*$V$32)-($T$35*2))/1000*4.5)</f>
        <v>44.95</v>
      </c>
      <c r="K72" s="83">
        <f t="shared" ref="K72:K135" si="14">34+IF(D72*$V$32&lt;$T$35,D72*$V$32/1000*3,$T$35/1000*3)+IF(IF(D72*$V$32&gt;$T$35*2,$T$35/1000*3.5,((D72*$V$32)-$T$35)/1000*3.5)&lt;0,0,IF(D72*$V$32&gt;$T$35*2,$T$35/1000*3.5,((D72*$V$32)-$T$35)/1000*3.5))+IF(D72*$V$32&lt;$T$35*2,0,((D72*$V$32)-($T$35*2))/1000*4.5)</f>
        <v>44.95</v>
      </c>
      <c r="L72" s="83">
        <f t="shared" ref="L72:L135" si="15">34+IF(E72*$V$32&lt;$T$35,E72*$V$32/1000*3,$T$35/1000*3)+IF(IF(E72*$V$32&gt;$T$35*2,$T$35/1000*3.5,((E72*$V$32)-$T$35)/1000*3.5)&lt;0,0,IF(E72*$V$32&gt;$T$35*2,$T$35/1000*3.5,((E72*$V$32)-$T$35)/1000*3.5))+IF(E72*$V$32&lt;$T$35*2,0,((E72*$V$32)-($T$35*2))/1000*4.5)</f>
        <v>46.54</v>
      </c>
      <c r="M72" s="83">
        <f t="shared" ref="M72:M135" si="16">34+IF(F72*$V$32&lt;$T$35,F72*$V$32/1000*3,$T$35/1000*3)+IF(IF(F72*$V$32&gt;$T$35*2,$T$35/1000*3.5,((F72*$V$32)-$T$35)/1000*3.5)&lt;0,0,IF(F72*$V$32&gt;$T$35*2,$T$35/1000*3.5,((F72*$V$32)-$T$35)/1000*3.5))+IF(F72*$V$32&lt;$T$35*2,0,((F72*$V$32)-($T$35*2))/1000*4.5)</f>
        <v>50.17</v>
      </c>
      <c r="N72" s="83">
        <f t="shared" ref="N72:N135" si="17">34+IF(G72*$V$32&lt;$T$35,G72*$V$32/1000*3,$T$35/1000*3)+IF(IF(G72*$V$32&gt;$T$35*2,$T$35/1000*3.5,((G72*$V$32)-$T$35)/1000*3.5)&lt;0,0,IF(G72*$V$32&gt;$T$35*2,$T$35/1000*3.5,((G72*$V$32)-$T$35)/1000*3.5))+IF(G72*$V$32&lt;$T$35*2,0,((G72*$V$32)-($T$35*2))/1000*4.5)</f>
        <v>47.68</v>
      </c>
      <c r="O72" s="83">
        <f t="shared" ref="O72:O135" si="18">34+IF(H72*$V$32&lt;$T$35,H72*$V$32/1000*3,$T$35/1000*3)+IF(IF(H72*$V$32&gt;$T$35*2,$T$35/1000*3.5,((H72*$V$32)-$T$35)/1000*3.5)&lt;0,0,IF(H72*$V$32&gt;$T$35*2,$T$35/1000*3.5,((H72*$V$32)-$T$35)/1000*3.5))+IF(H72*$V$32&lt;$T$35*2,0,((H72*$V$32)-($T$35*2))/1000*4.5)</f>
        <v>47.95</v>
      </c>
      <c r="P72" s="134"/>
      <c r="Q72" s="36">
        <f t="shared" si="11"/>
        <v>581.06481485516645</v>
      </c>
      <c r="R72" s="37">
        <f t="shared" si="12"/>
        <v>3486.3888891309989</v>
      </c>
      <c r="S72" s="21"/>
      <c r="T72" s="21"/>
      <c r="U72" s="21"/>
      <c r="V72" s="21"/>
    </row>
    <row r="73" spans="1:22" ht="15.75" x14ac:dyDescent="0.25">
      <c r="A73" s="13">
        <v>0.625</v>
      </c>
      <c r="B73" s="14" t="s">
        <v>108</v>
      </c>
      <c r="C73" s="15">
        <v>1435.7291667663701</v>
      </c>
      <c r="D73" s="15">
        <v>1457.1180556567442</v>
      </c>
      <c r="E73" s="16">
        <v>1093.5069445203824</v>
      </c>
      <c r="F73" s="15">
        <v>1787.3090279018966</v>
      </c>
      <c r="G73" s="16">
        <v>963.83680562248867</v>
      </c>
      <c r="H73" s="17">
        <v>1149.6527778576149</v>
      </c>
      <c r="I73" s="82"/>
      <c r="J73" s="83">
        <f t="shared" si="13"/>
        <v>67.59</v>
      </c>
      <c r="K73" s="83">
        <f t="shared" si="14"/>
        <v>68.150000000000006</v>
      </c>
      <c r="L73" s="83">
        <f t="shared" si="15"/>
        <v>58.629999999999995</v>
      </c>
      <c r="M73" s="83">
        <f t="shared" si="16"/>
        <v>76.795000000000002</v>
      </c>
      <c r="N73" s="83">
        <f t="shared" si="17"/>
        <v>55.629999999999995</v>
      </c>
      <c r="O73" s="83">
        <f t="shared" si="18"/>
        <v>60.1</v>
      </c>
      <c r="P73" s="134"/>
      <c r="Q73" s="36">
        <f t="shared" si="11"/>
        <v>1314.5254630542497</v>
      </c>
      <c r="R73" s="37">
        <f t="shared" si="12"/>
        <v>7887.1527783254978</v>
      </c>
      <c r="S73" s="21"/>
      <c r="T73" s="21"/>
      <c r="U73" s="21"/>
      <c r="V73" s="21"/>
    </row>
    <row r="74" spans="1:22" ht="15.75" x14ac:dyDescent="0.25">
      <c r="A74" s="13">
        <v>0.625</v>
      </c>
      <c r="B74" s="14" t="s">
        <v>109</v>
      </c>
      <c r="C74" s="15">
        <v>1042.7083334057436</v>
      </c>
      <c r="D74" s="15">
        <v>1264.6180556433762</v>
      </c>
      <c r="E74" s="16">
        <v>2216.4236112650296</v>
      </c>
      <c r="F74" s="15">
        <v>2257.8645834901295</v>
      </c>
      <c r="G74" s="16">
        <v>1260.6076389764312</v>
      </c>
      <c r="H74" s="17">
        <v>909.02777784090472</v>
      </c>
      <c r="I74" s="82"/>
      <c r="J74" s="83">
        <f t="shared" si="13"/>
        <v>57.4</v>
      </c>
      <c r="K74" s="83">
        <f t="shared" si="14"/>
        <v>63.11</v>
      </c>
      <c r="L74" s="83">
        <f t="shared" si="15"/>
        <v>88.61</v>
      </c>
      <c r="M74" s="83">
        <f t="shared" si="16"/>
        <v>90.004999999999995</v>
      </c>
      <c r="N74" s="83">
        <f t="shared" si="17"/>
        <v>63.005000000000003</v>
      </c>
      <c r="O74" s="83">
        <f t="shared" si="18"/>
        <v>54.4</v>
      </c>
      <c r="P74" s="134"/>
      <c r="Q74" s="36">
        <f t="shared" si="11"/>
        <v>1491.8750001036026</v>
      </c>
      <c r="R74" s="37">
        <f t="shared" si="12"/>
        <v>8951.250000621616</v>
      </c>
      <c r="S74" s="21"/>
      <c r="T74" s="21"/>
      <c r="U74" s="21"/>
      <c r="V74" s="21"/>
    </row>
    <row r="75" spans="1:22" ht="15.75" x14ac:dyDescent="0.25">
      <c r="A75" s="13">
        <v>0.625</v>
      </c>
      <c r="B75" s="14" t="s">
        <v>110</v>
      </c>
      <c r="C75" s="15">
        <v>683.10763893632691</v>
      </c>
      <c r="D75" s="15">
        <v>606.90972226436872</v>
      </c>
      <c r="E75" s="16">
        <v>2447.6909723922008</v>
      </c>
      <c r="F75" s="15">
        <v>4392.7430558606075</v>
      </c>
      <c r="G75" s="16">
        <v>1652.2916667814093</v>
      </c>
      <c r="H75" s="17">
        <v>489.2708333673105</v>
      </c>
      <c r="I75" s="82"/>
      <c r="J75" s="83">
        <f t="shared" si="13"/>
        <v>49.33</v>
      </c>
      <c r="K75" s="83">
        <f t="shared" si="14"/>
        <v>47.620000000000005</v>
      </c>
      <c r="L75" s="83">
        <f t="shared" si="15"/>
        <v>96.394999999999996</v>
      </c>
      <c r="M75" s="83">
        <f t="shared" si="16"/>
        <v>161.87</v>
      </c>
      <c r="N75" s="83">
        <f t="shared" si="17"/>
        <v>73.260000000000005</v>
      </c>
      <c r="O75" s="83">
        <f t="shared" si="18"/>
        <v>44.980000000000004</v>
      </c>
      <c r="P75" s="134"/>
      <c r="Q75" s="36">
        <f t="shared" si="11"/>
        <v>1712.0023149337039</v>
      </c>
      <c r="R75" s="37">
        <f t="shared" si="12"/>
        <v>10272.013889602224</v>
      </c>
      <c r="S75" s="21"/>
      <c r="T75" s="21"/>
      <c r="U75" s="21"/>
      <c r="V75" s="21"/>
    </row>
    <row r="76" spans="1:22" ht="15.75" x14ac:dyDescent="0.25">
      <c r="A76" s="13">
        <v>0.625</v>
      </c>
      <c r="B76" s="14" t="s">
        <v>111</v>
      </c>
      <c r="C76" s="15">
        <v>1112.2222222994599</v>
      </c>
      <c r="D76" s="15">
        <v>950.46875006600476</v>
      </c>
      <c r="E76" s="16">
        <v>1391.6145834299732</v>
      </c>
      <c r="F76" s="15">
        <v>2192.3611112633585</v>
      </c>
      <c r="G76" s="16">
        <v>995.92013895805007</v>
      </c>
      <c r="H76" s="17">
        <v>717.86458338318505</v>
      </c>
      <c r="I76" s="82"/>
      <c r="J76" s="83">
        <f t="shared" si="13"/>
        <v>59.12</v>
      </c>
      <c r="K76" s="83">
        <f t="shared" si="14"/>
        <v>55.33</v>
      </c>
      <c r="L76" s="83">
        <f t="shared" si="15"/>
        <v>66.435000000000002</v>
      </c>
      <c r="M76" s="83">
        <f t="shared" si="16"/>
        <v>87.8</v>
      </c>
      <c r="N76" s="83">
        <f t="shared" si="17"/>
        <v>56.35</v>
      </c>
      <c r="O76" s="83">
        <f t="shared" si="18"/>
        <v>50.11</v>
      </c>
      <c r="P76" s="134"/>
      <c r="Q76" s="36">
        <f t="shared" si="11"/>
        <v>1226.7418982333386</v>
      </c>
      <c r="R76" s="37">
        <f t="shared" si="12"/>
        <v>7360.451389400032</v>
      </c>
      <c r="S76" s="21"/>
      <c r="T76" s="21"/>
      <c r="U76" s="21"/>
      <c r="V76" s="21"/>
    </row>
    <row r="77" spans="1:22" ht="15.75" x14ac:dyDescent="0.25">
      <c r="A77" s="13">
        <v>0.625</v>
      </c>
      <c r="B77" s="14" t="s">
        <v>112</v>
      </c>
      <c r="C77" s="15">
        <v>1763.2465279002254</v>
      </c>
      <c r="D77" s="15">
        <v>1668.3333334491899</v>
      </c>
      <c r="E77" s="16">
        <v>1827.4131945713482</v>
      </c>
      <c r="F77" s="15">
        <v>1954.4097223579452</v>
      </c>
      <c r="G77" s="16">
        <v>919.72222228609178</v>
      </c>
      <c r="H77" s="17">
        <v>721.87500005013021</v>
      </c>
      <c r="I77" s="82"/>
      <c r="J77" s="83">
        <f t="shared" si="13"/>
        <v>76.165000000000006</v>
      </c>
      <c r="K77" s="83">
        <f t="shared" si="14"/>
        <v>73.680000000000007</v>
      </c>
      <c r="L77" s="83">
        <f t="shared" si="15"/>
        <v>77.844999999999999</v>
      </c>
      <c r="M77" s="83">
        <f t="shared" si="16"/>
        <v>81.17</v>
      </c>
      <c r="N77" s="83">
        <f t="shared" si="17"/>
        <v>54.64</v>
      </c>
      <c r="O77" s="83">
        <f t="shared" si="18"/>
        <v>50.2</v>
      </c>
      <c r="P77" s="134"/>
      <c r="Q77" s="36">
        <f t="shared" si="11"/>
        <v>1475.8333334358219</v>
      </c>
      <c r="R77" s="37">
        <f t="shared" si="12"/>
        <v>8855.0000006149312</v>
      </c>
      <c r="S77" s="21"/>
      <c r="T77" s="21"/>
      <c r="U77" s="21"/>
      <c r="V77" s="21"/>
    </row>
    <row r="78" spans="1:22" ht="15.75" x14ac:dyDescent="0.25">
      <c r="A78" s="13">
        <v>0.625</v>
      </c>
      <c r="B78" s="14" t="s">
        <v>113</v>
      </c>
      <c r="C78" s="15">
        <v>636.31944448863328</v>
      </c>
      <c r="D78" s="15">
        <v>759.30555560828509</v>
      </c>
      <c r="E78" s="16">
        <v>879.61805561664016</v>
      </c>
      <c r="F78" s="15">
        <v>1030.6770834049082</v>
      </c>
      <c r="G78" s="16">
        <v>858.22916672626593</v>
      </c>
      <c r="H78" s="17">
        <v>822.13541672375936</v>
      </c>
      <c r="I78" s="82"/>
      <c r="J78" s="83">
        <f t="shared" si="13"/>
        <v>48.28</v>
      </c>
      <c r="K78" s="83">
        <f t="shared" si="14"/>
        <v>51.04</v>
      </c>
      <c r="L78" s="83">
        <f t="shared" si="15"/>
        <v>53.74</v>
      </c>
      <c r="M78" s="83">
        <f t="shared" si="16"/>
        <v>57.13</v>
      </c>
      <c r="N78" s="83">
        <f t="shared" si="17"/>
        <v>53.26</v>
      </c>
      <c r="O78" s="83">
        <f t="shared" si="18"/>
        <v>52.45</v>
      </c>
      <c r="P78" s="134"/>
      <c r="Q78" s="36">
        <f t="shared" si="11"/>
        <v>831.04745376141545</v>
      </c>
      <c r="R78" s="37">
        <f t="shared" si="12"/>
        <v>4986.2847225684927</v>
      </c>
      <c r="S78" s="21"/>
      <c r="T78" s="21"/>
      <c r="U78" s="21"/>
      <c r="V78" s="21"/>
    </row>
    <row r="79" spans="1:22" ht="15.75" x14ac:dyDescent="0.25">
      <c r="A79" s="13">
        <v>0.625</v>
      </c>
      <c r="B79" s="14" t="s">
        <v>114</v>
      </c>
      <c r="C79" s="15">
        <v>909.02777784090472</v>
      </c>
      <c r="D79" s="15">
        <v>896.99652784006923</v>
      </c>
      <c r="E79" s="16">
        <v>989.23611117980806</v>
      </c>
      <c r="F79" s="15">
        <v>890.31250006182722</v>
      </c>
      <c r="G79" s="16">
        <v>902.34375006266282</v>
      </c>
      <c r="H79" s="17">
        <v>902.34375006266282</v>
      </c>
      <c r="I79" s="82"/>
      <c r="J79" s="83">
        <f t="shared" si="13"/>
        <v>54.4</v>
      </c>
      <c r="K79" s="83">
        <f t="shared" si="14"/>
        <v>54.129999999999995</v>
      </c>
      <c r="L79" s="83">
        <f t="shared" si="15"/>
        <v>56.2</v>
      </c>
      <c r="M79" s="83">
        <f t="shared" si="16"/>
        <v>53.980000000000004</v>
      </c>
      <c r="N79" s="83">
        <f t="shared" si="17"/>
        <v>54.25</v>
      </c>
      <c r="O79" s="83">
        <f t="shared" si="18"/>
        <v>54.25</v>
      </c>
      <c r="P79" s="134"/>
      <c r="Q79" s="36">
        <f t="shared" si="11"/>
        <v>915.04340284132252</v>
      </c>
      <c r="R79" s="37">
        <f t="shared" si="12"/>
        <v>5490.2604170479353</v>
      </c>
      <c r="S79" s="21"/>
      <c r="T79" s="21"/>
      <c r="U79" s="21"/>
      <c r="V79" s="21"/>
    </row>
    <row r="80" spans="1:22" ht="15.75" x14ac:dyDescent="0.25">
      <c r="A80" s="13">
        <v>0.625</v>
      </c>
      <c r="B80" s="14" t="s">
        <v>115</v>
      </c>
      <c r="C80" s="15">
        <v>985.2256945128629</v>
      </c>
      <c r="D80" s="15">
        <v>931.75347228692738</v>
      </c>
      <c r="E80" s="16">
        <v>1364.8784723170054</v>
      </c>
      <c r="F80" s="15">
        <v>1858.1597223512611</v>
      </c>
      <c r="G80" s="16">
        <v>995.92013895805007</v>
      </c>
      <c r="H80" s="17">
        <v>955.81597228859835</v>
      </c>
      <c r="I80" s="82"/>
      <c r="J80" s="83">
        <f t="shared" si="13"/>
        <v>56.11</v>
      </c>
      <c r="K80" s="83">
        <f t="shared" si="14"/>
        <v>54.91</v>
      </c>
      <c r="L80" s="83">
        <f t="shared" si="15"/>
        <v>65.734999999999999</v>
      </c>
      <c r="M80" s="83">
        <f t="shared" si="16"/>
        <v>78.650000000000006</v>
      </c>
      <c r="N80" s="83">
        <f t="shared" si="17"/>
        <v>56.35</v>
      </c>
      <c r="O80" s="83">
        <f t="shared" si="18"/>
        <v>55.45</v>
      </c>
      <c r="P80" s="134"/>
      <c r="Q80" s="36">
        <f t="shared" si="11"/>
        <v>1181.9589121191175</v>
      </c>
      <c r="R80" s="37">
        <f t="shared" si="12"/>
        <v>7091.7534727147049</v>
      </c>
      <c r="S80" s="21"/>
      <c r="T80" s="21"/>
      <c r="U80" s="21"/>
      <c r="V80" s="21"/>
    </row>
    <row r="81" spans="1:22" ht="15.75" x14ac:dyDescent="0.25">
      <c r="A81" s="13">
        <v>0.625</v>
      </c>
      <c r="B81" s="14" t="s">
        <v>116</v>
      </c>
      <c r="C81" s="15">
        <v>876.94444450534343</v>
      </c>
      <c r="D81" s="15">
        <v>1049.3923611839855</v>
      </c>
      <c r="E81" s="16">
        <v>1519.9479167722186</v>
      </c>
      <c r="F81" s="15">
        <v>1074.7916667413049</v>
      </c>
      <c r="G81" s="16">
        <v>1870.1909723520967</v>
      </c>
      <c r="H81" s="17">
        <v>2156.2673612608519</v>
      </c>
      <c r="I81" s="82"/>
      <c r="J81" s="83">
        <f t="shared" si="13"/>
        <v>53.68</v>
      </c>
      <c r="K81" s="83">
        <f t="shared" si="14"/>
        <v>57.55</v>
      </c>
      <c r="L81" s="83">
        <f t="shared" si="15"/>
        <v>69.795000000000002</v>
      </c>
      <c r="M81" s="83">
        <f t="shared" si="16"/>
        <v>58.139999999999993</v>
      </c>
      <c r="N81" s="83">
        <f t="shared" si="17"/>
        <v>78.965000000000003</v>
      </c>
      <c r="O81" s="83">
        <f t="shared" si="18"/>
        <v>86.584999999999994</v>
      </c>
      <c r="P81" s="134"/>
      <c r="Q81" s="36">
        <f t="shared" si="11"/>
        <v>1424.5891204693</v>
      </c>
      <c r="R81" s="37">
        <f t="shared" si="12"/>
        <v>8547.5347228158007</v>
      </c>
      <c r="S81" s="21"/>
      <c r="T81" s="21"/>
      <c r="U81" s="21"/>
      <c r="V81" s="21"/>
    </row>
    <row r="82" spans="1:22" ht="15.75" x14ac:dyDescent="0.25">
      <c r="A82" s="13">
        <v>0.625</v>
      </c>
      <c r="B82" s="14" t="s">
        <v>117</v>
      </c>
      <c r="C82" s="15">
        <v>1789.9826390131932</v>
      </c>
      <c r="D82" s="15">
        <v>1485.1909723253605</v>
      </c>
      <c r="E82" s="16">
        <v>2943.6458335377533</v>
      </c>
      <c r="F82" s="15">
        <v>3748.4027780380834</v>
      </c>
      <c r="G82" s="16">
        <v>1816.718750126161</v>
      </c>
      <c r="H82" s="17">
        <v>2085.4166668114872</v>
      </c>
      <c r="I82" s="82"/>
      <c r="J82" s="83">
        <f t="shared" si="13"/>
        <v>76.864999999999995</v>
      </c>
      <c r="K82" s="83">
        <f t="shared" si="14"/>
        <v>68.885000000000005</v>
      </c>
      <c r="L82" s="83">
        <f t="shared" si="15"/>
        <v>113.09</v>
      </c>
      <c r="M82" s="83">
        <f t="shared" si="16"/>
        <v>140.18</v>
      </c>
      <c r="N82" s="83">
        <f t="shared" si="17"/>
        <v>77.564999999999998</v>
      </c>
      <c r="O82" s="83">
        <f t="shared" si="18"/>
        <v>84.6</v>
      </c>
      <c r="P82" s="134"/>
      <c r="Q82" s="36">
        <f t="shared" si="11"/>
        <v>2311.5596066420062</v>
      </c>
      <c r="R82" s="37">
        <f t="shared" si="12"/>
        <v>13869.357639852038</v>
      </c>
      <c r="S82" s="21"/>
      <c r="T82" s="21"/>
      <c r="U82" s="21"/>
      <c r="V82" s="21"/>
    </row>
    <row r="83" spans="1:22" ht="15.75" x14ac:dyDescent="0.25">
      <c r="A83" s="13">
        <v>0.625</v>
      </c>
      <c r="B83" s="14" t="s">
        <v>118</v>
      </c>
      <c r="C83" s="15">
        <v>629.63541671039138</v>
      </c>
      <c r="D83" s="15">
        <v>594.87847226353324</v>
      </c>
      <c r="E83" s="16">
        <v>675.08680560243658</v>
      </c>
      <c r="F83" s="15">
        <v>616.26736115390747</v>
      </c>
      <c r="G83" s="16">
        <v>610.92013893131389</v>
      </c>
      <c r="H83" s="17">
        <v>721.87500005013021</v>
      </c>
      <c r="I83" s="82"/>
      <c r="J83" s="83">
        <f t="shared" si="13"/>
        <v>48.129999999999995</v>
      </c>
      <c r="K83" s="83">
        <f t="shared" si="14"/>
        <v>47.35</v>
      </c>
      <c r="L83" s="83">
        <f t="shared" si="15"/>
        <v>49.15</v>
      </c>
      <c r="M83" s="83">
        <f t="shared" si="16"/>
        <v>47.83</v>
      </c>
      <c r="N83" s="83">
        <f t="shared" si="17"/>
        <v>47.71</v>
      </c>
      <c r="O83" s="83">
        <f t="shared" si="18"/>
        <v>50.2</v>
      </c>
      <c r="P83" s="134"/>
      <c r="Q83" s="36">
        <f t="shared" si="11"/>
        <v>641.44386578528554</v>
      </c>
      <c r="R83" s="37">
        <f t="shared" si="12"/>
        <v>3848.663194711713</v>
      </c>
      <c r="S83" s="21"/>
      <c r="T83" s="21"/>
      <c r="U83" s="21"/>
      <c r="V83" s="21"/>
    </row>
    <row r="84" spans="1:22" ht="15.75" x14ac:dyDescent="0.25">
      <c r="A84" s="13">
        <v>0.625</v>
      </c>
      <c r="B84" s="14" t="s">
        <v>119</v>
      </c>
      <c r="C84" s="15">
        <v>597.55208337482998</v>
      </c>
      <c r="D84" s="15">
        <v>815.45138894551746</v>
      </c>
      <c r="E84" s="16">
        <v>1743.1944445654997</v>
      </c>
      <c r="F84" s="15">
        <v>2888.8368057561693</v>
      </c>
      <c r="G84" s="16">
        <v>755.29513894133993</v>
      </c>
      <c r="H84" s="17">
        <v>717.86458338318505</v>
      </c>
      <c r="I84" s="82"/>
      <c r="J84" s="83">
        <f t="shared" si="13"/>
        <v>47.41</v>
      </c>
      <c r="K84" s="83">
        <f t="shared" si="14"/>
        <v>52.3</v>
      </c>
      <c r="L84" s="83">
        <f t="shared" si="15"/>
        <v>75.64</v>
      </c>
      <c r="M84" s="83">
        <f t="shared" si="16"/>
        <v>111.245</v>
      </c>
      <c r="N84" s="83">
        <f t="shared" si="17"/>
        <v>50.95</v>
      </c>
      <c r="O84" s="83">
        <f t="shared" si="18"/>
        <v>50.11</v>
      </c>
      <c r="P84" s="134"/>
      <c r="Q84" s="36">
        <f t="shared" si="11"/>
        <v>1253.0324074944235</v>
      </c>
      <c r="R84" s="37">
        <f t="shared" si="12"/>
        <v>7518.1944449665416</v>
      </c>
      <c r="S84" s="21"/>
      <c r="T84" s="21"/>
      <c r="U84" s="21"/>
      <c r="V84" s="21"/>
    </row>
    <row r="85" spans="1:22" ht="15.75" x14ac:dyDescent="0.25">
      <c r="A85" s="13">
        <v>0.625</v>
      </c>
      <c r="B85" s="14" t="s">
        <v>120</v>
      </c>
      <c r="C85" s="15">
        <v>73.524305560661418</v>
      </c>
      <c r="D85" s="15">
        <v>21.388888890374229</v>
      </c>
      <c r="E85" s="16">
        <v>168.43750001169704</v>
      </c>
      <c r="F85" s="15">
        <v>478.57638892212339</v>
      </c>
      <c r="G85" s="16">
        <v>284.73958335310692</v>
      </c>
      <c r="H85" s="17">
        <v>77.534722227606579</v>
      </c>
      <c r="I85" s="82"/>
      <c r="J85" s="83">
        <f t="shared" si="13"/>
        <v>35.65</v>
      </c>
      <c r="K85" s="83">
        <f t="shared" si="14"/>
        <v>34.479999999999997</v>
      </c>
      <c r="L85" s="83">
        <f t="shared" si="15"/>
        <v>37.78</v>
      </c>
      <c r="M85" s="83">
        <f t="shared" si="16"/>
        <v>44.74</v>
      </c>
      <c r="N85" s="83">
        <f t="shared" si="17"/>
        <v>40.39</v>
      </c>
      <c r="O85" s="83">
        <f t="shared" si="18"/>
        <v>35.74</v>
      </c>
      <c r="P85" s="134"/>
      <c r="Q85" s="36">
        <f t="shared" si="11"/>
        <v>184.03356482759497</v>
      </c>
      <c r="R85" s="37">
        <f t="shared" si="12"/>
        <v>1104.2013889655698</v>
      </c>
      <c r="S85" s="21"/>
      <c r="T85" s="21"/>
      <c r="U85" s="21"/>
      <c r="V85" s="21"/>
    </row>
    <row r="86" spans="1:22" ht="15.75" x14ac:dyDescent="0.25">
      <c r="A86" s="13">
        <v>0.625</v>
      </c>
      <c r="B86" s="14" t="s">
        <v>121</v>
      </c>
      <c r="C86" s="15">
        <v>1736.5104167872578</v>
      </c>
      <c r="D86" s="15">
        <v>1005.2777778475887</v>
      </c>
      <c r="E86" s="16">
        <v>2221.7708334876229</v>
      </c>
      <c r="F86" s="15">
        <v>1435.7291667663701</v>
      </c>
      <c r="G86" s="16">
        <v>1219.1666667513311</v>
      </c>
      <c r="H86" s="17">
        <v>1179.0625000818793</v>
      </c>
      <c r="I86" s="82"/>
      <c r="J86" s="83">
        <f t="shared" si="13"/>
        <v>75.465000000000003</v>
      </c>
      <c r="K86" s="83">
        <f t="shared" si="14"/>
        <v>56.56</v>
      </c>
      <c r="L86" s="83">
        <f t="shared" si="15"/>
        <v>88.79</v>
      </c>
      <c r="M86" s="83">
        <f t="shared" si="16"/>
        <v>67.59</v>
      </c>
      <c r="N86" s="83">
        <f t="shared" si="17"/>
        <v>61.92</v>
      </c>
      <c r="O86" s="83">
        <f t="shared" si="18"/>
        <v>60.87</v>
      </c>
      <c r="P86" s="134"/>
      <c r="Q86" s="36">
        <f t="shared" si="11"/>
        <v>1466.2528936203416</v>
      </c>
      <c r="R86" s="37">
        <f t="shared" si="12"/>
        <v>8797.5173617220498</v>
      </c>
      <c r="S86" s="21"/>
      <c r="T86" s="21"/>
      <c r="U86" s="21"/>
      <c r="V86" s="21"/>
    </row>
    <row r="87" spans="1:22" ht="15.75" x14ac:dyDescent="0.25">
      <c r="A87" s="13">
        <v>0.625</v>
      </c>
      <c r="B87" s="14" t="s">
        <v>122</v>
      </c>
      <c r="C87" s="15">
        <v>494.61805558990403</v>
      </c>
      <c r="D87" s="15">
        <v>477.23958336647496</v>
      </c>
      <c r="E87" s="16">
        <v>962.50000006684024</v>
      </c>
      <c r="F87" s="15">
        <v>1491.8750001036024</v>
      </c>
      <c r="G87" s="16">
        <v>1245.9027778642987</v>
      </c>
      <c r="H87" s="17">
        <v>407.72569447275873</v>
      </c>
      <c r="I87" s="82"/>
      <c r="J87" s="83">
        <f t="shared" si="13"/>
        <v>45.1</v>
      </c>
      <c r="K87" s="83">
        <f t="shared" si="14"/>
        <v>44.71</v>
      </c>
      <c r="L87" s="83">
        <f t="shared" si="15"/>
        <v>55.6</v>
      </c>
      <c r="M87" s="83">
        <f t="shared" si="16"/>
        <v>69.06</v>
      </c>
      <c r="N87" s="83">
        <f t="shared" si="17"/>
        <v>62.62</v>
      </c>
      <c r="O87" s="83">
        <f t="shared" si="18"/>
        <v>43.15</v>
      </c>
      <c r="P87" s="134"/>
      <c r="Q87" s="36">
        <f t="shared" si="11"/>
        <v>846.6435185773131</v>
      </c>
      <c r="R87" s="37">
        <f t="shared" si="12"/>
        <v>5079.8611114638788</v>
      </c>
      <c r="S87" s="21"/>
      <c r="T87" s="21"/>
      <c r="U87" s="21"/>
      <c r="V87" s="21"/>
    </row>
    <row r="88" spans="1:22" ht="15.75" x14ac:dyDescent="0.25">
      <c r="A88" s="13">
        <v>0.625</v>
      </c>
      <c r="B88" s="14" t="s">
        <v>123</v>
      </c>
      <c r="C88" s="15">
        <v>5638.645833724906</v>
      </c>
      <c r="D88" s="15">
        <v>6151.9791670938876</v>
      </c>
      <c r="E88" s="16">
        <v>5455.5034726010763</v>
      </c>
      <c r="F88" s="15">
        <v>1048.0555556283373</v>
      </c>
      <c r="G88" s="16">
        <v>1105.538194521218</v>
      </c>
      <c r="H88" s="17">
        <v>1239.2187500860568</v>
      </c>
      <c r="I88" s="82"/>
      <c r="J88" s="83">
        <f t="shared" si="13"/>
        <v>203.81</v>
      </c>
      <c r="K88" s="83">
        <f t="shared" si="14"/>
        <v>221.09</v>
      </c>
      <c r="L88" s="83">
        <f t="shared" si="15"/>
        <v>197.64499999999998</v>
      </c>
      <c r="M88" s="83">
        <f t="shared" si="16"/>
        <v>57.52</v>
      </c>
      <c r="N88" s="83">
        <f t="shared" si="17"/>
        <v>58.945</v>
      </c>
      <c r="O88" s="83">
        <f t="shared" si="18"/>
        <v>62.445</v>
      </c>
      <c r="P88" s="134"/>
      <c r="Q88" s="36">
        <f t="shared" si="11"/>
        <v>3439.8234956092469</v>
      </c>
      <c r="R88" s="37">
        <f t="shared" si="12"/>
        <v>20638.940973655481</v>
      </c>
      <c r="S88" s="21"/>
      <c r="T88" s="21"/>
      <c r="U88" s="21"/>
      <c r="V88" s="21"/>
    </row>
    <row r="89" spans="1:22" ht="15.75" x14ac:dyDescent="0.25">
      <c r="A89" s="13">
        <v>0.625</v>
      </c>
      <c r="B89" s="14" t="s">
        <v>124</v>
      </c>
      <c r="C89" s="15">
        <v>840.85069450283686</v>
      </c>
      <c r="D89" s="15">
        <v>1101.5277778542727</v>
      </c>
      <c r="E89" s="16">
        <v>3289.8784724506859</v>
      </c>
      <c r="F89" s="15">
        <v>4408.7847225283876</v>
      </c>
      <c r="G89" s="16">
        <v>1077.4652778526017</v>
      </c>
      <c r="H89" s="17">
        <v>986.56250006851133</v>
      </c>
      <c r="I89" s="82"/>
      <c r="J89" s="83">
        <f t="shared" si="13"/>
        <v>52.870000000000005</v>
      </c>
      <c r="K89" s="83">
        <f t="shared" si="14"/>
        <v>58.84</v>
      </c>
      <c r="L89" s="83">
        <f t="shared" si="15"/>
        <v>124.745</v>
      </c>
      <c r="M89" s="83">
        <f t="shared" si="16"/>
        <v>162.41</v>
      </c>
      <c r="N89" s="83">
        <f t="shared" si="17"/>
        <v>58.21</v>
      </c>
      <c r="O89" s="83">
        <f t="shared" si="18"/>
        <v>56.14</v>
      </c>
      <c r="P89" s="134"/>
      <c r="Q89" s="36">
        <f t="shared" si="11"/>
        <v>1950.8449075428828</v>
      </c>
      <c r="R89" s="37">
        <f t="shared" si="12"/>
        <v>11705.069445257297</v>
      </c>
      <c r="S89" s="21"/>
      <c r="T89" s="21"/>
      <c r="U89" s="21"/>
      <c r="V89" s="21"/>
    </row>
    <row r="90" spans="1:22" ht="15.75" x14ac:dyDescent="0.25">
      <c r="A90" s="13">
        <v>0.625</v>
      </c>
      <c r="B90" s="14" t="s">
        <v>125</v>
      </c>
      <c r="C90" s="15">
        <v>986.56250006851133</v>
      </c>
      <c r="D90" s="15">
        <v>828.81944450200137</v>
      </c>
      <c r="E90" s="16">
        <v>1046.7187500726889</v>
      </c>
      <c r="F90" s="15">
        <v>1068.107638963063</v>
      </c>
      <c r="G90" s="16">
        <v>967.84722228943383</v>
      </c>
      <c r="H90" s="17">
        <v>978.541666734621</v>
      </c>
      <c r="I90" s="82"/>
      <c r="J90" s="83">
        <f t="shared" si="13"/>
        <v>56.14</v>
      </c>
      <c r="K90" s="83">
        <f t="shared" si="14"/>
        <v>52.6</v>
      </c>
      <c r="L90" s="83">
        <f t="shared" si="15"/>
        <v>57.49</v>
      </c>
      <c r="M90" s="83">
        <f t="shared" si="16"/>
        <v>57.97</v>
      </c>
      <c r="N90" s="83">
        <f t="shared" si="17"/>
        <v>55.72</v>
      </c>
      <c r="O90" s="83">
        <f t="shared" si="18"/>
        <v>55.96</v>
      </c>
      <c r="P90" s="134"/>
      <c r="Q90" s="36">
        <f t="shared" si="11"/>
        <v>979.43287043838654</v>
      </c>
      <c r="R90" s="37">
        <f t="shared" si="12"/>
        <v>5876.5972226303193</v>
      </c>
      <c r="S90" s="21"/>
      <c r="T90" s="21"/>
      <c r="U90" s="21"/>
      <c r="V90" s="21"/>
    </row>
    <row r="91" spans="1:22" ht="15.75" x14ac:dyDescent="0.25">
      <c r="A91" s="13">
        <v>0.625</v>
      </c>
      <c r="B91" s="14" t="s">
        <v>126</v>
      </c>
      <c r="C91" s="15">
        <v>776.68402783171416</v>
      </c>
      <c r="D91" s="15">
        <v>708.5069444936463</v>
      </c>
      <c r="E91" s="16">
        <v>1788.6458334575448</v>
      </c>
      <c r="F91" s="15">
        <v>994.58333340240165</v>
      </c>
      <c r="G91" s="16">
        <v>743.26388894050444</v>
      </c>
      <c r="H91" s="17">
        <v>697.81250004845924</v>
      </c>
      <c r="I91" s="82"/>
      <c r="J91" s="83">
        <f t="shared" si="13"/>
        <v>51.43</v>
      </c>
      <c r="K91" s="83">
        <f t="shared" si="14"/>
        <v>49.9</v>
      </c>
      <c r="L91" s="83">
        <f t="shared" si="15"/>
        <v>76.83</v>
      </c>
      <c r="M91" s="83">
        <f t="shared" si="16"/>
        <v>56.32</v>
      </c>
      <c r="N91" s="83">
        <f t="shared" si="17"/>
        <v>50.68</v>
      </c>
      <c r="O91" s="83">
        <f t="shared" si="18"/>
        <v>49.66</v>
      </c>
      <c r="P91" s="134"/>
      <c r="Q91" s="36">
        <f t="shared" si="11"/>
        <v>951.58275469571163</v>
      </c>
      <c r="R91" s="37">
        <f t="shared" si="12"/>
        <v>5709.4965281742698</v>
      </c>
      <c r="S91" s="21"/>
      <c r="T91" s="21"/>
      <c r="U91" s="21"/>
      <c r="V91" s="21"/>
    </row>
    <row r="92" spans="1:22" ht="15.75" x14ac:dyDescent="0.25">
      <c r="A92" s="13">
        <v>0.625</v>
      </c>
      <c r="B92" s="14" t="s">
        <v>127</v>
      </c>
      <c r="C92" s="15">
        <v>147.04861112132284</v>
      </c>
      <c r="D92" s="15">
        <v>140.36458334308088</v>
      </c>
      <c r="E92" s="16">
        <v>478.57638892212339</v>
      </c>
      <c r="F92" s="15">
        <v>676.42361115808501</v>
      </c>
      <c r="G92" s="16">
        <v>402.3784722501652</v>
      </c>
      <c r="H92" s="17">
        <v>761.97916671958194</v>
      </c>
      <c r="I92" s="82"/>
      <c r="J92" s="83">
        <f t="shared" si="13"/>
        <v>37.299999999999997</v>
      </c>
      <c r="K92" s="83">
        <f t="shared" si="14"/>
        <v>37.15</v>
      </c>
      <c r="L92" s="83">
        <f t="shared" si="15"/>
        <v>44.74</v>
      </c>
      <c r="M92" s="83">
        <f t="shared" si="16"/>
        <v>49.18</v>
      </c>
      <c r="N92" s="83">
        <f t="shared" si="17"/>
        <v>43.03</v>
      </c>
      <c r="O92" s="83">
        <f t="shared" si="18"/>
        <v>51.1</v>
      </c>
      <c r="P92" s="134"/>
      <c r="Q92" s="36">
        <f t="shared" si="11"/>
        <v>434.46180558572655</v>
      </c>
      <c r="R92" s="37">
        <f t="shared" si="12"/>
        <v>2606.7708335143593</v>
      </c>
      <c r="S92" s="21"/>
      <c r="T92" s="21"/>
      <c r="U92" s="21"/>
      <c r="V92" s="21"/>
    </row>
    <row r="93" spans="1:22" ht="15.75" x14ac:dyDescent="0.25">
      <c r="A93" s="13">
        <v>0.625</v>
      </c>
      <c r="B93" s="14" t="s">
        <v>128</v>
      </c>
      <c r="C93" s="15">
        <v>2142.8993057043681</v>
      </c>
      <c r="D93" s="15">
        <v>2128.1944445922359</v>
      </c>
      <c r="E93" s="16">
        <v>2637.5173612942722</v>
      </c>
      <c r="F93" s="15">
        <v>2323.3680557169005</v>
      </c>
      <c r="G93" s="16">
        <v>2279.2534723805038</v>
      </c>
      <c r="H93" s="17">
        <v>2146.9097223713134</v>
      </c>
      <c r="I93" s="82"/>
      <c r="J93" s="83">
        <f t="shared" si="13"/>
        <v>86.135000000000005</v>
      </c>
      <c r="K93" s="83">
        <f t="shared" si="14"/>
        <v>85.72</v>
      </c>
      <c r="L93" s="83">
        <f t="shared" si="15"/>
        <v>102.785</v>
      </c>
      <c r="M93" s="83">
        <f t="shared" si="16"/>
        <v>92.21</v>
      </c>
      <c r="N93" s="83">
        <f t="shared" si="17"/>
        <v>90.724999999999994</v>
      </c>
      <c r="O93" s="83">
        <f t="shared" si="18"/>
        <v>86.27000000000001</v>
      </c>
      <c r="P93" s="134"/>
      <c r="Q93" s="36">
        <f t="shared" si="11"/>
        <v>2276.3570603432659</v>
      </c>
      <c r="R93" s="37">
        <f t="shared" si="12"/>
        <v>13658.142362059596</v>
      </c>
      <c r="S93" s="21"/>
      <c r="T93" s="21"/>
      <c r="U93" s="21"/>
      <c r="V93" s="21"/>
    </row>
    <row r="94" spans="1:22" ht="15.75" x14ac:dyDescent="0.25">
      <c r="A94" s="13">
        <v>0.625</v>
      </c>
      <c r="B94" s="14" t="s">
        <v>129</v>
      </c>
      <c r="C94" s="15">
        <v>1155.0000000802083</v>
      </c>
      <c r="D94" s="15">
        <v>993.24652784675322</v>
      </c>
      <c r="E94" s="16">
        <v>816.78819450116589</v>
      </c>
      <c r="F94" s="15">
        <v>351.57986113552636</v>
      </c>
      <c r="G94" s="16">
        <v>426.44097225183617</v>
      </c>
      <c r="H94" s="17">
        <v>1467.8125001019314</v>
      </c>
      <c r="I94" s="82"/>
      <c r="J94" s="83">
        <f t="shared" si="13"/>
        <v>60.24</v>
      </c>
      <c r="K94" s="83">
        <f t="shared" si="14"/>
        <v>56.29</v>
      </c>
      <c r="L94" s="83">
        <f t="shared" si="15"/>
        <v>52.33</v>
      </c>
      <c r="M94" s="83">
        <f t="shared" si="16"/>
        <v>41.89</v>
      </c>
      <c r="N94" s="83">
        <f t="shared" si="17"/>
        <v>43.57</v>
      </c>
      <c r="O94" s="83">
        <f t="shared" si="18"/>
        <v>68.430000000000007</v>
      </c>
      <c r="P94" s="134"/>
      <c r="Q94" s="36">
        <f t="shared" si="11"/>
        <v>868.47800931957033</v>
      </c>
      <c r="R94" s="37">
        <f t="shared" si="12"/>
        <v>5210.8680559174218</v>
      </c>
      <c r="S94" s="21"/>
      <c r="T94" s="21"/>
      <c r="U94" s="21"/>
      <c r="V94" s="21"/>
    </row>
    <row r="95" spans="1:22" ht="15.75" x14ac:dyDescent="0.25">
      <c r="A95" s="13">
        <v>0.625</v>
      </c>
      <c r="B95" s="14" t="s">
        <v>130</v>
      </c>
      <c r="C95" s="15">
        <v>1137.6215278567793</v>
      </c>
      <c r="D95" s="15">
        <v>1006.6145834032371</v>
      </c>
      <c r="E95" s="16">
        <v>1097.5173611873277</v>
      </c>
      <c r="F95" s="15">
        <v>1084.1493056308436</v>
      </c>
      <c r="G95" s="16">
        <v>1026.6666667379629</v>
      </c>
      <c r="H95" s="17">
        <v>1132.2743056341858</v>
      </c>
      <c r="I95" s="82"/>
      <c r="J95" s="83">
        <f t="shared" si="13"/>
        <v>59.784999999999997</v>
      </c>
      <c r="K95" s="83">
        <f t="shared" si="14"/>
        <v>56.59</v>
      </c>
      <c r="L95" s="83">
        <f t="shared" si="15"/>
        <v>58.734999999999999</v>
      </c>
      <c r="M95" s="83">
        <f t="shared" si="16"/>
        <v>58.384999999999998</v>
      </c>
      <c r="N95" s="83">
        <f t="shared" si="17"/>
        <v>57.04</v>
      </c>
      <c r="O95" s="83">
        <f t="shared" si="18"/>
        <v>59.645000000000003</v>
      </c>
      <c r="P95" s="134"/>
      <c r="Q95" s="36">
        <f t="shared" si="11"/>
        <v>1080.8072917417228</v>
      </c>
      <c r="R95" s="37">
        <f t="shared" si="12"/>
        <v>6484.8437504503372</v>
      </c>
      <c r="S95" s="21"/>
      <c r="T95" s="21"/>
      <c r="U95" s="21"/>
      <c r="V95" s="21"/>
    </row>
    <row r="96" spans="1:22" ht="15.75" x14ac:dyDescent="0.25">
      <c r="A96" s="13">
        <v>0.625</v>
      </c>
      <c r="B96" s="14" t="s">
        <v>131</v>
      </c>
      <c r="C96" s="15">
        <v>1502.5694445487895</v>
      </c>
      <c r="D96" s="15">
        <v>1653.6284723370575</v>
      </c>
      <c r="E96" s="16">
        <v>1593.4722223328799</v>
      </c>
      <c r="F96" s="15">
        <v>1752.5520834550384</v>
      </c>
      <c r="G96" s="16">
        <v>1300.7118056458828</v>
      </c>
      <c r="H96" s="17">
        <v>1590.7986112215833</v>
      </c>
      <c r="I96" s="82"/>
      <c r="J96" s="83">
        <f t="shared" si="13"/>
        <v>69.34</v>
      </c>
      <c r="K96" s="83">
        <f t="shared" si="14"/>
        <v>73.295000000000002</v>
      </c>
      <c r="L96" s="83">
        <f t="shared" si="15"/>
        <v>71.72</v>
      </c>
      <c r="M96" s="83">
        <f t="shared" si="16"/>
        <v>75.885000000000005</v>
      </c>
      <c r="N96" s="83">
        <f t="shared" si="17"/>
        <v>64.055000000000007</v>
      </c>
      <c r="O96" s="83">
        <f t="shared" si="18"/>
        <v>71.650000000000006</v>
      </c>
      <c r="P96" s="134"/>
      <c r="Q96" s="36">
        <f t="shared" si="11"/>
        <v>1565.6221065902052</v>
      </c>
      <c r="R96" s="37">
        <f t="shared" si="12"/>
        <v>9393.732639541231</v>
      </c>
      <c r="S96" s="21"/>
      <c r="T96" s="21"/>
      <c r="U96" s="21"/>
      <c r="V96" s="21"/>
    </row>
    <row r="97" spans="1:22" ht="15.75" x14ac:dyDescent="0.25">
      <c r="A97" s="13">
        <v>0.625</v>
      </c>
      <c r="B97" s="14" t="s">
        <v>132</v>
      </c>
      <c r="C97" s="15">
        <v>745.93750005180118</v>
      </c>
      <c r="D97" s="15">
        <v>616.26736115390747</v>
      </c>
      <c r="E97" s="16">
        <v>679.09722226938175</v>
      </c>
      <c r="F97" s="15">
        <v>697.81250004845924</v>
      </c>
      <c r="G97" s="16">
        <v>636.31944448863328</v>
      </c>
      <c r="H97" s="17">
        <v>540.06944448194929</v>
      </c>
      <c r="I97" s="82"/>
      <c r="J97" s="83">
        <f t="shared" si="13"/>
        <v>50.74</v>
      </c>
      <c r="K97" s="83">
        <f t="shared" si="14"/>
        <v>47.83</v>
      </c>
      <c r="L97" s="83">
        <f t="shared" si="15"/>
        <v>49.24</v>
      </c>
      <c r="M97" s="83">
        <f t="shared" si="16"/>
        <v>49.66</v>
      </c>
      <c r="N97" s="83">
        <f t="shared" si="17"/>
        <v>48.28</v>
      </c>
      <c r="O97" s="83">
        <f t="shared" si="18"/>
        <v>46.120000000000005</v>
      </c>
      <c r="P97" s="134"/>
      <c r="Q97" s="36">
        <f t="shared" si="11"/>
        <v>652.58391208235537</v>
      </c>
      <c r="R97" s="37">
        <f t="shared" si="12"/>
        <v>3915.5034724941324</v>
      </c>
      <c r="S97" s="21"/>
      <c r="T97" s="21"/>
      <c r="U97" s="21"/>
      <c r="V97" s="21"/>
    </row>
    <row r="98" spans="1:22" ht="15.75" x14ac:dyDescent="0.25">
      <c r="A98" s="13">
        <v>0.625</v>
      </c>
      <c r="B98" s="14" t="s">
        <v>133</v>
      </c>
      <c r="C98" s="15">
        <v>709.84375004929473</v>
      </c>
      <c r="D98" s="15">
        <v>136.35416667613572</v>
      </c>
      <c r="E98" s="16">
        <v>116.30208334140987</v>
      </c>
      <c r="F98" s="15">
        <v>1080.1388889638986</v>
      </c>
      <c r="G98" s="16">
        <v>771.33680560912057</v>
      </c>
      <c r="H98" s="17">
        <v>739.25347227355928</v>
      </c>
      <c r="I98" s="82"/>
      <c r="J98" s="83">
        <f t="shared" si="13"/>
        <v>49.93</v>
      </c>
      <c r="K98" s="83">
        <f t="shared" si="14"/>
        <v>37.06</v>
      </c>
      <c r="L98" s="83">
        <f t="shared" si="15"/>
        <v>36.61</v>
      </c>
      <c r="M98" s="83">
        <f t="shared" si="16"/>
        <v>58.28</v>
      </c>
      <c r="N98" s="83">
        <f t="shared" si="17"/>
        <v>51.31</v>
      </c>
      <c r="O98" s="83">
        <f t="shared" si="18"/>
        <v>50.59</v>
      </c>
      <c r="P98" s="134"/>
      <c r="Q98" s="36">
        <f t="shared" si="11"/>
        <v>592.20486115223639</v>
      </c>
      <c r="R98" s="37">
        <f t="shared" si="12"/>
        <v>3553.2291669134183</v>
      </c>
      <c r="S98" s="21"/>
      <c r="T98" s="21"/>
      <c r="U98" s="21"/>
      <c r="V98" s="21"/>
    </row>
    <row r="99" spans="1:22" ht="15.75" x14ac:dyDescent="0.25">
      <c r="A99" s="13">
        <v>0.625</v>
      </c>
      <c r="B99" s="14" t="s">
        <v>134</v>
      </c>
      <c r="C99" s="15">
        <v>668.40277782419469</v>
      </c>
      <c r="D99" s="15">
        <v>854.21875005932077</v>
      </c>
      <c r="E99" s="16">
        <v>953.14236117730161</v>
      </c>
      <c r="F99" s="15">
        <v>1323.4375000919053</v>
      </c>
      <c r="G99" s="16">
        <v>1013.298611181479</v>
      </c>
      <c r="H99" s="17">
        <v>913.03819450784988</v>
      </c>
      <c r="I99" s="82"/>
      <c r="J99" s="83">
        <f t="shared" si="13"/>
        <v>49</v>
      </c>
      <c r="K99" s="83">
        <f t="shared" si="14"/>
        <v>53.17</v>
      </c>
      <c r="L99" s="83">
        <f t="shared" si="15"/>
        <v>55.39</v>
      </c>
      <c r="M99" s="83">
        <f t="shared" si="16"/>
        <v>64.650000000000006</v>
      </c>
      <c r="N99" s="83">
        <f t="shared" si="17"/>
        <v>56.74</v>
      </c>
      <c r="O99" s="83">
        <f t="shared" si="18"/>
        <v>54.49</v>
      </c>
      <c r="P99" s="134"/>
      <c r="Q99" s="36">
        <f t="shared" si="11"/>
        <v>954.25636580700848</v>
      </c>
      <c r="R99" s="37">
        <f t="shared" si="12"/>
        <v>5725.5381948420509</v>
      </c>
      <c r="S99" s="21"/>
      <c r="T99" s="21"/>
      <c r="U99" s="21"/>
      <c r="V99" s="21"/>
    </row>
    <row r="100" spans="1:22" ht="15.75" x14ac:dyDescent="0.25">
      <c r="A100" s="13">
        <v>0.625</v>
      </c>
      <c r="B100" s="14" t="s">
        <v>135</v>
      </c>
      <c r="C100" s="15">
        <v>862.23958339321109</v>
      </c>
      <c r="D100" s="15">
        <v>828.81944450200137</v>
      </c>
      <c r="E100" s="16">
        <v>901.0069445070144</v>
      </c>
      <c r="F100" s="15">
        <v>911.70138895220146</v>
      </c>
      <c r="G100" s="16">
        <v>1192.4305556383633</v>
      </c>
      <c r="H100" s="17">
        <v>1257.9340278651343</v>
      </c>
      <c r="I100" s="82"/>
      <c r="J100" s="83">
        <f t="shared" si="13"/>
        <v>53.35</v>
      </c>
      <c r="K100" s="83">
        <f t="shared" si="14"/>
        <v>52.6</v>
      </c>
      <c r="L100" s="83">
        <f t="shared" si="15"/>
        <v>54.22</v>
      </c>
      <c r="M100" s="83">
        <f t="shared" si="16"/>
        <v>54.46</v>
      </c>
      <c r="N100" s="83">
        <f t="shared" si="17"/>
        <v>61.22</v>
      </c>
      <c r="O100" s="83">
        <f t="shared" si="18"/>
        <v>62.935000000000002</v>
      </c>
      <c r="P100" s="134"/>
      <c r="Q100" s="36">
        <f t="shared" si="11"/>
        <v>992.35532414298768</v>
      </c>
      <c r="R100" s="37">
        <f t="shared" si="12"/>
        <v>5954.1319448579261</v>
      </c>
      <c r="S100" s="41"/>
      <c r="T100" s="41"/>
      <c r="U100" s="41"/>
      <c r="V100" s="21"/>
    </row>
    <row r="101" spans="1:22" ht="15.75" x14ac:dyDescent="0.25">
      <c r="A101" s="13">
        <v>0.625</v>
      </c>
      <c r="B101" s="14" t="s">
        <v>136</v>
      </c>
      <c r="C101" s="15">
        <v>45.451388892045237</v>
      </c>
      <c r="D101" s="15">
        <v>1446.4236112115573</v>
      </c>
      <c r="E101" s="16">
        <v>1025.3298611823145</v>
      </c>
      <c r="F101" s="15">
        <v>1034.6875000718533</v>
      </c>
      <c r="G101" s="16">
        <v>586.85763892964292</v>
      </c>
      <c r="H101" s="17">
        <v>514.6701389246299</v>
      </c>
      <c r="I101" s="82"/>
      <c r="J101" s="83">
        <f t="shared" si="13"/>
        <v>35.020000000000003</v>
      </c>
      <c r="K101" s="83">
        <f t="shared" si="14"/>
        <v>67.87</v>
      </c>
      <c r="L101" s="83">
        <f t="shared" si="15"/>
        <v>57.01</v>
      </c>
      <c r="M101" s="83">
        <f t="shared" si="16"/>
        <v>57.22</v>
      </c>
      <c r="N101" s="83">
        <f t="shared" si="17"/>
        <v>47.17</v>
      </c>
      <c r="O101" s="83">
        <f t="shared" si="18"/>
        <v>45.55</v>
      </c>
      <c r="P101" s="134"/>
      <c r="Q101" s="36">
        <f t="shared" si="11"/>
        <v>775.57002320200718</v>
      </c>
      <c r="R101" s="37">
        <f t="shared" si="12"/>
        <v>4653.4201392120431</v>
      </c>
      <c r="S101" s="21"/>
      <c r="T101" s="21"/>
      <c r="U101" s="21"/>
      <c r="V101" s="21"/>
    </row>
    <row r="102" spans="1:22" ht="15.75" x14ac:dyDescent="0.25">
      <c r="A102" s="13">
        <v>0.625</v>
      </c>
      <c r="B102" s="14" t="s">
        <v>137</v>
      </c>
      <c r="C102" s="15">
        <v>1112.2222222994599</v>
      </c>
      <c r="D102" s="15">
        <v>1144.3055556350212</v>
      </c>
      <c r="E102" s="16">
        <v>1291.3541667563441</v>
      </c>
      <c r="F102" s="15">
        <v>1189.7569445270665</v>
      </c>
      <c r="G102" s="16">
        <v>1108.2118056325148</v>
      </c>
      <c r="H102" s="17">
        <v>1175.0520834149343</v>
      </c>
      <c r="I102" s="82"/>
      <c r="J102" s="83">
        <f t="shared" si="13"/>
        <v>59.12</v>
      </c>
      <c r="K102" s="83">
        <f t="shared" si="14"/>
        <v>59.96</v>
      </c>
      <c r="L102" s="83">
        <f t="shared" si="15"/>
        <v>63.81</v>
      </c>
      <c r="M102" s="83">
        <f t="shared" si="16"/>
        <v>61.15</v>
      </c>
      <c r="N102" s="83">
        <f t="shared" si="17"/>
        <v>59.015000000000001</v>
      </c>
      <c r="O102" s="83">
        <f t="shared" si="18"/>
        <v>60.765000000000001</v>
      </c>
      <c r="P102" s="134"/>
      <c r="Q102" s="36">
        <f t="shared" si="11"/>
        <v>1170.1504630442232</v>
      </c>
      <c r="R102" s="37">
        <f t="shared" si="12"/>
        <v>7020.9027782653393</v>
      </c>
      <c r="S102" s="41"/>
      <c r="T102" s="41"/>
      <c r="U102" s="41"/>
      <c r="V102" s="21"/>
    </row>
    <row r="103" spans="1:22" ht="15.75" x14ac:dyDescent="0.25">
      <c r="A103" s="13">
        <v>0.625</v>
      </c>
      <c r="B103" s="14" t="s">
        <v>138</v>
      </c>
      <c r="C103" s="15">
        <v>584.18402781834607</v>
      </c>
      <c r="D103" s="15">
        <v>558.78472226102667</v>
      </c>
      <c r="E103" s="16">
        <v>479.91319447777175</v>
      </c>
      <c r="F103" s="15">
        <v>736.57986116226255</v>
      </c>
      <c r="G103" s="16">
        <v>782.03125005430775</v>
      </c>
      <c r="H103" s="17">
        <v>560.1215278166751</v>
      </c>
      <c r="I103" s="82"/>
      <c r="J103" s="83">
        <f t="shared" si="13"/>
        <v>47.11</v>
      </c>
      <c r="K103" s="83">
        <f t="shared" si="14"/>
        <v>46.54</v>
      </c>
      <c r="L103" s="83">
        <f t="shared" si="15"/>
        <v>44.769999999999996</v>
      </c>
      <c r="M103" s="83">
        <f t="shared" si="16"/>
        <v>50.53</v>
      </c>
      <c r="N103" s="83">
        <f t="shared" si="17"/>
        <v>51.55</v>
      </c>
      <c r="O103" s="83">
        <f t="shared" si="18"/>
        <v>46.57</v>
      </c>
      <c r="P103" s="134"/>
      <c r="Q103" s="36">
        <f t="shared" si="11"/>
        <v>616.93576393173169</v>
      </c>
      <c r="R103" s="37">
        <f t="shared" si="12"/>
        <v>3701.6145835903899</v>
      </c>
      <c r="S103" s="21"/>
      <c r="T103" s="21"/>
      <c r="U103" s="21"/>
      <c r="V103" s="41"/>
    </row>
    <row r="104" spans="1:22" ht="15.75" x14ac:dyDescent="0.25">
      <c r="A104" s="13">
        <v>0.625</v>
      </c>
      <c r="B104" s="14" t="s">
        <v>139</v>
      </c>
      <c r="C104" s="15">
        <v>1433.0555556550732</v>
      </c>
      <c r="D104" s="15">
        <v>1502.5694445487895</v>
      </c>
      <c r="E104" s="16">
        <v>2297.9687501595813</v>
      </c>
      <c r="F104" s="15">
        <v>1213.8194445287374</v>
      </c>
      <c r="G104" s="16">
        <v>803.42013894468198</v>
      </c>
      <c r="H104" s="17">
        <v>1438.4027778776669</v>
      </c>
      <c r="I104" s="82"/>
      <c r="J104" s="83">
        <f t="shared" si="13"/>
        <v>67.52</v>
      </c>
      <c r="K104" s="83">
        <f t="shared" si="14"/>
        <v>69.34</v>
      </c>
      <c r="L104" s="83">
        <f t="shared" si="15"/>
        <v>91.355000000000004</v>
      </c>
      <c r="M104" s="83">
        <f t="shared" si="16"/>
        <v>61.78</v>
      </c>
      <c r="N104" s="83">
        <f t="shared" si="17"/>
        <v>52.03</v>
      </c>
      <c r="O104" s="83">
        <f t="shared" si="18"/>
        <v>67.66</v>
      </c>
      <c r="P104" s="134"/>
      <c r="Q104" s="36">
        <f t="shared" si="11"/>
        <v>1448.2060186190884</v>
      </c>
      <c r="R104" s="37">
        <f t="shared" si="12"/>
        <v>8689.2361117145301</v>
      </c>
      <c r="S104" s="21"/>
      <c r="T104" s="21"/>
      <c r="U104" s="21"/>
      <c r="V104" s="21"/>
    </row>
    <row r="105" spans="1:22" ht="15.75" x14ac:dyDescent="0.25">
      <c r="A105" s="13">
        <v>0.625</v>
      </c>
      <c r="B105" s="14" t="s">
        <v>140</v>
      </c>
      <c r="C105" s="15">
        <v>1351.5104167605216</v>
      </c>
      <c r="D105" s="15">
        <v>1263.2812500877278</v>
      </c>
      <c r="E105" s="16">
        <v>1300.7118056458828</v>
      </c>
      <c r="F105" s="15">
        <v>1693.7326390065093</v>
      </c>
      <c r="G105" s="16">
        <v>1350.1736112048732</v>
      </c>
      <c r="H105" s="17">
        <v>1530.6423612174058</v>
      </c>
      <c r="I105" s="82"/>
      <c r="J105" s="83">
        <f t="shared" si="13"/>
        <v>65.385000000000005</v>
      </c>
      <c r="K105" s="83">
        <f t="shared" si="14"/>
        <v>63.075000000000003</v>
      </c>
      <c r="L105" s="83">
        <f t="shared" si="15"/>
        <v>64.055000000000007</v>
      </c>
      <c r="M105" s="83">
        <f t="shared" si="16"/>
        <v>74.344999999999999</v>
      </c>
      <c r="N105" s="83">
        <f t="shared" si="17"/>
        <v>65.349999999999994</v>
      </c>
      <c r="O105" s="83">
        <f t="shared" si="18"/>
        <v>70.075000000000003</v>
      </c>
      <c r="P105" s="134"/>
      <c r="Q105" s="36">
        <f t="shared" si="11"/>
        <v>1415.0086806538202</v>
      </c>
      <c r="R105" s="37">
        <f t="shared" si="12"/>
        <v>8490.0520839229212</v>
      </c>
      <c r="S105" s="21"/>
      <c r="T105" s="21"/>
      <c r="U105" s="21"/>
      <c r="V105" s="41"/>
    </row>
    <row r="106" spans="1:22" ht="15.75" x14ac:dyDescent="0.25">
      <c r="A106" s="13">
        <v>0.625</v>
      </c>
      <c r="B106" s="14" t="s">
        <v>141</v>
      </c>
      <c r="C106" s="15">
        <v>1001.2673611806435</v>
      </c>
      <c r="D106" s="15">
        <v>949.13194451035645</v>
      </c>
      <c r="E106" s="16">
        <v>888.97569450617891</v>
      </c>
      <c r="F106" s="15">
        <v>814.11458338986904</v>
      </c>
      <c r="G106" s="16">
        <v>844.86111116978202</v>
      </c>
      <c r="H106" s="17">
        <v>822.13541672375936</v>
      </c>
      <c r="I106" s="82"/>
      <c r="J106" s="83">
        <f t="shared" si="13"/>
        <v>56.47</v>
      </c>
      <c r="K106" s="83">
        <f t="shared" si="14"/>
        <v>55.3</v>
      </c>
      <c r="L106" s="83">
        <f t="shared" si="15"/>
        <v>53.95</v>
      </c>
      <c r="M106" s="83">
        <f t="shared" si="16"/>
        <v>52.269999999999996</v>
      </c>
      <c r="N106" s="83">
        <f t="shared" si="17"/>
        <v>52.96</v>
      </c>
      <c r="O106" s="83">
        <f t="shared" si="18"/>
        <v>52.45</v>
      </c>
      <c r="P106" s="134"/>
      <c r="Q106" s="36">
        <f t="shared" si="11"/>
        <v>886.74768524676495</v>
      </c>
      <c r="R106" s="37">
        <f t="shared" si="12"/>
        <v>5320.4861114805899</v>
      </c>
      <c r="S106" s="21"/>
      <c r="T106" s="21"/>
      <c r="U106" s="21"/>
      <c r="V106" s="21"/>
    </row>
    <row r="107" spans="1:22" ht="15.75" x14ac:dyDescent="0.25">
      <c r="A107" s="13">
        <v>0.625</v>
      </c>
      <c r="B107" s="14" t="s">
        <v>142</v>
      </c>
      <c r="C107" s="15">
        <v>962.50000006684024</v>
      </c>
      <c r="D107" s="15">
        <v>787.37847227690133</v>
      </c>
      <c r="E107" s="16">
        <v>923.73263895303705</v>
      </c>
      <c r="F107" s="15">
        <v>866.25000006015625</v>
      </c>
      <c r="G107" s="16">
        <v>844.86111116978202</v>
      </c>
      <c r="H107" s="17">
        <v>657.70833337900751</v>
      </c>
      <c r="I107" s="82"/>
      <c r="J107" s="83">
        <f t="shared" si="13"/>
        <v>55.6</v>
      </c>
      <c r="K107" s="83">
        <f t="shared" si="14"/>
        <v>51.67</v>
      </c>
      <c r="L107" s="83">
        <f t="shared" si="15"/>
        <v>54.730000000000004</v>
      </c>
      <c r="M107" s="83">
        <f t="shared" si="16"/>
        <v>53.44</v>
      </c>
      <c r="N107" s="83">
        <f t="shared" si="17"/>
        <v>52.96</v>
      </c>
      <c r="O107" s="83">
        <f t="shared" si="18"/>
        <v>48.76</v>
      </c>
      <c r="P107" s="134"/>
      <c r="Q107" s="36">
        <f t="shared" si="11"/>
        <v>840.40509265095409</v>
      </c>
      <c r="R107" s="37">
        <f t="shared" si="12"/>
        <v>5042.4305559057248</v>
      </c>
      <c r="S107" s="21"/>
      <c r="T107" s="21"/>
      <c r="U107" s="21"/>
      <c r="V107" s="21"/>
    </row>
    <row r="108" spans="1:22" ht="15.75" x14ac:dyDescent="0.25">
      <c r="A108" s="13">
        <v>0.625</v>
      </c>
      <c r="B108" s="14" t="s">
        <v>143</v>
      </c>
      <c r="C108" s="15">
        <v>324.84375002255859</v>
      </c>
      <c r="D108" s="15">
        <v>223.24652779328102</v>
      </c>
      <c r="E108" s="16">
        <v>347.5694444685812</v>
      </c>
      <c r="F108" s="15">
        <v>389.01041669368129</v>
      </c>
      <c r="G108" s="16">
        <v>312.81250002172311</v>
      </c>
      <c r="H108" s="17">
        <v>395.69444447192325</v>
      </c>
      <c r="I108" s="82"/>
      <c r="J108" s="83">
        <f t="shared" si="13"/>
        <v>41.29</v>
      </c>
      <c r="K108" s="83">
        <f t="shared" si="14"/>
        <v>39.01</v>
      </c>
      <c r="L108" s="83">
        <f t="shared" si="15"/>
        <v>41.8</v>
      </c>
      <c r="M108" s="83">
        <f t="shared" si="16"/>
        <v>42.730000000000004</v>
      </c>
      <c r="N108" s="83">
        <f t="shared" si="17"/>
        <v>41.019999999999996</v>
      </c>
      <c r="O108" s="83">
        <f t="shared" si="18"/>
        <v>42.879999999999995</v>
      </c>
      <c r="P108" s="134"/>
      <c r="Q108" s="36">
        <f t="shared" si="11"/>
        <v>332.19618057862476</v>
      </c>
      <c r="R108" s="37">
        <f t="shared" si="12"/>
        <v>1993.1770834717486</v>
      </c>
      <c r="S108" s="21"/>
      <c r="T108" s="21"/>
      <c r="U108" s="21"/>
      <c r="V108" s="21"/>
    </row>
    <row r="109" spans="1:22" ht="15.75" x14ac:dyDescent="0.25">
      <c r="A109" s="13">
        <v>0.625</v>
      </c>
      <c r="B109" s="14" t="s">
        <v>144</v>
      </c>
      <c r="C109" s="15">
        <v>901.0069445070144</v>
      </c>
      <c r="D109" s="15">
        <v>1097.5173611873277</v>
      </c>
      <c r="E109" s="16">
        <v>949.13194451035645</v>
      </c>
      <c r="F109" s="15">
        <v>998.59375006934681</v>
      </c>
      <c r="G109" s="16">
        <v>581.51041670704933</v>
      </c>
      <c r="H109" s="17">
        <v>478.57638892212339</v>
      </c>
      <c r="I109" s="82"/>
      <c r="J109" s="83">
        <f t="shared" si="13"/>
        <v>54.22</v>
      </c>
      <c r="K109" s="83">
        <f t="shared" si="14"/>
        <v>58.734999999999999</v>
      </c>
      <c r="L109" s="83">
        <f t="shared" si="15"/>
        <v>55.3</v>
      </c>
      <c r="M109" s="83">
        <f t="shared" si="16"/>
        <v>56.41</v>
      </c>
      <c r="N109" s="83">
        <f t="shared" si="17"/>
        <v>47.05</v>
      </c>
      <c r="O109" s="83">
        <f t="shared" si="18"/>
        <v>44.74</v>
      </c>
      <c r="P109" s="134"/>
      <c r="Q109" s="36">
        <f t="shared" si="11"/>
        <v>834.3894676505364</v>
      </c>
      <c r="R109" s="37">
        <f t="shared" si="12"/>
        <v>5006.3368059032182</v>
      </c>
      <c r="S109" s="21"/>
      <c r="T109" s="21"/>
      <c r="U109" s="21"/>
      <c r="V109" s="21"/>
    </row>
    <row r="110" spans="1:22" ht="15.75" x14ac:dyDescent="0.25">
      <c r="A110" s="13">
        <v>0.625</v>
      </c>
      <c r="B110" s="14" t="s">
        <v>145</v>
      </c>
      <c r="C110" s="15">
        <v>514.6701389246299</v>
      </c>
      <c r="D110" s="15">
        <v>632.30902782168812</v>
      </c>
      <c r="E110" s="16">
        <v>1446.4236112115573</v>
      </c>
      <c r="F110" s="15">
        <v>926.40625006433379</v>
      </c>
      <c r="G110" s="16">
        <v>680.43402782503017</v>
      </c>
      <c r="H110" s="17">
        <v>485.26041670036534</v>
      </c>
      <c r="I110" s="82"/>
      <c r="J110" s="83">
        <f t="shared" si="13"/>
        <v>45.55</v>
      </c>
      <c r="K110" s="83">
        <f t="shared" si="14"/>
        <v>48.19</v>
      </c>
      <c r="L110" s="83">
        <f t="shared" si="15"/>
        <v>67.87</v>
      </c>
      <c r="M110" s="83">
        <f t="shared" si="16"/>
        <v>54.79</v>
      </c>
      <c r="N110" s="83">
        <f t="shared" si="17"/>
        <v>49.269999999999996</v>
      </c>
      <c r="O110" s="83">
        <f t="shared" si="18"/>
        <v>44.89</v>
      </c>
      <c r="P110" s="134"/>
      <c r="Q110" s="36">
        <f t="shared" si="11"/>
        <v>780.91724542460088</v>
      </c>
      <c r="R110" s="37">
        <f t="shared" si="12"/>
        <v>4685.5034725476053</v>
      </c>
      <c r="S110" s="21"/>
      <c r="T110" s="21"/>
      <c r="U110" s="21"/>
      <c r="V110" s="21"/>
    </row>
    <row r="111" spans="1:22" ht="15.75" x14ac:dyDescent="0.25">
      <c r="A111" s="13">
        <v>0.625</v>
      </c>
      <c r="B111" s="14" t="s">
        <v>146</v>
      </c>
      <c r="C111" s="15">
        <v>288.75000002005208</v>
      </c>
      <c r="D111" s="15">
        <v>278.05555557486497</v>
      </c>
      <c r="E111" s="16">
        <v>318.15972224431664</v>
      </c>
      <c r="F111" s="15">
        <v>354.25347224682315</v>
      </c>
      <c r="G111" s="16">
        <v>303.45486113218436</v>
      </c>
      <c r="H111" s="17">
        <v>312.81250002172311</v>
      </c>
      <c r="I111" s="82"/>
      <c r="J111" s="83">
        <f t="shared" si="13"/>
        <v>40.480000000000004</v>
      </c>
      <c r="K111" s="83">
        <f t="shared" si="14"/>
        <v>40.24</v>
      </c>
      <c r="L111" s="83">
        <f t="shared" si="15"/>
        <v>41.14</v>
      </c>
      <c r="M111" s="83">
        <f t="shared" si="16"/>
        <v>41.95</v>
      </c>
      <c r="N111" s="83">
        <f t="shared" si="17"/>
        <v>40.81</v>
      </c>
      <c r="O111" s="83">
        <f t="shared" si="18"/>
        <v>41.019999999999996</v>
      </c>
      <c r="P111" s="134"/>
      <c r="Q111" s="36">
        <f t="shared" si="11"/>
        <v>309.24768520666072</v>
      </c>
      <c r="R111" s="37">
        <f t="shared" si="12"/>
        <v>1855.4861112399642</v>
      </c>
      <c r="S111" s="21"/>
      <c r="T111" s="21"/>
      <c r="U111" s="21"/>
      <c r="V111" s="21"/>
    </row>
    <row r="112" spans="1:22" ht="15.75" x14ac:dyDescent="0.25">
      <c r="A112" s="13">
        <v>0.625</v>
      </c>
      <c r="B112" s="14" t="s">
        <v>147</v>
      </c>
      <c r="C112" s="15">
        <v>741.92708338485602</v>
      </c>
      <c r="D112" s="15">
        <v>753.95833338569162</v>
      </c>
      <c r="E112" s="16">
        <v>794.06250005514323</v>
      </c>
      <c r="F112" s="15">
        <v>1193.7673611940115</v>
      </c>
      <c r="G112" s="16">
        <v>689.79166671456892</v>
      </c>
      <c r="H112" s="17">
        <v>609.58333337566557</v>
      </c>
      <c r="I112" s="82"/>
      <c r="J112" s="83">
        <f t="shared" si="13"/>
        <v>50.65</v>
      </c>
      <c r="K112" s="83">
        <f t="shared" si="14"/>
        <v>50.92</v>
      </c>
      <c r="L112" s="83">
        <f t="shared" si="15"/>
        <v>51.82</v>
      </c>
      <c r="M112" s="83">
        <f t="shared" si="16"/>
        <v>61.255000000000003</v>
      </c>
      <c r="N112" s="83">
        <f t="shared" si="17"/>
        <v>49.480000000000004</v>
      </c>
      <c r="O112" s="83">
        <f t="shared" si="18"/>
        <v>47.68</v>
      </c>
      <c r="P112" s="134"/>
      <c r="Q112" s="36">
        <f t="shared" si="11"/>
        <v>797.18171301832274</v>
      </c>
      <c r="R112" s="37">
        <f t="shared" si="12"/>
        <v>4783.0902781099367</v>
      </c>
      <c r="S112" s="21"/>
      <c r="T112" s="21"/>
      <c r="U112" s="21"/>
      <c r="V112" s="21"/>
    </row>
    <row r="113" spans="1:22" ht="15.75" x14ac:dyDescent="0.25">
      <c r="A113" s="13">
        <v>0.625</v>
      </c>
      <c r="B113" s="14" t="s">
        <v>148</v>
      </c>
      <c r="C113" s="15">
        <v>633.64583337733654</v>
      </c>
      <c r="D113" s="15">
        <v>584.18402781834607</v>
      </c>
      <c r="E113" s="16">
        <v>800.74652783338524</v>
      </c>
      <c r="F113" s="15">
        <v>868.92361117145299</v>
      </c>
      <c r="G113" s="16">
        <v>279.39236113051334</v>
      </c>
      <c r="H113" s="17">
        <v>716.52777782753662</v>
      </c>
      <c r="I113" s="82"/>
      <c r="J113" s="83">
        <f t="shared" si="13"/>
        <v>48.22</v>
      </c>
      <c r="K113" s="83">
        <f t="shared" si="14"/>
        <v>47.11</v>
      </c>
      <c r="L113" s="83">
        <f t="shared" si="15"/>
        <v>51.97</v>
      </c>
      <c r="M113" s="83">
        <f t="shared" si="16"/>
        <v>53.5</v>
      </c>
      <c r="N113" s="83">
        <f t="shared" si="17"/>
        <v>40.269999999999996</v>
      </c>
      <c r="O113" s="83">
        <f t="shared" si="18"/>
        <v>50.08</v>
      </c>
      <c r="P113" s="134"/>
      <c r="Q113" s="36">
        <f t="shared" si="11"/>
        <v>647.2366898597619</v>
      </c>
      <c r="R113" s="37">
        <f t="shared" si="12"/>
        <v>3883.4201391585711</v>
      </c>
      <c r="S113" s="21"/>
      <c r="T113" s="21"/>
      <c r="U113" s="21"/>
      <c r="V113" s="21"/>
    </row>
    <row r="114" spans="1:22" ht="15.75" x14ac:dyDescent="0.25">
      <c r="A114" s="13">
        <v>0.625</v>
      </c>
      <c r="B114" s="14" t="s">
        <v>149</v>
      </c>
      <c r="C114" s="15">
        <v>1622.8819445571446</v>
      </c>
      <c r="D114" s="15">
        <v>3057.2743057678663</v>
      </c>
      <c r="E114" s="16">
        <v>3376.7708335678312</v>
      </c>
      <c r="F114" s="15">
        <v>3543.8715280238798</v>
      </c>
      <c r="G114" s="16">
        <v>1900.9375001320095</v>
      </c>
      <c r="H114" s="17">
        <v>1455.781250101096</v>
      </c>
      <c r="I114" s="82"/>
      <c r="J114" s="83">
        <f t="shared" si="13"/>
        <v>72.489999999999995</v>
      </c>
      <c r="K114" s="83">
        <f t="shared" si="14"/>
        <v>116.91499999999999</v>
      </c>
      <c r="L114" s="83">
        <f t="shared" si="15"/>
        <v>127.67</v>
      </c>
      <c r="M114" s="83">
        <f t="shared" si="16"/>
        <v>133.29500000000002</v>
      </c>
      <c r="N114" s="83">
        <f t="shared" si="17"/>
        <v>79.77</v>
      </c>
      <c r="O114" s="83">
        <f t="shared" si="18"/>
        <v>68.114999999999995</v>
      </c>
      <c r="P114" s="134"/>
      <c r="Q114" s="36">
        <f t="shared" si="11"/>
        <v>2492.9195603583044</v>
      </c>
      <c r="R114" s="37">
        <f t="shared" si="12"/>
        <v>14957.517362149827</v>
      </c>
      <c r="S114" s="21"/>
      <c r="T114" s="21"/>
      <c r="U114" s="21"/>
      <c r="V114" s="21"/>
    </row>
    <row r="115" spans="1:22" ht="15.75" x14ac:dyDescent="0.25">
      <c r="A115" s="13">
        <v>0.625</v>
      </c>
      <c r="B115" s="14" t="s">
        <v>150</v>
      </c>
      <c r="C115" s="15">
        <v>867.58680561580468</v>
      </c>
      <c r="D115" s="15">
        <v>787.37847227690133</v>
      </c>
      <c r="E115" s="16">
        <v>843.5243056141336</v>
      </c>
      <c r="F115" s="15">
        <v>636.31944448863328</v>
      </c>
      <c r="G115" s="16">
        <v>901.0069445070144</v>
      </c>
      <c r="H115" s="17">
        <v>804.75694450033041</v>
      </c>
      <c r="I115" s="82"/>
      <c r="J115" s="83">
        <f t="shared" si="13"/>
        <v>53.47</v>
      </c>
      <c r="K115" s="83">
        <f t="shared" si="14"/>
        <v>51.67</v>
      </c>
      <c r="L115" s="83">
        <f t="shared" si="15"/>
        <v>52.93</v>
      </c>
      <c r="M115" s="83">
        <f t="shared" si="16"/>
        <v>48.28</v>
      </c>
      <c r="N115" s="83">
        <f t="shared" si="17"/>
        <v>54.22</v>
      </c>
      <c r="O115" s="83">
        <f t="shared" si="18"/>
        <v>52.06</v>
      </c>
      <c r="P115" s="134"/>
      <c r="Q115" s="36">
        <f t="shared" si="11"/>
        <v>806.76215283380304</v>
      </c>
      <c r="R115" s="37">
        <f t="shared" si="12"/>
        <v>4840.572917002818</v>
      </c>
      <c r="S115" s="21"/>
      <c r="T115" s="21"/>
      <c r="U115" s="21"/>
      <c r="V115" s="21"/>
    </row>
    <row r="116" spans="1:22" ht="15.75" x14ac:dyDescent="0.25">
      <c r="A116" s="13">
        <v>0.625</v>
      </c>
      <c r="B116" s="14" t="s">
        <v>151</v>
      </c>
      <c r="C116" s="15">
        <v>446.49305558656204</v>
      </c>
      <c r="D116" s="15">
        <v>894.32291672877238</v>
      </c>
      <c r="E116" s="16">
        <v>641.66666671122687</v>
      </c>
      <c r="F116" s="15">
        <v>1185.7465278601212</v>
      </c>
      <c r="G116" s="16">
        <v>322.1701389112618</v>
      </c>
      <c r="H116" s="17">
        <v>192.50000001336807</v>
      </c>
      <c r="I116" s="82"/>
      <c r="J116" s="83">
        <f t="shared" si="13"/>
        <v>44.019999999999996</v>
      </c>
      <c r="K116" s="83">
        <f t="shared" si="14"/>
        <v>54.07</v>
      </c>
      <c r="L116" s="83">
        <f t="shared" si="15"/>
        <v>48.4</v>
      </c>
      <c r="M116" s="83">
        <f t="shared" si="16"/>
        <v>61.045000000000002</v>
      </c>
      <c r="N116" s="83">
        <f t="shared" si="17"/>
        <v>41.230000000000004</v>
      </c>
      <c r="O116" s="83">
        <f t="shared" si="18"/>
        <v>38.32</v>
      </c>
      <c r="P116" s="134"/>
      <c r="Q116" s="36">
        <f t="shared" si="11"/>
        <v>613.81655096855206</v>
      </c>
      <c r="R116" s="37">
        <f t="shared" si="12"/>
        <v>3682.8993058113124</v>
      </c>
      <c r="S116" s="21"/>
      <c r="T116" s="21"/>
      <c r="U116" s="21"/>
      <c r="V116" s="21"/>
    </row>
    <row r="117" spans="1:22" ht="15.75" x14ac:dyDescent="0.25">
      <c r="A117" s="13">
        <v>0.625</v>
      </c>
      <c r="B117" s="14" t="s">
        <v>152</v>
      </c>
      <c r="C117" s="15">
        <v>737.91666671791086</v>
      </c>
      <c r="D117" s="15">
        <v>707.17013893799799</v>
      </c>
      <c r="E117" s="16">
        <v>528.03819448111381</v>
      </c>
      <c r="F117" s="15">
        <v>1971.7881945813742</v>
      </c>
      <c r="G117" s="16">
        <v>532.04861114805897</v>
      </c>
      <c r="H117" s="17">
        <v>348.90625002422962</v>
      </c>
      <c r="I117" s="82"/>
      <c r="J117" s="83">
        <f t="shared" si="13"/>
        <v>50.56</v>
      </c>
      <c r="K117" s="83">
        <f t="shared" si="14"/>
        <v>49.870000000000005</v>
      </c>
      <c r="L117" s="83">
        <f t="shared" si="15"/>
        <v>45.85</v>
      </c>
      <c r="M117" s="83">
        <f t="shared" si="16"/>
        <v>81.625</v>
      </c>
      <c r="N117" s="83">
        <f t="shared" si="17"/>
        <v>45.94</v>
      </c>
      <c r="O117" s="83">
        <f t="shared" si="18"/>
        <v>41.83</v>
      </c>
      <c r="P117" s="134"/>
      <c r="Q117" s="36">
        <f t="shared" si="11"/>
        <v>804.31134264844752</v>
      </c>
      <c r="R117" s="37">
        <f t="shared" si="12"/>
        <v>4825.8680558906854</v>
      </c>
      <c r="S117" s="21"/>
      <c r="T117" s="21"/>
      <c r="U117" s="21"/>
      <c r="V117" s="21"/>
    </row>
    <row r="118" spans="1:22" ht="15.75" x14ac:dyDescent="0.25">
      <c r="A118" s="13">
        <v>0.625</v>
      </c>
      <c r="B118" s="14" t="s">
        <v>153</v>
      </c>
      <c r="C118" s="15">
        <v>831.49305561329811</v>
      </c>
      <c r="D118" s="15">
        <v>756.63194449698835</v>
      </c>
      <c r="E118" s="16">
        <v>2081.4062501445424</v>
      </c>
      <c r="F118" s="15">
        <v>1761.9097223445772</v>
      </c>
      <c r="G118" s="16">
        <v>874.27083339404658</v>
      </c>
      <c r="H118" s="17">
        <v>923.73263895303705</v>
      </c>
      <c r="I118" s="82"/>
      <c r="J118" s="83">
        <f t="shared" si="13"/>
        <v>52.66</v>
      </c>
      <c r="K118" s="83">
        <f t="shared" si="14"/>
        <v>50.980000000000004</v>
      </c>
      <c r="L118" s="83">
        <f t="shared" si="15"/>
        <v>84.495000000000005</v>
      </c>
      <c r="M118" s="83">
        <f t="shared" si="16"/>
        <v>76.13</v>
      </c>
      <c r="N118" s="83">
        <f t="shared" si="17"/>
        <v>53.620000000000005</v>
      </c>
      <c r="O118" s="83">
        <f t="shared" si="18"/>
        <v>54.730000000000004</v>
      </c>
      <c r="P118" s="134"/>
      <c r="Q118" s="36">
        <f t="shared" si="11"/>
        <v>1204.9074074910816</v>
      </c>
      <c r="R118" s="37">
        <f t="shared" si="12"/>
        <v>7229.4444449464891</v>
      </c>
      <c r="S118" s="21"/>
      <c r="T118" s="21"/>
      <c r="U118" s="21"/>
      <c r="V118" s="21"/>
    </row>
    <row r="119" spans="1:22" ht="15.75" x14ac:dyDescent="0.25">
      <c r="A119" s="13">
        <v>0.625</v>
      </c>
      <c r="B119" s="14" t="s">
        <v>154</v>
      </c>
      <c r="C119" s="15">
        <v>522.69097225852022</v>
      </c>
      <c r="D119" s="15">
        <v>419.75694447359422</v>
      </c>
      <c r="E119" s="16">
        <v>1098.8541667429761</v>
      </c>
      <c r="F119" s="15">
        <v>1427.7083334324798</v>
      </c>
      <c r="G119" s="16">
        <v>1180.3993056375277</v>
      </c>
      <c r="H119" s="17">
        <v>1375.5729167621926</v>
      </c>
      <c r="I119" s="82"/>
      <c r="J119" s="83">
        <f t="shared" si="13"/>
        <v>45.730000000000004</v>
      </c>
      <c r="K119" s="83">
        <f t="shared" si="14"/>
        <v>43.42</v>
      </c>
      <c r="L119" s="83">
        <f t="shared" si="15"/>
        <v>58.77</v>
      </c>
      <c r="M119" s="83">
        <f t="shared" si="16"/>
        <v>67.38</v>
      </c>
      <c r="N119" s="83">
        <f t="shared" si="17"/>
        <v>60.905000000000001</v>
      </c>
      <c r="O119" s="83">
        <f t="shared" si="18"/>
        <v>66.015000000000001</v>
      </c>
      <c r="P119" s="134"/>
      <c r="Q119" s="36">
        <f t="shared" si="11"/>
        <v>1004.1637732178818</v>
      </c>
      <c r="R119" s="37">
        <f t="shared" si="12"/>
        <v>6024.9826393072908</v>
      </c>
      <c r="S119" s="21"/>
      <c r="T119" s="21"/>
      <c r="U119" s="21"/>
      <c r="V119" s="21"/>
    </row>
    <row r="120" spans="1:22" ht="15.75" x14ac:dyDescent="0.25">
      <c r="A120" s="13">
        <v>0.625</v>
      </c>
      <c r="B120" s="14" t="s">
        <v>155</v>
      </c>
      <c r="C120" s="15">
        <v>605.5729167087203</v>
      </c>
      <c r="D120" s="15">
        <v>467.88194447693627</v>
      </c>
      <c r="E120" s="16">
        <v>739.25347227355928</v>
      </c>
      <c r="F120" s="15">
        <v>894.32291672877238</v>
      </c>
      <c r="G120" s="16">
        <v>516.00694448027832</v>
      </c>
      <c r="H120" s="17">
        <v>2423.6284723905296</v>
      </c>
      <c r="I120" s="82"/>
      <c r="J120" s="83">
        <f t="shared" si="13"/>
        <v>47.59</v>
      </c>
      <c r="K120" s="83">
        <f t="shared" si="14"/>
        <v>44.5</v>
      </c>
      <c r="L120" s="83">
        <f t="shared" si="15"/>
        <v>50.59</v>
      </c>
      <c r="M120" s="83">
        <f t="shared" si="16"/>
        <v>54.07</v>
      </c>
      <c r="N120" s="83">
        <f t="shared" si="17"/>
        <v>45.58</v>
      </c>
      <c r="O120" s="83">
        <f t="shared" si="18"/>
        <v>95.584999999999994</v>
      </c>
      <c r="P120" s="134"/>
      <c r="Q120" s="36">
        <f t="shared" si="11"/>
        <v>941.11111117646612</v>
      </c>
      <c r="R120" s="37">
        <f t="shared" si="12"/>
        <v>5646.6666670587965</v>
      </c>
      <c r="S120" s="21"/>
      <c r="T120" s="21"/>
      <c r="U120" s="21"/>
      <c r="V120" s="21"/>
    </row>
    <row r="121" spans="1:22" ht="15.75" x14ac:dyDescent="0.25">
      <c r="A121" s="13">
        <v>0.625</v>
      </c>
      <c r="B121" s="14" t="s">
        <v>156</v>
      </c>
      <c r="C121" s="15">
        <v>1418.350694542941</v>
      </c>
      <c r="D121" s="15">
        <v>1446.4236112115573</v>
      </c>
      <c r="E121" s="16">
        <v>2241.8229168223488</v>
      </c>
      <c r="F121" s="15">
        <v>2231.1284723771619</v>
      </c>
      <c r="G121" s="16">
        <v>1613.5243056676059</v>
      </c>
      <c r="H121" s="17">
        <v>1212.482638973089</v>
      </c>
      <c r="I121" s="82"/>
      <c r="J121" s="83">
        <f t="shared" si="13"/>
        <v>67.135000000000005</v>
      </c>
      <c r="K121" s="83">
        <f t="shared" si="14"/>
        <v>67.87</v>
      </c>
      <c r="L121" s="83">
        <f t="shared" si="15"/>
        <v>89.465000000000003</v>
      </c>
      <c r="M121" s="83">
        <f t="shared" si="16"/>
        <v>89.105000000000004</v>
      </c>
      <c r="N121" s="83">
        <f t="shared" si="17"/>
        <v>72.245000000000005</v>
      </c>
      <c r="O121" s="83">
        <f t="shared" si="18"/>
        <v>61.744999999999997</v>
      </c>
      <c r="P121" s="134"/>
      <c r="Q121" s="36">
        <f t="shared" si="11"/>
        <v>1693.9554399324509</v>
      </c>
      <c r="R121" s="37">
        <f t="shared" si="12"/>
        <v>10163.732639594706</v>
      </c>
      <c r="S121" s="21"/>
      <c r="T121" s="21"/>
      <c r="U121" s="21"/>
      <c r="V121" s="21"/>
    </row>
    <row r="122" spans="1:22" ht="15.75" x14ac:dyDescent="0.25">
      <c r="A122" s="13">
        <v>0.625</v>
      </c>
      <c r="B122" s="14" t="s">
        <v>157</v>
      </c>
      <c r="C122" s="15">
        <v>1344.8263889822797</v>
      </c>
      <c r="D122" s="15">
        <v>1323.4375000919053</v>
      </c>
      <c r="E122" s="16">
        <v>4051.8576391702682</v>
      </c>
      <c r="F122" s="15">
        <v>4248.3680558505812</v>
      </c>
      <c r="G122" s="16">
        <v>1737.847222342906</v>
      </c>
      <c r="H122" s="17">
        <v>1248.5763889755956</v>
      </c>
      <c r="I122" s="82"/>
      <c r="J122" s="83">
        <f t="shared" si="13"/>
        <v>65.209999999999994</v>
      </c>
      <c r="K122" s="83">
        <f t="shared" si="14"/>
        <v>64.650000000000006</v>
      </c>
      <c r="L122" s="83">
        <f t="shared" si="15"/>
        <v>150.39499999999998</v>
      </c>
      <c r="M122" s="83">
        <f t="shared" si="16"/>
        <v>157.01</v>
      </c>
      <c r="N122" s="83">
        <f t="shared" si="17"/>
        <v>75.5</v>
      </c>
      <c r="O122" s="83">
        <f t="shared" si="18"/>
        <v>62.69</v>
      </c>
      <c r="P122" s="134"/>
      <c r="Q122" s="36">
        <f t="shared" si="11"/>
        <v>2325.8188659022558</v>
      </c>
      <c r="R122" s="37">
        <f t="shared" si="12"/>
        <v>13954.913195413536</v>
      </c>
      <c r="S122" s="21"/>
      <c r="T122" s="21"/>
      <c r="U122" s="21"/>
      <c r="V122" s="21"/>
    </row>
    <row r="123" spans="1:22" ht="15.75" x14ac:dyDescent="0.25">
      <c r="A123" s="13">
        <v>0.625</v>
      </c>
      <c r="B123" s="14" t="s">
        <v>158</v>
      </c>
      <c r="C123" s="15">
        <v>1497.2222223261961</v>
      </c>
      <c r="D123" s="15">
        <v>1511.9270834383283</v>
      </c>
      <c r="E123" s="16">
        <v>3108.0729168825051</v>
      </c>
      <c r="F123" s="15">
        <v>5415.3993059316253</v>
      </c>
      <c r="G123" s="16">
        <v>929.07986117563053</v>
      </c>
      <c r="H123" s="17">
        <v>1097.5173611873277</v>
      </c>
      <c r="I123" s="82"/>
      <c r="J123" s="83">
        <f t="shared" si="13"/>
        <v>69.2</v>
      </c>
      <c r="K123" s="83">
        <f t="shared" si="14"/>
        <v>69.585000000000008</v>
      </c>
      <c r="L123" s="83">
        <f t="shared" si="15"/>
        <v>118.625</v>
      </c>
      <c r="M123" s="83">
        <f t="shared" si="16"/>
        <v>196.29500000000002</v>
      </c>
      <c r="N123" s="83">
        <f t="shared" si="17"/>
        <v>54.85</v>
      </c>
      <c r="O123" s="83">
        <f t="shared" si="18"/>
        <v>58.734999999999999</v>
      </c>
      <c r="P123" s="134"/>
      <c r="Q123" s="36">
        <f t="shared" si="11"/>
        <v>2259.8697918236021</v>
      </c>
      <c r="R123" s="37">
        <f t="shared" si="12"/>
        <v>13559.218750941613</v>
      </c>
      <c r="S123" s="21"/>
      <c r="T123" s="21"/>
      <c r="U123" s="21"/>
      <c r="V123" s="21"/>
    </row>
    <row r="124" spans="1:22" ht="15.75" x14ac:dyDescent="0.25">
      <c r="A124" s="13">
        <v>0.625</v>
      </c>
      <c r="B124" s="14" t="s">
        <v>159</v>
      </c>
      <c r="C124" s="15">
        <v>366.28472224765869</v>
      </c>
      <c r="D124" s="15">
        <v>41.440972225100069</v>
      </c>
      <c r="E124" s="16">
        <v>1211.1458334174406</v>
      </c>
      <c r="F124" s="15">
        <v>1594.8090278885284</v>
      </c>
      <c r="G124" s="16">
        <v>2118.8368057026969</v>
      </c>
      <c r="H124" s="17">
        <v>2312.6736112717135</v>
      </c>
      <c r="I124" s="82"/>
      <c r="J124" s="83">
        <f t="shared" si="13"/>
        <v>42.22</v>
      </c>
      <c r="K124" s="83">
        <f t="shared" si="14"/>
        <v>34.93</v>
      </c>
      <c r="L124" s="83">
        <f t="shared" si="15"/>
        <v>61.71</v>
      </c>
      <c r="M124" s="83">
        <f t="shared" si="16"/>
        <v>71.754999999999995</v>
      </c>
      <c r="N124" s="83">
        <f t="shared" si="17"/>
        <v>85.474999999999994</v>
      </c>
      <c r="O124" s="83">
        <f t="shared" si="18"/>
        <v>91.85</v>
      </c>
      <c r="P124" s="134"/>
      <c r="Q124" s="36">
        <f t="shared" si="11"/>
        <v>1274.1984954588563</v>
      </c>
      <c r="R124" s="37">
        <f t="shared" si="12"/>
        <v>7645.1909727531383</v>
      </c>
      <c r="S124" s="21"/>
      <c r="T124" s="21"/>
      <c r="U124" s="21"/>
      <c r="V124" s="21"/>
    </row>
    <row r="125" spans="1:22" ht="15.75" x14ac:dyDescent="0.25">
      <c r="A125" s="13">
        <v>0.625</v>
      </c>
      <c r="B125" s="14" t="s">
        <v>160</v>
      </c>
      <c r="C125" s="15">
        <v>1531.9791667730542</v>
      </c>
      <c r="D125" s="15">
        <v>1384.9305556517313</v>
      </c>
      <c r="E125" s="16">
        <v>1660.3125001152996</v>
      </c>
      <c r="F125" s="15">
        <v>1760.5729167889288</v>
      </c>
      <c r="G125" s="16">
        <v>1550.6944445521315</v>
      </c>
      <c r="H125" s="17">
        <v>2216.4236112650296</v>
      </c>
      <c r="I125" s="82"/>
      <c r="J125" s="83">
        <f t="shared" si="13"/>
        <v>70.11</v>
      </c>
      <c r="K125" s="83">
        <f t="shared" si="14"/>
        <v>66.260000000000005</v>
      </c>
      <c r="L125" s="83">
        <f t="shared" si="15"/>
        <v>73.47</v>
      </c>
      <c r="M125" s="83">
        <f t="shared" si="16"/>
        <v>76.094999999999999</v>
      </c>
      <c r="N125" s="83">
        <f t="shared" si="17"/>
        <v>70.599999999999994</v>
      </c>
      <c r="O125" s="83">
        <f t="shared" si="18"/>
        <v>88.61</v>
      </c>
      <c r="P125" s="134"/>
      <c r="Q125" s="36">
        <f t="shared" si="11"/>
        <v>1684.1521991910292</v>
      </c>
      <c r="R125" s="37">
        <f t="shared" si="12"/>
        <v>10104.913195146175</v>
      </c>
      <c r="S125" s="21"/>
      <c r="T125" s="21"/>
      <c r="U125" s="21"/>
      <c r="V125" s="21"/>
    </row>
    <row r="126" spans="1:22" ht="15.75" x14ac:dyDescent="0.25">
      <c r="A126" s="13">
        <v>0.625</v>
      </c>
      <c r="B126" s="14" t="s">
        <v>161</v>
      </c>
      <c r="C126" s="15">
        <v>1423.6979167655345</v>
      </c>
      <c r="D126" s="15">
        <v>1240.5555556417053</v>
      </c>
      <c r="E126" s="16">
        <v>1223.1770834182762</v>
      </c>
      <c r="F126" s="15">
        <v>1537.3263889956477</v>
      </c>
      <c r="G126" s="16">
        <v>1540.0000001069445</v>
      </c>
      <c r="H126" s="17">
        <v>1451.7708334341507</v>
      </c>
      <c r="I126" s="82"/>
      <c r="J126" s="83">
        <f t="shared" si="13"/>
        <v>67.275000000000006</v>
      </c>
      <c r="K126" s="83">
        <f t="shared" si="14"/>
        <v>62.480000000000004</v>
      </c>
      <c r="L126" s="83">
        <f t="shared" si="15"/>
        <v>62.024999999999999</v>
      </c>
      <c r="M126" s="83">
        <f t="shared" si="16"/>
        <v>70.25</v>
      </c>
      <c r="N126" s="83">
        <f t="shared" si="17"/>
        <v>70.319999999999993</v>
      </c>
      <c r="O126" s="83">
        <f t="shared" si="18"/>
        <v>68.010000000000005</v>
      </c>
      <c r="P126" s="134"/>
      <c r="Q126" s="36">
        <f t="shared" si="11"/>
        <v>1402.754629727043</v>
      </c>
      <c r="R126" s="37">
        <f t="shared" si="12"/>
        <v>8416.5277783622587</v>
      </c>
      <c r="S126" s="21"/>
      <c r="T126" s="21"/>
      <c r="U126" s="21"/>
      <c r="V126" s="21"/>
    </row>
    <row r="127" spans="1:22" ht="15.75" x14ac:dyDescent="0.25">
      <c r="A127" s="13">
        <v>0.625</v>
      </c>
      <c r="B127" s="14" t="s">
        <v>162</v>
      </c>
      <c r="C127" s="15">
        <v>1267.2916667546731</v>
      </c>
      <c r="D127" s="15">
        <v>1069.4444445187114</v>
      </c>
      <c r="E127" s="16">
        <v>1483.854166769712</v>
      </c>
      <c r="F127" s="15">
        <v>1550.6944445521315</v>
      </c>
      <c r="G127" s="16">
        <v>1439.7395834333154</v>
      </c>
      <c r="H127" s="17">
        <v>842.18750005848528</v>
      </c>
      <c r="I127" s="82"/>
      <c r="J127" s="83">
        <f t="shared" si="13"/>
        <v>63.18</v>
      </c>
      <c r="K127" s="83">
        <f t="shared" si="14"/>
        <v>58</v>
      </c>
      <c r="L127" s="83">
        <f t="shared" si="15"/>
        <v>68.849999999999994</v>
      </c>
      <c r="M127" s="83">
        <f t="shared" si="16"/>
        <v>70.599999999999994</v>
      </c>
      <c r="N127" s="83">
        <f t="shared" si="17"/>
        <v>67.694999999999993</v>
      </c>
      <c r="O127" s="83">
        <f t="shared" si="18"/>
        <v>52.9</v>
      </c>
      <c r="P127" s="134"/>
      <c r="Q127" s="36">
        <f t="shared" si="11"/>
        <v>1275.5353010145047</v>
      </c>
      <c r="R127" s="37">
        <f t="shared" si="12"/>
        <v>7653.211806087028</v>
      </c>
      <c r="S127" s="21"/>
      <c r="T127" s="21"/>
      <c r="U127" s="21"/>
      <c r="V127" s="21"/>
    </row>
    <row r="128" spans="1:22" ht="15.75" x14ac:dyDescent="0.25">
      <c r="A128" s="13">
        <v>0.625</v>
      </c>
      <c r="B128" s="14" t="s">
        <v>163</v>
      </c>
      <c r="C128" s="15">
        <v>270.03472224097465</v>
      </c>
      <c r="D128" s="15">
        <v>10.694444445187115</v>
      </c>
      <c r="E128" s="16">
        <v>6.6840277782419468</v>
      </c>
      <c r="F128" s="15">
        <v>92.239583339738857</v>
      </c>
      <c r="G128" s="16">
        <v>5.3472222225935573</v>
      </c>
      <c r="H128" s="17">
        <v>10.694444445187115</v>
      </c>
      <c r="I128" s="82"/>
      <c r="J128" s="83">
        <f t="shared" si="13"/>
        <v>40.06</v>
      </c>
      <c r="K128" s="83">
        <f t="shared" si="14"/>
        <v>34.24</v>
      </c>
      <c r="L128" s="83">
        <f t="shared" si="15"/>
        <v>34.15</v>
      </c>
      <c r="M128" s="83">
        <f t="shared" si="16"/>
        <v>36.07</v>
      </c>
      <c r="N128" s="83">
        <f t="shared" si="17"/>
        <v>34.119999999999997</v>
      </c>
      <c r="O128" s="83">
        <f t="shared" si="18"/>
        <v>34.24</v>
      </c>
      <c r="P128" s="134"/>
      <c r="Q128" s="36">
        <f t="shared" si="11"/>
        <v>65.949074078653879</v>
      </c>
      <c r="R128" s="37">
        <f t="shared" si="12"/>
        <v>395.69444447192325</v>
      </c>
      <c r="S128" s="21"/>
      <c r="T128" s="21"/>
      <c r="U128" s="21"/>
      <c r="V128" s="21"/>
    </row>
    <row r="129" spans="1:22" ht="15.75" x14ac:dyDescent="0.25">
      <c r="A129" s="13">
        <v>0.625</v>
      </c>
      <c r="B129" s="14" t="s">
        <v>164</v>
      </c>
      <c r="C129" s="15">
        <v>905.01736117395956</v>
      </c>
      <c r="D129" s="15">
        <v>774.01041672041742</v>
      </c>
      <c r="E129" s="16">
        <v>1221.8402778626278</v>
      </c>
      <c r="F129" s="15">
        <v>1540.0000001069445</v>
      </c>
      <c r="G129" s="16">
        <v>891.64930561747565</v>
      </c>
      <c r="H129" s="17">
        <v>847.53472228107876</v>
      </c>
      <c r="I129" s="82"/>
      <c r="J129" s="83">
        <f t="shared" si="13"/>
        <v>54.31</v>
      </c>
      <c r="K129" s="83">
        <f t="shared" si="14"/>
        <v>51.370000000000005</v>
      </c>
      <c r="L129" s="83">
        <f t="shared" si="15"/>
        <v>61.99</v>
      </c>
      <c r="M129" s="83">
        <f t="shared" si="16"/>
        <v>70.319999999999993</v>
      </c>
      <c r="N129" s="83">
        <f t="shared" si="17"/>
        <v>54.01</v>
      </c>
      <c r="O129" s="83">
        <f t="shared" si="18"/>
        <v>53.019999999999996</v>
      </c>
      <c r="P129" s="134"/>
      <c r="Q129" s="36">
        <f t="shared" si="11"/>
        <v>1030.008680627084</v>
      </c>
      <c r="R129" s="37">
        <f t="shared" si="12"/>
        <v>6180.0520837625036</v>
      </c>
      <c r="S129" s="21"/>
      <c r="T129" s="21"/>
      <c r="U129" s="21"/>
      <c r="V129" s="21"/>
    </row>
    <row r="130" spans="1:22" ht="15.75" x14ac:dyDescent="0.25">
      <c r="A130" s="13">
        <v>0.625</v>
      </c>
      <c r="B130" s="14" t="s">
        <v>165</v>
      </c>
      <c r="C130" s="15">
        <v>743.26388894050444</v>
      </c>
      <c r="D130" s="15">
        <v>779.35763894301101</v>
      </c>
      <c r="E130" s="16">
        <v>1113.5590278551083</v>
      </c>
      <c r="F130" s="15">
        <v>1249.913194531244</v>
      </c>
      <c r="G130" s="16">
        <v>684.44444449197533</v>
      </c>
      <c r="H130" s="17">
        <v>636.31944448863328</v>
      </c>
      <c r="I130" s="82"/>
      <c r="J130" s="83">
        <f t="shared" si="13"/>
        <v>50.68</v>
      </c>
      <c r="K130" s="83">
        <f t="shared" si="14"/>
        <v>51.49</v>
      </c>
      <c r="L130" s="83">
        <f t="shared" si="15"/>
        <v>59.155000000000001</v>
      </c>
      <c r="M130" s="83">
        <f t="shared" si="16"/>
        <v>62.725000000000001</v>
      </c>
      <c r="N130" s="83">
        <f t="shared" si="17"/>
        <v>49.36</v>
      </c>
      <c r="O130" s="83">
        <f t="shared" si="18"/>
        <v>48.28</v>
      </c>
      <c r="P130" s="134"/>
      <c r="Q130" s="36">
        <f t="shared" si="11"/>
        <v>867.80960654174612</v>
      </c>
      <c r="R130" s="37">
        <f t="shared" si="12"/>
        <v>5206.8576392504765</v>
      </c>
      <c r="S130" s="21"/>
      <c r="T130" s="21"/>
      <c r="U130" s="21"/>
      <c r="V130" s="21"/>
    </row>
    <row r="131" spans="1:22" ht="15.75" x14ac:dyDescent="0.25">
      <c r="A131" s="13">
        <v>0.625</v>
      </c>
      <c r="B131" s="14" t="s">
        <v>166</v>
      </c>
      <c r="C131" s="15">
        <v>1259.2708334207828</v>
      </c>
      <c r="D131" s="15">
        <v>999.93055562499524</v>
      </c>
      <c r="E131" s="16">
        <v>1094.8437500760308</v>
      </c>
      <c r="F131" s="15">
        <v>1076.1284722969533</v>
      </c>
      <c r="G131" s="16">
        <v>1155.0000000802083</v>
      </c>
      <c r="H131" s="17">
        <v>1216.4930556400343</v>
      </c>
      <c r="I131" s="82"/>
      <c r="J131" s="83">
        <f t="shared" si="13"/>
        <v>62.97</v>
      </c>
      <c r="K131" s="83">
        <f t="shared" si="14"/>
        <v>56.44</v>
      </c>
      <c r="L131" s="83">
        <f t="shared" si="15"/>
        <v>58.664999999999999</v>
      </c>
      <c r="M131" s="83">
        <f t="shared" si="16"/>
        <v>58.174999999999997</v>
      </c>
      <c r="N131" s="83">
        <f t="shared" si="17"/>
        <v>60.24</v>
      </c>
      <c r="O131" s="83">
        <f t="shared" si="18"/>
        <v>61.85</v>
      </c>
      <c r="P131" s="134"/>
      <c r="Q131" s="36">
        <f t="shared" si="11"/>
        <v>1133.611111189834</v>
      </c>
      <c r="R131" s="37">
        <f t="shared" si="12"/>
        <v>6801.6666671390039</v>
      </c>
      <c r="S131" s="21"/>
      <c r="T131" s="21"/>
      <c r="U131" s="21"/>
      <c r="V131" s="21"/>
    </row>
    <row r="132" spans="1:22" ht="15.75" x14ac:dyDescent="0.25">
      <c r="A132" s="13">
        <v>0.625</v>
      </c>
      <c r="B132" s="14" t="s">
        <v>167</v>
      </c>
      <c r="C132" s="15">
        <v>2312.6736112717135</v>
      </c>
      <c r="D132" s="15">
        <v>2070.711805699355</v>
      </c>
      <c r="E132" s="16">
        <v>1116.2326389664051</v>
      </c>
      <c r="F132" s="15">
        <v>1048.0555556283373</v>
      </c>
      <c r="G132" s="16">
        <v>1064.0972222961179</v>
      </c>
      <c r="H132" s="17">
        <v>482.58680558906855</v>
      </c>
      <c r="I132" s="82"/>
      <c r="J132" s="83">
        <f t="shared" si="13"/>
        <v>91.85</v>
      </c>
      <c r="K132" s="83">
        <f t="shared" si="14"/>
        <v>84.215000000000003</v>
      </c>
      <c r="L132" s="83">
        <f t="shared" si="15"/>
        <v>59.225000000000001</v>
      </c>
      <c r="M132" s="83">
        <f t="shared" si="16"/>
        <v>57.52</v>
      </c>
      <c r="N132" s="83">
        <f t="shared" si="17"/>
        <v>57.879999999999995</v>
      </c>
      <c r="O132" s="83">
        <f t="shared" si="18"/>
        <v>44.83</v>
      </c>
      <c r="P132" s="134"/>
      <c r="Q132" s="36">
        <f t="shared" si="11"/>
        <v>1349.0596065751663</v>
      </c>
      <c r="R132" s="37">
        <f t="shared" si="12"/>
        <v>8094.3576394509973</v>
      </c>
      <c r="S132" s="21"/>
      <c r="T132" s="21"/>
      <c r="U132" s="21"/>
      <c r="V132" s="21"/>
    </row>
    <row r="133" spans="1:22" ht="15.75" x14ac:dyDescent="0.25">
      <c r="A133" s="13">
        <v>0.625</v>
      </c>
      <c r="B133" s="14" t="s">
        <v>168</v>
      </c>
      <c r="C133" s="15">
        <v>629.63541671039138</v>
      </c>
      <c r="D133" s="15">
        <v>251.31944446189718</v>
      </c>
      <c r="E133" s="16">
        <v>367.62152780330706</v>
      </c>
      <c r="F133" s="15">
        <v>398.36805558321998</v>
      </c>
      <c r="G133" s="16">
        <v>163.09027778910348</v>
      </c>
      <c r="H133" s="17">
        <v>969.18402784508226</v>
      </c>
      <c r="I133" s="82"/>
      <c r="J133" s="83">
        <f t="shared" si="13"/>
        <v>48.129999999999995</v>
      </c>
      <c r="K133" s="83">
        <f t="shared" si="14"/>
        <v>39.64</v>
      </c>
      <c r="L133" s="83">
        <f t="shared" si="15"/>
        <v>42.25</v>
      </c>
      <c r="M133" s="83">
        <f t="shared" si="16"/>
        <v>42.94</v>
      </c>
      <c r="N133" s="83">
        <f t="shared" si="17"/>
        <v>37.659999999999997</v>
      </c>
      <c r="O133" s="83">
        <f t="shared" si="18"/>
        <v>55.75</v>
      </c>
      <c r="P133" s="134"/>
      <c r="Q133" s="36">
        <f t="shared" si="11"/>
        <v>463.20312503216684</v>
      </c>
      <c r="R133" s="37">
        <f t="shared" si="12"/>
        <v>2779.2187501930011</v>
      </c>
      <c r="S133" s="21"/>
      <c r="T133" s="21"/>
      <c r="U133" s="21"/>
      <c r="V133" s="21"/>
    </row>
    <row r="134" spans="1:22" ht="15.75" x14ac:dyDescent="0.25">
      <c r="A134" s="13">
        <v>0.625</v>
      </c>
      <c r="B134" s="14" t="s">
        <v>169</v>
      </c>
      <c r="C134" s="15">
        <v>3422.2222224598768</v>
      </c>
      <c r="D134" s="15">
        <v>3277.8472224498505</v>
      </c>
      <c r="E134" s="16">
        <v>4875.3298614496762</v>
      </c>
      <c r="F134" s="15">
        <v>2506.5104168407297</v>
      </c>
      <c r="G134" s="16">
        <v>1709.77430567429</v>
      </c>
      <c r="H134" s="17">
        <v>1604.1666667780671</v>
      </c>
      <c r="I134" s="82"/>
      <c r="J134" s="83">
        <f t="shared" si="13"/>
        <v>129.19999999999999</v>
      </c>
      <c r="K134" s="83">
        <f t="shared" si="14"/>
        <v>124.34</v>
      </c>
      <c r="L134" s="83">
        <f t="shared" si="15"/>
        <v>178.11500000000001</v>
      </c>
      <c r="M134" s="83">
        <f t="shared" si="16"/>
        <v>98.375</v>
      </c>
      <c r="N134" s="83">
        <f t="shared" si="17"/>
        <v>74.765000000000001</v>
      </c>
      <c r="O134" s="83">
        <f t="shared" si="18"/>
        <v>72</v>
      </c>
      <c r="P134" s="134"/>
      <c r="Q134" s="36">
        <f t="shared" si="11"/>
        <v>2899.3084492754151</v>
      </c>
      <c r="R134" s="37">
        <f t="shared" si="12"/>
        <v>17395.850695652491</v>
      </c>
      <c r="S134" s="21"/>
      <c r="T134" s="21"/>
      <c r="U134" s="21"/>
      <c r="V134" s="21"/>
    </row>
    <row r="135" spans="1:22" ht="15.75" x14ac:dyDescent="0.25">
      <c r="A135" s="13">
        <v>0.625</v>
      </c>
      <c r="B135" s="14" t="s">
        <v>170</v>
      </c>
      <c r="C135" s="15">
        <v>1970.4513890257258</v>
      </c>
      <c r="D135" s="15">
        <v>1581.4409723320446</v>
      </c>
      <c r="E135" s="16">
        <v>1748.5416667880932</v>
      </c>
      <c r="F135" s="15">
        <v>1507.9166667713832</v>
      </c>
      <c r="G135" s="16">
        <v>913.03819450784988</v>
      </c>
      <c r="H135" s="17">
        <v>29.409722224264563</v>
      </c>
      <c r="I135" s="82"/>
      <c r="J135" s="83">
        <f t="shared" si="13"/>
        <v>81.59</v>
      </c>
      <c r="K135" s="83">
        <f t="shared" si="14"/>
        <v>71.405000000000001</v>
      </c>
      <c r="L135" s="83">
        <f t="shared" si="15"/>
        <v>75.78</v>
      </c>
      <c r="M135" s="83">
        <f t="shared" si="16"/>
        <v>69.48</v>
      </c>
      <c r="N135" s="83">
        <f t="shared" si="17"/>
        <v>54.49</v>
      </c>
      <c r="O135" s="83">
        <f t="shared" si="18"/>
        <v>34.659999999999997</v>
      </c>
      <c r="P135" s="134"/>
      <c r="Q135" s="36">
        <f t="shared" ref="Q135:Q198" si="19">AVERAGE(C135:H135)</f>
        <v>1291.7997686082269</v>
      </c>
      <c r="R135" s="37">
        <f t="shared" ref="R135:R198" si="20">SUM(C135:H135)</f>
        <v>7750.7986116493612</v>
      </c>
      <c r="S135" s="21"/>
      <c r="T135" s="21"/>
      <c r="U135" s="21"/>
      <c r="V135" s="21"/>
    </row>
    <row r="136" spans="1:22" ht="15.75" x14ac:dyDescent="0.25">
      <c r="A136" s="13">
        <v>0.625</v>
      </c>
      <c r="B136" s="14" t="s">
        <v>171</v>
      </c>
      <c r="C136" s="15">
        <v>164.42708334475188</v>
      </c>
      <c r="D136" s="15">
        <v>171.11111112299383</v>
      </c>
      <c r="E136" s="16">
        <v>319.49652779996507</v>
      </c>
      <c r="F136" s="15">
        <v>253.99305557319397</v>
      </c>
      <c r="G136" s="16">
        <v>131.00694445354216</v>
      </c>
      <c r="H136" s="17">
        <v>898.33333339571766</v>
      </c>
      <c r="I136" s="82"/>
      <c r="J136" s="83">
        <f t="shared" ref="J136:J196" si="21">34+IF(C136*$V$32&lt;$T$35,C136*$V$32/1000*3,$T$35/1000*3)+IF(IF(C136*$V$32&gt;$T$35*2,$T$35/1000*3.5,((C136*$V$32)-$T$35)/1000*3.5)&lt;0,0,IF(C136*$V$32&gt;$T$35*2,$T$35/1000*3.5,((C136*$V$32)-$T$35)/1000*3.5))+IF(C136*$V$32&lt;$T$35*2,0,((C136*$V$32)-($T$35*2))/1000*4.5)</f>
        <v>37.69</v>
      </c>
      <c r="K136" s="83">
        <f t="shared" ref="K136:K196" si="22">34+IF(D136*$V$32&lt;$T$35,D136*$V$32/1000*3,$T$35/1000*3)+IF(IF(D136*$V$32&gt;$T$35*2,$T$35/1000*3.5,((D136*$V$32)-$T$35)/1000*3.5)&lt;0,0,IF(D136*$V$32&gt;$T$35*2,$T$35/1000*3.5,((D136*$V$32)-$T$35)/1000*3.5))+IF(D136*$V$32&lt;$T$35*2,0,((D136*$V$32)-($T$35*2))/1000*4.5)</f>
        <v>37.840000000000003</v>
      </c>
      <c r="L136" s="83">
        <f t="shared" ref="L136:L196" si="23">34+IF(E136*$V$32&lt;$T$35,E136*$V$32/1000*3,$T$35/1000*3)+IF(IF(E136*$V$32&gt;$T$35*2,$T$35/1000*3.5,((E136*$V$32)-$T$35)/1000*3.5)&lt;0,0,IF(E136*$V$32&gt;$T$35*2,$T$35/1000*3.5,((E136*$V$32)-$T$35)/1000*3.5))+IF(E136*$V$32&lt;$T$35*2,0,((E136*$V$32)-($T$35*2))/1000*4.5)</f>
        <v>41.17</v>
      </c>
      <c r="M136" s="83">
        <f t="shared" ref="M136:M196" si="24">34+IF(F136*$V$32&lt;$T$35,F136*$V$32/1000*3,$T$35/1000*3)+IF(IF(F136*$V$32&gt;$T$35*2,$T$35/1000*3.5,((F136*$V$32)-$T$35)/1000*3.5)&lt;0,0,IF(F136*$V$32&gt;$T$35*2,$T$35/1000*3.5,((F136*$V$32)-$T$35)/1000*3.5))+IF(F136*$V$32&lt;$T$35*2,0,((F136*$V$32)-($T$35*2))/1000*4.5)</f>
        <v>39.700000000000003</v>
      </c>
      <c r="N136" s="83">
        <f t="shared" ref="N136:N196" si="25">34+IF(G136*$V$32&lt;$T$35,G136*$V$32/1000*3,$T$35/1000*3)+IF(IF(G136*$V$32&gt;$T$35*2,$T$35/1000*3.5,((G136*$V$32)-$T$35)/1000*3.5)&lt;0,0,IF(G136*$V$32&gt;$T$35*2,$T$35/1000*3.5,((G136*$V$32)-$T$35)/1000*3.5))+IF(G136*$V$32&lt;$T$35*2,0,((G136*$V$32)-($T$35*2))/1000*4.5)</f>
        <v>36.94</v>
      </c>
      <c r="O136" s="83">
        <f t="shared" ref="O136:O196" si="26">34+IF(H136*$V$32&lt;$T$35,H136*$V$32/1000*3,$T$35/1000*3)+IF(IF(H136*$V$32&gt;$T$35*2,$T$35/1000*3.5,((H136*$V$32)-$T$35)/1000*3.5)&lt;0,0,IF(H136*$V$32&gt;$T$35*2,$T$35/1000*3.5,((H136*$V$32)-$T$35)/1000*3.5))+IF(H136*$V$32&lt;$T$35*2,0,((H136*$V$32)-($T$35*2))/1000*4.5)</f>
        <v>54.16</v>
      </c>
      <c r="P136" s="134"/>
      <c r="Q136" s="36">
        <f t="shared" si="19"/>
        <v>323.0613426150274</v>
      </c>
      <c r="R136" s="37">
        <f t="shared" si="20"/>
        <v>1938.3680556901645</v>
      </c>
      <c r="S136" s="21"/>
      <c r="T136" s="21"/>
      <c r="U136" s="21"/>
      <c r="V136" s="21"/>
    </row>
    <row r="137" spans="1:22" ht="15.75" x14ac:dyDescent="0.25">
      <c r="A137" s="13">
        <v>0.625</v>
      </c>
      <c r="B137" s="14" t="s">
        <v>172</v>
      </c>
      <c r="C137" s="15">
        <v>1156.3368056358568</v>
      </c>
      <c r="D137" s="15">
        <v>1303.5190973127444</v>
      </c>
      <c r="E137" s="16">
        <v>1671.0069445604865</v>
      </c>
      <c r="F137" s="15">
        <v>2157.6041668165003</v>
      </c>
      <c r="G137" s="16">
        <v>1605.5034723337155</v>
      </c>
      <c r="H137" s="17">
        <v>1937.0312501345161</v>
      </c>
      <c r="I137" s="82"/>
      <c r="J137" s="83">
        <f t="shared" si="21"/>
        <v>60.274999999999999</v>
      </c>
      <c r="K137" s="83">
        <f t="shared" si="22"/>
        <v>64.128500000000003</v>
      </c>
      <c r="L137" s="83">
        <f t="shared" si="23"/>
        <v>73.75</v>
      </c>
      <c r="M137" s="83">
        <f t="shared" si="24"/>
        <v>86.63</v>
      </c>
      <c r="N137" s="83">
        <f t="shared" si="25"/>
        <v>72.034999999999997</v>
      </c>
      <c r="O137" s="83">
        <f t="shared" si="26"/>
        <v>80.715000000000003</v>
      </c>
      <c r="P137" s="134"/>
      <c r="Q137" s="36">
        <f t="shared" si="19"/>
        <v>1638.5002894656366</v>
      </c>
      <c r="R137" s="37">
        <f t="shared" si="20"/>
        <v>9831.0017367938199</v>
      </c>
      <c r="S137" s="21"/>
      <c r="T137" s="21"/>
      <c r="U137" s="21"/>
      <c r="V137" s="21"/>
    </row>
    <row r="138" spans="1:22" ht="15.75" x14ac:dyDescent="0.25">
      <c r="A138" s="13">
        <v>0.625</v>
      </c>
      <c r="B138" s="14" t="s">
        <v>173</v>
      </c>
      <c r="C138" s="15">
        <v>1233.8715278634634</v>
      </c>
      <c r="D138" s="15">
        <v>979.87847229026931</v>
      </c>
      <c r="E138" s="16">
        <v>2017.2395834734195</v>
      </c>
      <c r="F138" s="15">
        <v>1672.343750116135</v>
      </c>
      <c r="G138" s="16">
        <v>1310.0694445354216</v>
      </c>
      <c r="H138" s="17">
        <v>1109.548611188163</v>
      </c>
      <c r="I138" s="82"/>
      <c r="J138" s="83">
        <f t="shared" si="21"/>
        <v>62.305</v>
      </c>
      <c r="K138" s="83">
        <f t="shared" si="22"/>
        <v>55.99</v>
      </c>
      <c r="L138" s="83">
        <f t="shared" si="23"/>
        <v>82.814999999999998</v>
      </c>
      <c r="M138" s="83">
        <f t="shared" si="24"/>
        <v>73.784999999999997</v>
      </c>
      <c r="N138" s="83">
        <f t="shared" si="25"/>
        <v>64.3</v>
      </c>
      <c r="O138" s="83">
        <f t="shared" si="26"/>
        <v>59.05</v>
      </c>
      <c r="P138" s="134"/>
      <c r="Q138" s="36">
        <f t="shared" si="19"/>
        <v>1387.1585649111455</v>
      </c>
      <c r="R138" s="37">
        <f t="shared" si="20"/>
        <v>8322.9513894668726</v>
      </c>
      <c r="S138" s="21"/>
      <c r="T138" s="21"/>
      <c r="U138" s="21"/>
      <c r="V138" s="21"/>
    </row>
    <row r="139" spans="1:22" ht="15.75" x14ac:dyDescent="0.25">
      <c r="A139" s="13">
        <v>0.625</v>
      </c>
      <c r="B139" s="14" t="s">
        <v>174</v>
      </c>
      <c r="C139" s="15">
        <v>1045.3819445170404</v>
      </c>
      <c r="D139" s="15">
        <v>917.04861117479504</v>
      </c>
      <c r="E139" s="16">
        <v>1439.7395834333154</v>
      </c>
      <c r="F139" s="15">
        <v>945.12152784341129</v>
      </c>
      <c r="G139" s="16">
        <v>580.17361115140091</v>
      </c>
      <c r="H139" s="17">
        <v>836.8402778358917</v>
      </c>
      <c r="I139" s="82"/>
      <c r="J139" s="83">
        <f t="shared" si="21"/>
        <v>57.46</v>
      </c>
      <c r="K139" s="83">
        <f t="shared" si="22"/>
        <v>54.58</v>
      </c>
      <c r="L139" s="83">
        <f t="shared" si="23"/>
        <v>67.694999999999993</v>
      </c>
      <c r="M139" s="83">
        <f t="shared" si="24"/>
        <v>55.21</v>
      </c>
      <c r="N139" s="83">
        <f t="shared" si="25"/>
        <v>47.019999999999996</v>
      </c>
      <c r="O139" s="83">
        <f t="shared" si="26"/>
        <v>52.78</v>
      </c>
      <c r="P139" s="134"/>
      <c r="Q139" s="36">
        <f t="shared" si="19"/>
        <v>960.71759265930905</v>
      </c>
      <c r="R139" s="37">
        <f t="shared" si="20"/>
        <v>5764.3055559558543</v>
      </c>
      <c r="S139" s="21"/>
      <c r="T139" s="21"/>
      <c r="U139" s="21"/>
      <c r="V139" s="21"/>
    </row>
    <row r="140" spans="1:22" ht="15.75" x14ac:dyDescent="0.25">
      <c r="A140" s="13">
        <v>0.625</v>
      </c>
      <c r="B140" s="14" t="s">
        <v>175</v>
      </c>
      <c r="C140" s="15">
        <v>1673.6805556717834</v>
      </c>
      <c r="D140" s="15">
        <v>1458.4548612123926</v>
      </c>
      <c r="E140" s="16">
        <v>1497.2222223261961</v>
      </c>
      <c r="F140" s="15">
        <v>1560.0520834416702</v>
      </c>
      <c r="G140" s="16">
        <v>1544.0104167738896</v>
      </c>
      <c r="H140" s="17">
        <v>1589.4618056659349</v>
      </c>
      <c r="I140" s="82"/>
      <c r="J140" s="83">
        <f t="shared" si="21"/>
        <v>73.819999999999993</v>
      </c>
      <c r="K140" s="83">
        <f t="shared" si="22"/>
        <v>68.185000000000002</v>
      </c>
      <c r="L140" s="83">
        <f t="shared" si="23"/>
        <v>69.2</v>
      </c>
      <c r="M140" s="83">
        <f t="shared" si="24"/>
        <v>70.844999999999999</v>
      </c>
      <c r="N140" s="83">
        <f t="shared" si="25"/>
        <v>70.424999999999997</v>
      </c>
      <c r="O140" s="83">
        <f t="shared" si="26"/>
        <v>71.614999999999995</v>
      </c>
      <c r="P140" s="134"/>
      <c r="Q140" s="36">
        <f t="shared" si="19"/>
        <v>1553.8136575153112</v>
      </c>
      <c r="R140" s="37">
        <f t="shared" si="20"/>
        <v>9322.8819450918672</v>
      </c>
      <c r="S140" s="21"/>
      <c r="T140" s="21"/>
      <c r="U140" s="21"/>
      <c r="V140" s="21"/>
    </row>
    <row r="141" spans="1:22" ht="15.75" x14ac:dyDescent="0.25">
      <c r="A141" s="13">
        <v>0.625</v>
      </c>
      <c r="B141" s="14" t="s">
        <v>176</v>
      </c>
      <c r="C141" s="15">
        <v>2068.0381945880581</v>
      </c>
      <c r="D141" s="15">
        <v>2213.7500001537328</v>
      </c>
      <c r="E141" s="16">
        <v>2310.0000001604167</v>
      </c>
      <c r="F141" s="15">
        <v>2529.2361112867525</v>
      </c>
      <c r="G141" s="16">
        <v>2158.9409723721487</v>
      </c>
      <c r="H141" s="17">
        <v>894.32291672877238</v>
      </c>
      <c r="I141" s="82"/>
      <c r="J141" s="83">
        <f t="shared" si="21"/>
        <v>84.144999999999996</v>
      </c>
      <c r="K141" s="83">
        <f t="shared" si="22"/>
        <v>88.52</v>
      </c>
      <c r="L141" s="83">
        <f t="shared" si="23"/>
        <v>91.76</v>
      </c>
      <c r="M141" s="83">
        <f t="shared" si="24"/>
        <v>99.14</v>
      </c>
      <c r="N141" s="83">
        <f t="shared" si="25"/>
        <v>86.674999999999997</v>
      </c>
      <c r="O141" s="83">
        <f t="shared" si="26"/>
        <v>54.07</v>
      </c>
      <c r="P141" s="134"/>
      <c r="Q141" s="36">
        <f t="shared" si="19"/>
        <v>2029.0480325483134</v>
      </c>
      <c r="R141" s="37">
        <f t="shared" si="20"/>
        <v>12174.288195289881</v>
      </c>
      <c r="S141" s="21"/>
      <c r="T141" s="21"/>
      <c r="U141" s="21"/>
      <c r="V141" s="21"/>
    </row>
    <row r="142" spans="1:22" ht="15.75" x14ac:dyDescent="0.25">
      <c r="A142" s="13">
        <v>0.625</v>
      </c>
      <c r="B142" s="50" t="s">
        <v>177</v>
      </c>
      <c r="C142" s="15">
        <v>778.02083338736259</v>
      </c>
      <c r="D142" s="15">
        <v>993.24652784675322</v>
      </c>
      <c r="E142" s="16">
        <v>1280.6597223111569</v>
      </c>
      <c r="F142" s="15">
        <v>389.01041669368129</v>
      </c>
      <c r="G142" s="16">
        <v>1475.8333334358217</v>
      </c>
      <c r="H142" s="17">
        <v>792.72569449949481</v>
      </c>
      <c r="I142" s="82"/>
      <c r="J142" s="83">
        <f t="shared" si="21"/>
        <v>51.46</v>
      </c>
      <c r="K142" s="83">
        <f t="shared" si="22"/>
        <v>56.29</v>
      </c>
      <c r="L142" s="83">
        <f t="shared" si="23"/>
        <v>63.53</v>
      </c>
      <c r="M142" s="83">
        <f t="shared" si="24"/>
        <v>42.730000000000004</v>
      </c>
      <c r="N142" s="83">
        <f t="shared" si="25"/>
        <v>68.64</v>
      </c>
      <c r="O142" s="83">
        <f t="shared" si="26"/>
        <v>51.79</v>
      </c>
      <c r="P142" s="134"/>
      <c r="Q142" s="36">
        <f t="shared" si="19"/>
        <v>951.58275469571174</v>
      </c>
      <c r="R142" s="37">
        <f t="shared" si="20"/>
        <v>5709.4965281742707</v>
      </c>
      <c r="S142" s="21"/>
      <c r="T142" s="21"/>
      <c r="U142" s="21"/>
      <c r="V142" s="21"/>
    </row>
    <row r="143" spans="1:22" ht="15.75" x14ac:dyDescent="0.25">
      <c r="A143" s="13">
        <v>0.625</v>
      </c>
      <c r="B143" s="14" t="s">
        <v>178</v>
      </c>
      <c r="C143" s="15">
        <v>1662.9861112265962</v>
      </c>
      <c r="D143" s="15">
        <v>1557.3784723303736</v>
      </c>
      <c r="E143" s="16">
        <v>1683.0381945613221</v>
      </c>
      <c r="F143" s="15">
        <v>1598.8194445554736</v>
      </c>
      <c r="G143" s="16">
        <v>1570.7465278868574</v>
      </c>
      <c r="H143" s="17">
        <v>1624.218750112793</v>
      </c>
      <c r="I143" s="82"/>
      <c r="J143" s="83">
        <f t="shared" si="21"/>
        <v>73.540000000000006</v>
      </c>
      <c r="K143" s="83">
        <f t="shared" si="22"/>
        <v>70.775000000000006</v>
      </c>
      <c r="L143" s="83">
        <f t="shared" si="23"/>
        <v>74.064999999999998</v>
      </c>
      <c r="M143" s="83">
        <f t="shared" si="24"/>
        <v>71.86</v>
      </c>
      <c r="N143" s="83">
        <f t="shared" si="25"/>
        <v>71.125</v>
      </c>
      <c r="O143" s="83">
        <f t="shared" si="26"/>
        <v>72.525000000000006</v>
      </c>
      <c r="P143" s="134"/>
      <c r="Q143" s="36">
        <f t="shared" si="19"/>
        <v>1616.1979167789029</v>
      </c>
      <c r="R143" s="37">
        <f t="shared" si="20"/>
        <v>9697.1875006734172</v>
      </c>
      <c r="S143" s="21"/>
      <c r="T143" s="21"/>
      <c r="U143" s="21"/>
      <c r="V143" s="21"/>
    </row>
    <row r="144" spans="1:22" ht="15.75" x14ac:dyDescent="0.25">
      <c r="A144" s="13">
        <v>0.625</v>
      </c>
      <c r="B144" s="14" t="s">
        <v>179</v>
      </c>
      <c r="C144" s="15">
        <v>143.03819445437765</v>
      </c>
      <c r="D144" s="15">
        <v>109.61805556316793</v>
      </c>
      <c r="E144" s="16">
        <v>308.80208335477795</v>
      </c>
      <c r="F144" s="15">
        <v>102.93402778492597</v>
      </c>
      <c r="G144" s="16">
        <v>1032.0138889605566</v>
      </c>
      <c r="H144" s="17">
        <v>1537.3263889956477</v>
      </c>
      <c r="I144" s="82"/>
      <c r="J144" s="83">
        <f t="shared" si="21"/>
        <v>37.21</v>
      </c>
      <c r="K144" s="83">
        <f t="shared" si="22"/>
        <v>36.46</v>
      </c>
      <c r="L144" s="83">
        <f t="shared" si="23"/>
        <v>40.93</v>
      </c>
      <c r="M144" s="83">
        <f t="shared" si="24"/>
        <v>36.31</v>
      </c>
      <c r="N144" s="83">
        <f t="shared" si="25"/>
        <v>57.160000000000004</v>
      </c>
      <c r="O144" s="83">
        <f t="shared" si="26"/>
        <v>70.25</v>
      </c>
      <c r="P144" s="134"/>
      <c r="Q144" s="36">
        <f t="shared" si="19"/>
        <v>538.95543985224231</v>
      </c>
      <c r="R144" s="37">
        <f t="shared" si="20"/>
        <v>3233.7326391134538</v>
      </c>
      <c r="S144" s="21"/>
      <c r="T144" s="21"/>
      <c r="U144" s="21"/>
      <c r="V144" s="21"/>
    </row>
    <row r="145" spans="1:22" ht="15.75" x14ac:dyDescent="0.25">
      <c r="A145" s="13">
        <v>0.625</v>
      </c>
      <c r="B145" s="14" t="s">
        <v>180</v>
      </c>
      <c r="C145" s="15">
        <v>1294.0277778676409</v>
      </c>
      <c r="D145" s="15">
        <v>1251.2500000868924</v>
      </c>
      <c r="E145" s="16">
        <v>2605.4340279587109</v>
      </c>
      <c r="F145" s="15">
        <v>2498.4895835068396</v>
      </c>
      <c r="G145" s="16">
        <v>1475.8333334358217</v>
      </c>
      <c r="H145" s="17">
        <v>1383.5937500960829</v>
      </c>
      <c r="I145" s="82"/>
      <c r="J145" s="83">
        <f t="shared" si="21"/>
        <v>63.88</v>
      </c>
      <c r="K145" s="83">
        <f t="shared" si="22"/>
        <v>62.76</v>
      </c>
      <c r="L145" s="83">
        <f t="shared" si="23"/>
        <v>101.705</v>
      </c>
      <c r="M145" s="83">
        <f t="shared" si="24"/>
        <v>98.105000000000004</v>
      </c>
      <c r="N145" s="83">
        <f t="shared" si="25"/>
        <v>68.64</v>
      </c>
      <c r="O145" s="83">
        <f t="shared" si="26"/>
        <v>66.224999999999994</v>
      </c>
      <c r="P145" s="134"/>
      <c r="Q145" s="36">
        <f t="shared" si="19"/>
        <v>1751.4380788253313</v>
      </c>
      <c r="R145" s="37">
        <f t="shared" si="20"/>
        <v>10508.628472951988</v>
      </c>
      <c r="S145" s="21"/>
      <c r="T145" s="21"/>
      <c r="U145" s="21"/>
      <c r="V145" s="21"/>
    </row>
    <row r="146" spans="1:22" ht="15.75" x14ac:dyDescent="0.25">
      <c r="A146" s="13">
        <v>0.625</v>
      </c>
      <c r="B146" s="14" t="s">
        <v>181</v>
      </c>
      <c r="C146" s="15">
        <v>69.513888893716242</v>
      </c>
      <c r="D146" s="15">
        <v>272.70833335227144</v>
      </c>
      <c r="E146" s="16">
        <v>128.33333334224537</v>
      </c>
      <c r="F146" s="15">
        <v>132.34375000919053</v>
      </c>
      <c r="G146" s="16">
        <v>143.03819445437765</v>
      </c>
      <c r="H146" s="17">
        <v>114.96527778576147</v>
      </c>
      <c r="I146" s="82"/>
      <c r="J146" s="83">
        <f t="shared" si="21"/>
        <v>35.56</v>
      </c>
      <c r="K146" s="83">
        <f t="shared" si="22"/>
        <v>40.119999999999997</v>
      </c>
      <c r="L146" s="83">
        <f t="shared" si="23"/>
        <v>36.880000000000003</v>
      </c>
      <c r="M146" s="83">
        <f t="shared" si="24"/>
        <v>36.97</v>
      </c>
      <c r="N146" s="83">
        <f t="shared" si="25"/>
        <v>37.21</v>
      </c>
      <c r="O146" s="83">
        <f t="shared" si="26"/>
        <v>36.58</v>
      </c>
      <c r="P146" s="134"/>
      <c r="Q146" s="36">
        <f t="shared" si="19"/>
        <v>143.48379630626044</v>
      </c>
      <c r="R146" s="37">
        <f t="shared" si="20"/>
        <v>860.90277783756267</v>
      </c>
      <c r="S146" s="21"/>
      <c r="T146" s="21"/>
      <c r="U146" s="21"/>
      <c r="V146" s="21"/>
    </row>
    <row r="147" spans="1:22" ht="15.75" x14ac:dyDescent="0.25">
      <c r="A147" s="13">
        <v>0.625</v>
      </c>
      <c r="B147" s="14" t="s">
        <v>182</v>
      </c>
      <c r="C147" s="15">
        <v>0</v>
      </c>
      <c r="D147" s="15">
        <v>0</v>
      </c>
      <c r="E147" s="16">
        <v>4.0104166669451677</v>
      </c>
      <c r="F147" s="15">
        <v>37.4305555581549</v>
      </c>
      <c r="G147" s="16">
        <v>9.357638889538725</v>
      </c>
      <c r="H147" s="17">
        <v>40.104166669451679</v>
      </c>
      <c r="I147" s="82"/>
      <c r="J147" s="83">
        <f t="shared" si="21"/>
        <v>34</v>
      </c>
      <c r="K147" s="83">
        <f t="shared" si="22"/>
        <v>34</v>
      </c>
      <c r="L147" s="83">
        <f t="shared" si="23"/>
        <v>34.090000000000003</v>
      </c>
      <c r="M147" s="83">
        <f t="shared" si="24"/>
        <v>34.840000000000003</v>
      </c>
      <c r="N147" s="83">
        <f t="shared" si="25"/>
        <v>34.21</v>
      </c>
      <c r="O147" s="83">
        <f t="shared" si="26"/>
        <v>34.9</v>
      </c>
      <c r="P147" s="134"/>
      <c r="Q147" s="36">
        <f t="shared" si="19"/>
        <v>15.150462964015079</v>
      </c>
      <c r="R147" s="37">
        <f t="shared" si="20"/>
        <v>90.902777784090475</v>
      </c>
      <c r="S147" s="21"/>
      <c r="T147" s="21"/>
      <c r="U147" s="21"/>
      <c r="V147" s="21"/>
    </row>
    <row r="148" spans="1:22" ht="15.75" x14ac:dyDescent="0.25">
      <c r="A148" s="13">
        <v>0.625</v>
      </c>
      <c r="B148" s="14" t="s">
        <v>183</v>
      </c>
      <c r="C148" s="15">
        <v>2316.6840279386588</v>
      </c>
      <c r="D148" s="15">
        <v>1546.6840278851864</v>
      </c>
      <c r="E148" s="16">
        <v>2420.9548612792332</v>
      </c>
      <c r="F148" s="15">
        <v>2435.6597223913654</v>
      </c>
      <c r="G148" s="16">
        <v>2449.0277779478492</v>
      </c>
      <c r="H148" s="17">
        <v>2025.2604168073099</v>
      </c>
      <c r="I148" s="82"/>
      <c r="J148" s="83">
        <f t="shared" si="21"/>
        <v>91.984999999999999</v>
      </c>
      <c r="K148" s="83">
        <f t="shared" si="22"/>
        <v>70.495000000000005</v>
      </c>
      <c r="L148" s="83">
        <f t="shared" si="23"/>
        <v>95.495000000000005</v>
      </c>
      <c r="M148" s="83">
        <f t="shared" si="24"/>
        <v>95.99</v>
      </c>
      <c r="N148" s="83">
        <f t="shared" si="25"/>
        <v>96.44</v>
      </c>
      <c r="O148" s="83">
        <f t="shared" si="26"/>
        <v>83.025000000000006</v>
      </c>
      <c r="P148" s="134"/>
      <c r="Q148" s="36">
        <f t="shared" si="19"/>
        <v>2199.0451390416006</v>
      </c>
      <c r="R148" s="37">
        <f t="shared" si="20"/>
        <v>13194.270834249603</v>
      </c>
      <c r="S148" s="21"/>
      <c r="T148" s="21"/>
      <c r="U148" s="21"/>
      <c r="V148" s="21"/>
    </row>
    <row r="149" spans="1:22" ht="15.75" x14ac:dyDescent="0.25">
      <c r="A149" s="13">
        <v>0.625</v>
      </c>
      <c r="B149" s="14" t="s">
        <v>184</v>
      </c>
      <c r="C149" s="15">
        <v>1002.604166736292</v>
      </c>
      <c r="D149" s="15">
        <v>1196.4409723053084</v>
      </c>
      <c r="E149" s="16">
        <v>1362.2048612057088</v>
      </c>
      <c r="F149" s="15">
        <v>1593.4722223328799</v>
      </c>
      <c r="G149" s="16">
        <v>927.74305561998221</v>
      </c>
      <c r="H149" s="17">
        <v>795.39930561079166</v>
      </c>
      <c r="I149" s="82"/>
      <c r="J149" s="83">
        <f t="shared" si="21"/>
        <v>56.5</v>
      </c>
      <c r="K149" s="83">
        <f t="shared" si="22"/>
        <v>61.325000000000003</v>
      </c>
      <c r="L149" s="83">
        <f t="shared" si="23"/>
        <v>65.665000000000006</v>
      </c>
      <c r="M149" s="83">
        <f t="shared" si="24"/>
        <v>71.72</v>
      </c>
      <c r="N149" s="83">
        <f t="shared" si="25"/>
        <v>54.82</v>
      </c>
      <c r="O149" s="83">
        <f t="shared" si="26"/>
        <v>51.85</v>
      </c>
      <c r="P149" s="134"/>
      <c r="Q149" s="36">
        <f t="shared" si="19"/>
        <v>1146.3107639684938</v>
      </c>
      <c r="R149" s="37">
        <f t="shared" si="20"/>
        <v>6877.8645838109633</v>
      </c>
      <c r="S149" s="21"/>
      <c r="T149" s="21"/>
      <c r="U149" s="21"/>
      <c r="V149" s="21"/>
    </row>
    <row r="150" spans="1:22" ht="15.75" x14ac:dyDescent="0.25">
      <c r="A150" s="13">
        <v>0.625</v>
      </c>
      <c r="B150" s="14" t="s">
        <v>185</v>
      </c>
      <c r="C150" s="15">
        <v>1449.0972223228539</v>
      </c>
      <c r="D150" s="15">
        <v>1453.1076389897992</v>
      </c>
      <c r="E150" s="16">
        <v>1247.2395834199472</v>
      </c>
      <c r="F150" s="15">
        <v>1828.7500001269966</v>
      </c>
      <c r="G150" s="16">
        <v>1465.1388889906348</v>
      </c>
      <c r="H150" s="17">
        <v>1339.479166759686</v>
      </c>
      <c r="I150" s="82"/>
      <c r="J150" s="83">
        <f t="shared" si="21"/>
        <v>67.94</v>
      </c>
      <c r="K150" s="83">
        <f t="shared" si="22"/>
        <v>68.045000000000002</v>
      </c>
      <c r="L150" s="83">
        <f t="shared" si="23"/>
        <v>62.655000000000001</v>
      </c>
      <c r="M150" s="83">
        <f t="shared" si="24"/>
        <v>77.88</v>
      </c>
      <c r="N150" s="83">
        <f t="shared" si="25"/>
        <v>68.36</v>
      </c>
      <c r="O150" s="83">
        <f t="shared" si="26"/>
        <v>65.069999999999993</v>
      </c>
      <c r="P150" s="134"/>
      <c r="Q150" s="36">
        <f t="shared" si="19"/>
        <v>1463.8020834349863</v>
      </c>
      <c r="R150" s="37">
        <f t="shared" si="20"/>
        <v>8782.8125006099181</v>
      </c>
      <c r="S150" s="21"/>
      <c r="T150" s="21"/>
      <c r="U150" s="21"/>
      <c r="V150" s="21"/>
    </row>
    <row r="151" spans="1:22" ht="15.75" x14ac:dyDescent="0.25">
      <c r="A151" s="13">
        <v>0.625</v>
      </c>
      <c r="B151" s="14" t="s">
        <v>186</v>
      </c>
      <c r="C151" s="15">
        <v>1150.9895834132633</v>
      </c>
      <c r="D151" s="15">
        <v>1179.0625000818793</v>
      </c>
      <c r="E151" s="16">
        <v>1097.5173611873277</v>
      </c>
      <c r="F151" s="15">
        <v>1150.9895834132633</v>
      </c>
      <c r="G151" s="16">
        <v>1209.8090278617924</v>
      </c>
      <c r="H151" s="17">
        <v>1257.9340278651343</v>
      </c>
      <c r="I151" s="82"/>
      <c r="J151" s="83">
        <f t="shared" si="21"/>
        <v>60.134999999999998</v>
      </c>
      <c r="K151" s="83">
        <f t="shared" si="22"/>
        <v>60.87</v>
      </c>
      <c r="L151" s="83">
        <f t="shared" si="23"/>
        <v>58.734999999999999</v>
      </c>
      <c r="M151" s="83">
        <f t="shared" si="24"/>
        <v>60.134999999999998</v>
      </c>
      <c r="N151" s="83">
        <f t="shared" si="25"/>
        <v>61.674999999999997</v>
      </c>
      <c r="O151" s="83">
        <f t="shared" si="26"/>
        <v>62.935000000000002</v>
      </c>
      <c r="P151" s="134"/>
      <c r="Q151" s="36">
        <f t="shared" si="19"/>
        <v>1174.38368063711</v>
      </c>
      <c r="R151" s="37">
        <f t="shared" si="20"/>
        <v>7046.3020838226603</v>
      </c>
      <c r="S151" s="21"/>
      <c r="T151" s="21"/>
      <c r="U151" s="21"/>
      <c r="V151" s="21"/>
    </row>
    <row r="152" spans="1:22" ht="15.75" x14ac:dyDescent="0.25">
      <c r="A152" s="13">
        <v>0.625</v>
      </c>
      <c r="B152" s="14" t="s">
        <v>187</v>
      </c>
      <c r="C152" s="15">
        <v>393.02083336062645</v>
      </c>
      <c r="D152" s="15">
        <v>318.15972224431664</v>
      </c>
      <c r="E152" s="16">
        <v>1134.9479167454824</v>
      </c>
      <c r="F152" s="15">
        <v>657.70833337900751</v>
      </c>
      <c r="G152" s="16">
        <v>332.86458335644892</v>
      </c>
      <c r="H152" s="17">
        <v>318.15972224431664</v>
      </c>
      <c r="I152" s="82"/>
      <c r="J152" s="83">
        <f t="shared" si="21"/>
        <v>42.82</v>
      </c>
      <c r="K152" s="83">
        <f t="shared" si="22"/>
        <v>41.14</v>
      </c>
      <c r="L152" s="83">
        <f t="shared" si="23"/>
        <v>59.715000000000003</v>
      </c>
      <c r="M152" s="83">
        <f t="shared" si="24"/>
        <v>48.76</v>
      </c>
      <c r="N152" s="83">
        <f t="shared" si="25"/>
        <v>41.47</v>
      </c>
      <c r="O152" s="83">
        <f t="shared" si="26"/>
        <v>41.14</v>
      </c>
      <c r="P152" s="134"/>
      <c r="Q152" s="36">
        <f t="shared" si="19"/>
        <v>525.81018522169973</v>
      </c>
      <c r="R152" s="37">
        <f t="shared" si="20"/>
        <v>3154.8611113301981</v>
      </c>
      <c r="S152" s="21"/>
      <c r="T152" s="21"/>
      <c r="U152" s="21"/>
      <c r="V152" s="21"/>
    </row>
    <row r="153" spans="1:22" ht="15.75" x14ac:dyDescent="0.25">
      <c r="A153" s="13">
        <v>0.625</v>
      </c>
      <c r="B153" s="14" t="s">
        <v>188</v>
      </c>
      <c r="C153" s="15">
        <v>259.34027779578753</v>
      </c>
      <c r="D153" s="15">
        <v>276.7187500192166</v>
      </c>
      <c r="E153" s="16">
        <v>344.89583335728446</v>
      </c>
      <c r="F153" s="15">
        <v>410.39930558405553</v>
      </c>
      <c r="G153" s="16">
        <v>255.32986112884237</v>
      </c>
      <c r="H153" s="17">
        <v>196.51041668031323</v>
      </c>
      <c r="I153" s="82"/>
      <c r="J153" s="83">
        <f t="shared" si="21"/>
        <v>39.82</v>
      </c>
      <c r="K153" s="83">
        <f t="shared" si="22"/>
        <v>40.21</v>
      </c>
      <c r="L153" s="83">
        <f t="shared" si="23"/>
        <v>41.74</v>
      </c>
      <c r="M153" s="83">
        <f t="shared" si="24"/>
        <v>43.21</v>
      </c>
      <c r="N153" s="83">
        <f t="shared" si="25"/>
        <v>39.729999999999997</v>
      </c>
      <c r="O153" s="83">
        <f t="shared" si="26"/>
        <v>38.409999999999997</v>
      </c>
      <c r="P153" s="134"/>
      <c r="Q153" s="36">
        <f t="shared" si="19"/>
        <v>290.53240742758328</v>
      </c>
      <c r="R153" s="37">
        <f t="shared" si="20"/>
        <v>1743.1944445654997</v>
      </c>
      <c r="S153" s="21"/>
      <c r="T153" s="21"/>
      <c r="U153" s="21"/>
      <c r="V153" s="21"/>
    </row>
    <row r="154" spans="1:22" ht="15.75" x14ac:dyDescent="0.25">
      <c r="A154" s="13">
        <v>0.625</v>
      </c>
      <c r="B154" s="14" t="s">
        <v>189</v>
      </c>
      <c r="C154" s="15">
        <v>1759.2361112332803</v>
      </c>
      <c r="D154" s="15">
        <v>1752.5520834550384</v>
      </c>
      <c r="E154" s="16">
        <v>5201.5104170278828</v>
      </c>
      <c r="F154" s="15">
        <v>5296.4236114789182</v>
      </c>
      <c r="G154" s="16">
        <v>1904.9479167989548</v>
      </c>
      <c r="H154" s="17">
        <v>1675.0173612274318</v>
      </c>
      <c r="I154" s="82"/>
      <c r="J154" s="83">
        <f t="shared" si="21"/>
        <v>76.06</v>
      </c>
      <c r="K154" s="83">
        <f t="shared" si="22"/>
        <v>75.885000000000005</v>
      </c>
      <c r="L154" s="83">
        <f t="shared" si="23"/>
        <v>189.095</v>
      </c>
      <c r="M154" s="83">
        <f t="shared" si="24"/>
        <v>192.29000000000002</v>
      </c>
      <c r="N154" s="83">
        <f t="shared" si="25"/>
        <v>79.875</v>
      </c>
      <c r="O154" s="83">
        <f t="shared" si="26"/>
        <v>73.855000000000004</v>
      </c>
      <c r="P154" s="134"/>
      <c r="Q154" s="36">
        <f t="shared" si="19"/>
        <v>2931.6145835369175</v>
      </c>
      <c r="R154" s="37">
        <f t="shared" si="20"/>
        <v>17589.687501221506</v>
      </c>
      <c r="S154" s="21"/>
      <c r="T154" s="21"/>
      <c r="U154" s="21"/>
      <c r="V154" s="21"/>
    </row>
    <row r="155" spans="1:22" ht="15.75" x14ac:dyDescent="0.25">
      <c r="A155" s="13">
        <v>0.625</v>
      </c>
      <c r="B155" s="50" t="s">
        <v>190</v>
      </c>
      <c r="C155" s="15">
        <v>316.82291668866827</v>
      </c>
      <c r="D155" s="15">
        <v>473.2291666995298</v>
      </c>
      <c r="E155" s="16">
        <v>355.59027780247158</v>
      </c>
      <c r="F155" s="15">
        <v>233.94097223846813</v>
      </c>
      <c r="G155" s="16">
        <v>164.42708334475188</v>
      </c>
      <c r="H155" s="17">
        <v>208.54166668114874</v>
      </c>
      <c r="I155" s="82"/>
      <c r="J155" s="83">
        <f t="shared" si="21"/>
        <v>41.11</v>
      </c>
      <c r="K155" s="83">
        <f t="shared" si="22"/>
        <v>44.620000000000005</v>
      </c>
      <c r="L155" s="83">
        <f t="shared" si="23"/>
        <v>41.980000000000004</v>
      </c>
      <c r="M155" s="83">
        <f t="shared" si="24"/>
        <v>39.25</v>
      </c>
      <c r="N155" s="83">
        <f t="shared" si="25"/>
        <v>37.69</v>
      </c>
      <c r="O155" s="83">
        <f t="shared" si="26"/>
        <v>38.68</v>
      </c>
      <c r="P155" s="134"/>
      <c r="Q155" s="36">
        <f t="shared" si="19"/>
        <v>292.09201390917309</v>
      </c>
      <c r="R155" s="37">
        <f t="shared" si="20"/>
        <v>1752.5520834550384</v>
      </c>
      <c r="S155" s="21"/>
      <c r="T155" s="21"/>
      <c r="U155" s="21"/>
      <c r="V155" s="21"/>
    </row>
    <row r="156" spans="1:22" ht="15.75" x14ac:dyDescent="0.25">
      <c r="A156" s="13">
        <v>0.625</v>
      </c>
      <c r="B156" s="14" t="s">
        <v>191</v>
      </c>
      <c r="C156" s="15">
        <v>367.62152780330706</v>
      </c>
      <c r="D156" s="15">
        <v>479.91319447777175</v>
      </c>
      <c r="E156" s="16">
        <v>466.54513892128784</v>
      </c>
      <c r="F156" s="15">
        <v>427.7777778074846</v>
      </c>
      <c r="G156" s="16">
        <v>355.59027780247158</v>
      </c>
      <c r="H156" s="17">
        <v>596.21527781918167</v>
      </c>
      <c r="I156" s="82"/>
      <c r="J156" s="83">
        <f t="shared" si="21"/>
        <v>42.25</v>
      </c>
      <c r="K156" s="83">
        <f t="shared" si="22"/>
        <v>44.769999999999996</v>
      </c>
      <c r="L156" s="83">
        <f t="shared" si="23"/>
        <v>44.47</v>
      </c>
      <c r="M156" s="83">
        <f t="shared" si="24"/>
        <v>43.6</v>
      </c>
      <c r="N156" s="83">
        <f t="shared" si="25"/>
        <v>41.980000000000004</v>
      </c>
      <c r="O156" s="83">
        <f t="shared" si="26"/>
        <v>47.379999999999995</v>
      </c>
      <c r="P156" s="134"/>
      <c r="Q156" s="36">
        <f t="shared" si="19"/>
        <v>448.94386577191744</v>
      </c>
      <c r="R156" s="37">
        <f t="shared" si="20"/>
        <v>2693.6631946315047</v>
      </c>
      <c r="S156" s="21"/>
      <c r="T156" s="21"/>
      <c r="U156" s="21"/>
      <c r="V156" s="21"/>
    </row>
    <row r="157" spans="1:22" ht="15.75" x14ac:dyDescent="0.25">
      <c r="A157" s="13">
        <v>0.625</v>
      </c>
      <c r="B157" s="14" t="s">
        <v>192</v>
      </c>
      <c r="C157" s="15">
        <v>999.93055562499524</v>
      </c>
      <c r="D157" s="15">
        <v>1049.3923611839855</v>
      </c>
      <c r="E157" s="16">
        <v>2364.8090279420007</v>
      </c>
      <c r="F157" s="15">
        <v>1523.9583334391639</v>
      </c>
      <c r="G157" s="16">
        <v>859.56597228191436</v>
      </c>
      <c r="H157" s="17">
        <v>930.41666673127895</v>
      </c>
      <c r="I157" s="82"/>
      <c r="J157" s="83">
        <f t="shared" si="21"/>
        <v>56.44</v>
      </c>
      <c r="K157" s="83">
        <f t="shared" si="22"/>
        <v>57.55</v>
      </c>
      <c r="L157" s="83">
        <f t="shared" si="23"/>
        <v>93.605000000000004</v>
      </c>
      <c r="M157" s="83">
        <f t="shared" si="24"/>
        <v>69.900000000000006</v>
      </c>
      <c r="N157" s="83">
        <f t="shared" si="25"/>
        <v>53.29</v>
      </c>
      <c r="O157" s="83">
        <f t="shared" si="26"/>
        <v>54.879999999999995</v>
      </c>
      <c r="P157" s="134"/>
      <c r="Q157" s="36">
        <f t="shared" si="19"/>
        <v>1288.0121528672232</v>
      </c>
      <c r="R157" s="37">
        <f t="shared" si="20"/>
        <v>7728.0729172033389</v>
      </c>
      <c r="S157" s="21"/>
      <c r="T157" s="21"/>
      <c r="U157" s="21"/>
      <c r="V157" s="21"/>
    </row>
    <row r="158" spans="1:22" ht="15.75" x14ac:dyDescent="0.25">
      <c r="A158" s="13">
        <v>0.625</v>
      </c>
      <c r="B158" s="14" t="s">
        <v>193</v>
      </c>
      <c r="C158" s="15">
        <v>157.74305556650992</v>
      </c>
      <c r="D158" s="15">
        <v>249.98263890624881</v>
      </c>
      <c r="E158" s="16">
        <v>108.28125000751953</v>
      </c>
      <c r="F158" s="15">
        <v>156.40625001086156</v>
      </c>
      <c r="G158" s="16">
        <v>136.35416667613572</v>
      </c>
      <c r="H158" s="17">
        <v>179.13194445688416</v>
      </c>
      <c r="I158" s="82"/>
      <c r="J158" s="83">
        <f t="shared" si="21"/>
        <v>37.54</v>
      </c>
      <c r="K158" s="83">
        <f t="shared" si="22"/>
        <v>39.61</v>
      </c>
      <c r="L158" s="83">
        <f t="shared" si="23"/>
        <v>36.43</v>
      </c>
      <c r="M158" s="83">
        <f t="shared" si="24"/>
        <v>37.51</v>
      </c>
      <c r="N158" s="83">
        <f t="shared" si="25"/>
        <v>37.06</v>
      </c>
      <c r="O158" s="83">
        <f t="shared" si="26"/>
        <v>38.020000000000003</v>
      </c>
      <c r="P158" s="134"/>
      <c r="Q158" s="36">
        <f t="shared" si="19"/>
        <v>164.64988427069326</v>
      </c>
      <c r="R158" s="37">
        <f t="shared" si="20"/>
        <v>987.89930562415964</v>
      </c>
      <c r="S158" s="21"/>
      <c r="T158" s="21"/>
      <c r="U158" s="21"/>
      <c r="V158" s="21"/>
    </row>
    <row r="159" spans="1:22" ht="15.75" x14ac:dyDescent="0.25">
      <c r="A159" s="13">
        <v>0.625</v>
      </c>
      <c r="B159" s="14" t="s">
        <v>194</v>
      </c>
      <c r="C159" s="15">
        <v>1760.5729167889288</v>
      </c>
      <c r="D159" s="15">
        <v>300.78125002088757</v>
      </c>
      <c r="E159" s="16">
        <v>529.37500003676212</v>
      </c>
      <c r="F159" s="15">
        <v>1653.6284723370575</v>
      </c>
      <c r="G159" s="16">
        <v>405.05208336146194</v>
      </c>
      <c r="H159" s="17">
        <v>443.81944447526524</v>
      </c>
      <c r="I159" s="82"/>
      <c r="J159" s="83">
        <f t="shared" si="21"/>
        <v>76.094999999999999</v>
      </c>
      <c r="K159" s="83">
        <f t="shared" si="22"/>
        <v>40.75</v>
      </c>
      <c r="L159" s="83">
        <f t="shared" si="23"/>
        <v>45.879999999999995</v>
      </c>
      <c r="M159" s="83">
        <f t="shared" si="24"/>
        <v>73.295000000000002</v>
      </c>
      <c r="N159" s="83">
        <f t="shared" si="25"/>
        <v>43.09</v>
      </c>
      <c r="O159" s="83">
        <f t="shared" si="26"/>
        <v>43.96</v>
      </c>
      <c r="P159" s="134"/>
      <c r="Q159" s="36">
        <f t="shared" si="19"/>
        <v>848.87152783672718</v>
      </c>
      <c r="R159" s="37">
        <f t="shared" si="20"/>
        <v>5093.2291670203631</v>
      </c>
      <c r="S159" s="21"/>
      <c r="T159" s="21"/>
      <c r="U159" s="21"/>
      <c r="V159" s="21"/>
    </row>
    <row r="160" spans="1:22" ht="15.75" x14ac:dyDescent="0.25">
      <c r="A160" s="13">
        <v>0.625</v>
      </c>
      <c r="B160" s="14" t="s">
        <v>195</v>
      </c>
      <c r="C160" s="15">
        <v>812.77777783422073</v>
      </c>
      <c r="D160" s="15">
        <v>775.34722227606574</v>
      </c>
      <c r="E160" s="16">
        <v>2391.5451390549683</v>
      </c>
      <c r="F160" s="15">
        <v>3209.6701391117826</v>
      </c>
      <c r="G160" s="16">
        <v>802.08333338903356</v>
      </c>
      <c r="H160" s="17">
        <v>921.0590278417402</v>
      </c>
      <c r="I160" s="82"/>
      <c r="J160" s="83">
        <f t="shared" si="21"/>
        <v>52.24</v>
      </c>
      <c r="K160" s="83">
        <f t="shared" si="22"/>
        <v>51.4</v>
      </c>
      <c r="L160" s="83">
        <f t="shared" si="23"/>
        <v>94.504999999999995</v>
      </c>
      <c r="M160" s="83">
        <f t="shared" si="24"/>
        <v>122.045</v>
      </c>
      <c r="N160" s="83">
        <f t="shared" si="25"/>
        <v>52</v>
      </c>
      <c r="O160" s="83">
        <f t="shared" si="26"/>
        <v>54.67</v>
      </c>
      <c r="P160" s="134"/>
      <c r="Q160" s="36">
        <f t="shared" si="19"/>
        <v>1485.4137732513018</v>
      </c>
      <c r="R160" s="37">
        <f t="shared" si="20"/>
        <v>8912.4826395078107</v>
      </c>
      <c r="S160" s="21"/>
      <c r="T160" s="21"/>
      <c r="U160" s="21"/>
      <c r="V160" s="21"/>
    </row>
    <row r="161" spans="1:22" ht="15.75" x14ac:dyDescent="0.25">
      <c r="A161" s="13">
        <v>0.625</v>
      </c>
      <c r="B161" s="14" t="s">
        <v>196</v>
      </c>
      <c r="C161" s="15">
        <v>29.409722224264563</v>
      </c>
      <c r="D161" s="15">
        <v>0</v>
      </c>
      <c r="E161" s="16">
        <v>634.98263893298497</v>
      </c>
      <c r="F161" s="15">
        <v>1046.7187500726889</v>
      </c>
      <c r="G161" s="16">
        <v>290.08680557570045</v>
      </c>
      <c r="H161" s="17">
        <v>122.98611111965181</v>
      </c>
      <c r="I161" s="82"/>
      <c r="J161" s="83">
        <f t="shared" si="21"/>
        <v>34.659999999999997</v>
      </c>
      <c r="K161" s="83">
        <f t="shared" si="22"/>
        <v>34</v>
      </c>
      <c r="L161" s="83">
        <f t="shared" si="23"/>
        <v>48.25</v>
      </c>
      <c r="M161" s="83">
        <f t="shared" si="24"/>
        <v>57.49</v>
      </c>
      <c r="N161" s="83">
        <f t="shared" si="25"/>
        <v>40.51</v>
      </c>
      <c r="O161" s="83">
        <f t="shared" si="26"/>
        <v>36.76</v>
      </c>
      <c r="P161" s="134"/>
      <c r="Q161" s="36">
        <f t="shared" si="19"/>
        <v>354.03067132088177</v>
      </c>
      <c r="R161" s="37">
        <f t="shared" si="20"/>
        <v>2124.1840279252906</v>
      </c>
      <c r="S161" s="21"/>
      <c r="T161" s="21"/>
      <c r="U161" s="21"/>
      <c r="V161" s="21"/>
    </row>
    <row r="162" spans="1:22" ht="15.75" x14ac:dyDescent="0.25">
      <c r="A162" s="13">
        <v>0.625</v>
      </c>
      <c r="B162" s="50" t="s">
        <v>197</v>
      </c>
      <c r="C162" s="15">
        <v>828.81944450200137</v>
      </c>
      <c r="D162" s="15">
        <v>1048.0555556283373</v>
      </c>
      <c r="E162" s="16">
        <v>1006.6145834032371</v>
      </c>
      <c r="F162" s="15">
        <v>367.62152780330706</v>
      </c>
      <c r="G162" s="16">
        <v>405.05208336146194</v>
      </c>
      <c r="H162" s="17">
        <v>77.534722227606579</v>
      </c>
      <c r="I162" s="82"/>
      <c r="J162" s="83">
        <f t="shared" si="21"/>
        <v>52.6</v>
      </c>
      <c r="K162" s="83">
        <f t="shared" si="22"/>
        <v>57.52</v>
      </c>
      <c r="L162" s="83">
        <f t="shared" si="23"/>
        <v>56.59</v>
      </c>
      <c r="M162" s="83">
        <f t="shared" si="24"/>
        <v>42.25</v>
      </c>
      <c r="N162" s="83">
        <f t="shared" si="25"/>
        <v>43.09</v>
      </c>
      <c r="O162" s="83">
        <f t="shared" si="26"/>
        <v>35.74</v>
      </c>
      <c r="P162" s="134"/>
      <c r="Q162" s="36">
        <f t="shared" si="19"/>
        <v>622.28298615432516</v>
      </c>
      <c r="R162" s="37">
        <f t="shared" si="20"/>
        <v>3733.6979169259512</v>
      </c>
      <c r="S162" s="21"/>
      <c r="T162" s="21"/>
      <c r="U162" s="21"/>
      <c r="V162" s="21"/>
    </row>
    <row r="163" spans="1:22" ht="15.75" x14ac:dyDescent="0.25">
      <c r="A163" s="13">
        <v>0.625</v>
      </c>
      <c r="B163" s="14" t="s">
        <v>198</v>
      </c>
      <c r="C163" s="15">
        <v>1391.6145834299732</v>
      </c>
      <c r="D163" s="15">
        <v>1298.038194534586</v>
      </c>
      <c r="E163" s="16">
        <v>1975.7986112483193</v>
      </c>
      <c r="F163" s="15">
        <v>2058.6805556985196</v>
      </c>
      <c r="G163" s="16">
        <v>1720.4687501194771</v>
      </c>
      <c r="H163" s="17">
        <v>1173.7152778592858</v>
      </c>
      <c r="I163" s="82"/>
      <c r="J163" s="83">
        <f t="shared" si="21"/>
        <v>66.435000000000002</v>
      </c>
      <c r="K163" s="83">
        <f t="shared" si="22"/>
        <v>63.984999999999999</v>
      </c>
      <c r="L163" s="83">
        <f t="shared" si="23"/>
        <v>81.73</v>
      </c>
      <c r="M163" s="83">
        <f t="shared" si="24"/>
        <v>83.9</v>
      </c>
      <c r="N163" s="83">
        <f t="shared" si="25"/>
        <v>75.045000000000002</v>
      </c>
      <c r="O163" s="83">
        <f t="shared" si="26"/>
        <v>60.73</v>
      </c>
      <c r="P163" s="134"/>
      <c r="Q163" s="36">
        <f t="shared" si="19"/>
        <v>1603.0526621483602</v>
      </c>
      <c r="R163" s="37">
        <f t="shared" si="20"/>
        <v>9618.315972890161</v>
      </c>
      <c r="S163" s="21"/>
      <c r="T163" s="21"/>
      <c r="U163" s="21"/>
      <c r="V163" s="21"/>
    </row>
    <row r="164" spans="1:22" ht="15.75" x14ac:dyDescent="0.25">
      <c r="A164" s="13">
        <v>0.625</v>
      </c>
      <c r="B164" s="14" t="s">
        <v>199</v>
      </c>
      <c r="C164" s="15">
        <v>153.73263889956476</v>
      </c>
      <c r="D164" s="15">
        <v>264.68750001838106</v>
      </c>
      <c r="E164" s="16">
        <v>380.98958335979097</v>
      </c>
      <c r="F164" s="15">
        <v>438.47222225267171</v>
      </c>
      <c r="G164" s="16">
        <v>156.40625001086156</v>
      </c>
      <c r="H164" s="17">
        <v>1.3368055556483893</v>
      </c>
      <c r="I164" s="82"/>
      <c r="J164" s="83">
        <f t="shared" si="21"/>
        <v>37.450000000000003</v>
      </c>
      <c r="K164" s="83">
        <f t="shared" si="22"/>
        <v>39.94</v>
      </c>
      <c r="L164" s="83">
        <f t="shared" si="23"/>
        <v>42.55</v>
      </c>
      <c r="M164" s="83">
        <f t="shared" si="24"/>
        <v>43.84</v>
      </c>
      <c r="N164" s="83">
        <f t="shared" si="25"/>
        <v>37.51</v>
      </c>
      <c r="O164" s="83">
        <f t="shared" si="26"/>
        <v>34.03</v>
      </c>
      <c r="P164" s="134"/>
      <c r="Q164" s="36">
        <f t="shared" si="19"/>
        <v>232.60416668281974</v>
      </c>
      <c r="R164" s="37">
        <f t="shared" si="20"/>
        <v>1395.6250000969185</v>
      </c>
      <c r="S164" s="21"/>
      <c r="T164" s="21"/>
      <c r="U164" s="21"/>
      <c r="V164" s="21"/>
    </row>
    <row r="165" spans="1:22" ht="15.75" x14ac:dyDescent="0.25">
      <c r="A165" s="13">
        <v>0.625</v>
      </c>
      <c r="B165" s="14" t="s">
        <v>200</v>
      </c>
      <c r="C165" s="15">
        <v>577.50000004010417</v>
      </c>
      <c r="D165" s="15">
        <v>598.8888889304784</v>
      </c>
      <c r="E165" s="16">
        <v>505.31250003509115</v>
      </c>
      <c r="F165" s="15">
        <v>558.78472226102667</v>
      </c>
      <c r="G165" s="16">
        <v>538.73263892630087</v>
      </c>
      <c r="H165" s="17">
        <v>602.89930559742356</v>
      </c>
      <c r="I165" s="82"/>
      <c r="J165" s="83">
        <f t="shared" si="21"/>
        <v>46.96</v>
      </c>
      <c r="K165" s="83">
        <f t="shared" si="22"/>
        <v>47.44</v>
      </c>
      <c r="L165" s="83">
        <f t="shared" si="23"/>
        <v>45.34</v>
      </c>
      <c r="M165" s="83">
        <f t="shared" si="24"/>
        <v>46.54</v>
      </c>
      <c r="N165" s="83">
        <f t="shared" si="25"/>
        <v>46.09</v>
      </c>
      <c r="O165" s="83">
        <f t="shared" si="26"/>
        <v>47.53</v>
      </c>
      <c r="P165" s="134"/>
      <c r="Q165" s="36">
        <f t="shared" si="19"/>
        <v>563.68634263173738</v>
      </c>
      <c r="R165" s="37">
        <f t="shared" si="20"/>
        <v>3382.1180557904245</v>
      </c>
      <c r="S165" s="21"/>
      <c r="T165" s="21"/>
      <c r="U165" s="21"/>
      <c r="V165" s="21"/>
    </row>
    <row r="166" spans="1:22" ht="15.75" x14ac:dyDescent="0.25">
      <c r="A166" s="13">
        <v>0.625</v>
      </c>
      <c r="B166" s="14" t="s">
        <v>201</v>
      </c>
      <c r="C166" s="15">
        <v>451.84027780915557</v>
      </c>
      <c r="D166" s="15">
        <v>419.75694447359422</v>
      </c>
      <c r="E166" s="16">
        <v>568.14236115056542</v>
      </c>
      <c r="F166" s="15">
        <v>778.02083338736259</v>
      </c>
      <c r="G166" s="16">
        <v>402.3784722501652</v>
      </c>
      <c r="H166" s="17">
        <v>366.28472224765869</v>
      </c>
      <c r="I166" s="82"/>
      <c r="J166" s="83">
        <f t="shared" si="21"/>
        <v>44.14</v>
      </c>
      <c r="K166" s="83">
        <f t="shared" si="22"/>
        <v>43.42</v>
      </c>
      <c r="L166" s="83">
        <f t="shared" si="23"/>
        <v>46.75</v>
      </c>
      <c r="M166" s="83">
        <f t="shared" si="24"/>
        <v>51.46</v>
      </c>
      <c r="N166" s="83">
        <f t="shared" si="25"/>
        <v>43.03</v>
      </c>
      <c r="O166" s="83">
        <f t="shared" si="26"/>
        <v>42.22</v>
      </c>
      <c r="P166" s="134"/>
      <c r="Q166" s="36">
        <f t="shared" si="19"/>
        <v>497.7372685530836</v>
      </c>
      <c r="R166" s="37">
        <f t="shared" si="20"/>
        <v>2986.4236113185016</v>
      </c>
      <c r="S166" s="21"/>
      <c r="T166" s="21"/>
      <c r="U166" s="21"/>
      <c r="V166" s="21"/>
    </row>
    <row r="167" spans="1:22" ht="15.75" x14ac:dyDescent="0.25">
      <c r="A167" s="13">
        <v>0.625</v>
      </c>
      <c r="B167" s="14" t="s">
        <v>202</v>
      </c>
      <c r="C167" s="15">
        <v>1406.3194445421054</v>
      </c>
      <c r="D167" s="15">
        <v>1326.1111112032022</v>
      </c>
      <c r="E167" s="16">
        <v>1541.336805662593</v>
      </c>
      <c r="F167" s="15">
        <v>1475.8333334358217</v>
      </c>
      <c r="G167" s="16">
        <v>1470.4861112132282</v>
      </c>
      <c r="H167" s="17">
        <v>1461.1284723236895</v>
      </c>
      <c r="I167" s="82"/>
      <c r="J167" s="83">
        <f t="shared" si="21"/>
        <v>66.819999999999993</v>
      </c>
      <c r="K167" s="83">
        <f t="shared" si="22"/>
        <v>64.72</v>
      </c>
      <c r="L167" s="83">
        <f t="shared" si="23"/>
        <v>70.355000000000004</v>
      </c>
      <c r="M167" s="83">
        <f t="shared" si="24"/>
        <v>68.64</v>
      </c>
      <c r="N167" s="83">
        <f t="shared" si="25"/>
        <v>68.5</v>
      </c>
      <c r="O167" s="83">
        <f t="shared" si="26"/>
        <v>68.254999999999995</v>
      </c>
      <c r="P167" s="134"/>
      <c r="Q167" s="36">
        <f t="shared" si="19"/>
        <v>1446.8692130634402</v>
      </c>
      <c r="R167" s="37">
        <f t="shared" si="20"/>
        <v>8681.2152783806414</v>
      </c>
      <c r="S167" s="21"/>
      <c r="T167" s="21"/>
      <c r="U167" s="21"/>
      <c r="V167" s="21"/>
    </row>
    <row r="168" spans="1:22" ht="15.75" x14ac:dyDescent="0.25">
      <c r="A168" s="13">
        <v>0.625</v>
      </c>
      <c r="B168" s="14" t="s">
        <v>203</v>
      </c>
      <c r="C168" s="15">
        <v>884.96527783923375</v>
      </c>
      <c r="D168" s="15">
        <v>855.55555561496919</v>
      </c>
      <c r="E168" s="16">
        <v>1161.6840278584502</v>
      </c>
      <c r="F168" s="15">
        <v>1060.0868056291727</v>
      </c>
      <c r="G168" s="16">
        <v>422.43055558489101</v>
      </c>
      <c r="H168" s="17">
        <v>656.37152782335909</v>
      </c>
      <c r="I168" s="82"/>
      <c r="J168" s="83">
        <f t="shared" si="21"/>
        <v>53.86</v>
      </c>
      <c r="K168" s="83">
        <f t="shared" si="22"/>
        <v>53.2</v>
      </c>
      <c r="L168" s="83">
        <f t="shared" si="23"/>
        <v>60.414999999999999</v>
      </c>
      <c r="M168" s="83">
        <f t="shared" si="24"/>
        <v>57.79</v>
      </c>
      <c r="N168" s="83">
        <f t="shared" si="25"/>
        <v>43.480000000000004</v>
      </c>
      <c r="O168" s="83">
        <f t="shared" si="26"/>
        <v>48.730000000000004</v>
      </c>
      <c r="P168" s="134"/>
      <c r="Q168" s="36">
        <f t="shared" si="19"/>
        <v>840.18229172501287</v>
      </c>
      <c r="R168" s="37">
        <f t="shared" si="20"/>
        <v>5041.0937503500772</v>
      </c>
      <c r="S168" s="21"/>
      <c r="T168" s="21"/>
      <c r="U168" s="21"/>
      <c r="V168" s="21"/>
    </row>
    <row r="169" spans="1:22" ht="15.75" x14ac:dyDescent="0.25">
      <c r="A169" s="13">
        <v>0.625</v>
      </c>
      <c r="B169" s="14" t="s">
        <v>204</v>
      </c>
      <c r="C169" s="15">
        <v>1768.5937501228191</v>
      </c>
      <c r="D169" s="15">
        <v>1429.0451389881282</v>
      </c>
      <c r="E169" s="16">
        <v>1538.6631945512961</v>
      </c>
      <c r="F169" s="15">
        <v>1666.9965278935415</v>
      </c>
      <c r="G169" s="16">
        <v>1334.1319445370925</v>
      </c>
      <c r="H169" s="17">
        <v>1550.6944445521315</v>
      </c>
      <c r="I169" s="82"/>
      <c r="J169" s="83">
        <f t="shared" si="21"/>
        <v>76.305000000000007</v>
      </c>
      <c r="K169" s="83">
        <f t="shared" si="22"/>
        <v>67.414999999999992</v>
      </c>
      <c r="L169" s="83">
        <f t="shared" si="23"/>
        <v>70.284999999999997</v>
      </c>
      <c r="M169" s="83">
        <f t="shared" si="24"/>
        <v>73.644999999999996</v>
      </c>
      <c r="N169" s="83">
        <f t="shared" si="25"/>
        <v>64.930000000000007</v>
      </c>
      <c r="O169" s="83">
        <f t="shared" si="26"/>
        <v>70.599999999999994</v>
      </c>
      <c r="P169" s="134"/>
      <c r="Q169" s="36">
        <f t="shared" si="19"/>
        <v>1548.0208334408351</v>
      </c>
      <c r="R169" s="37">
        <f t="shared" si="20"/>
        <v>9288.12500064501</v>
      </c>
      <c r="S169" s="21"/>
      <c r="T169" s="21"/>
      <c r="U169" s="21"/>
      <c r="V169" s="21"/>
    </row>
    <row r="170" spans="1:22" ht="15.75" x14ac:dyDescent="0.25">
      <c r="A170" s="13">
        <v>0.625</v>
      </c>
      <c r="B170" s="14" t="s">
        <v>205</v>
      </c>
      <c r="C170" s="15">
        <v>709.84375004929473</v>
      </c>
      <c r="D170" s="15">
        <v>446.49305558656204</v>
      </c>
      <c r="E170" s="16">
        <v>491.94444447860724</v>
      </c>
      <c r="F170" s="15">
        <v>653.69791671206235</v>
      </c>
      <c r="G170" s="16">
        <v>407.72569447275873</v>
      </c>
      <c r="H170" s="17">
        <v>385.00000002673613</v>
      </c>
      <c r="I170" s="82"/>
      <c r="J170" s="83">
        <f t="shared" si="21"/>
        <v>49.93</v>
      </c>
      <c r="K170" s="83">
        <f t="shared" si="22"/>
        <v>44.019999999999996</v>
      </c>
      <c r="L170" s="83">
        <f t="shared" si="23"/>
        <v>45.04</v>
      </c>
      <c r="M170" s="83">
        <f t="shared" si="24"/>
        <v>48.67</v>
      </c>
      <c r="N170" s="83">
        <f t="shared" si="25"/>
        <v>43.15</v>
      </c>
      <c r="O170" s="83">
        <f t="shared" si="26"/>
        <v>42.64</v>
      </c>
      <c r="P170" s="134"/>
      <c r="Q170" s="36">
        <f t="shared" si="19"/>
        <v>515.78414355433677</v>
      </c>
      <c r="R170" s="37">
        <f t="shared" si="20"/>
        <v>3094.7048613260208</v>
      </c>
      <c r="S170" s="21"/>
      <c r="T170" s="21"/>
      <c r="U170" s="21"/>
      <c r="V170" s="21"/>
    </row>
    <row r="171" spans="1:22" ht="15.75" x14ac:dyDescent="0.25">
      <c r="A171" s="13">
        <v>0.625</v>
      </c>
      <c r="B171" s="14" t="s">
        <v>206</v>
      </c>
      <c r="C171" s="15">
        <v>1378.2465278734894</v>
      </c>
      <c r="D171" s="15">
        <v>1049.3923611839855</v>
      </c>
      <c r="E171" s="16">
        <v>1235.2083334191118</v>
      </c>
      <c r="F171" s="15">
        <v>1473.1597223245251</v>
      </c>
      <c r="G171" s="16">
        <v>1370.2256945395991</v>
      </c>
      <c r="H171" s="17">
        <v>1358.1944445387635</v>
      </c>
      <c r="I171" s="82"/>
      <c r="J171" s="83">
        <f t="shared" si="21"/>
        <v>66.085000000000008</v>
      </c>
      <c r="K171" s="83">
        <f t="shared" si="22"/>
        <v>57.55</v>
      </c>
      <c r="L171" s="83">
        <f t="shared" si="23"/>
        <v>62.34</v>
      </c>
      <c r="M171" s="83">
        <f t="shared" si="24"/>
        <v>68.569999999999993</v>
      </c>
      <c r="N171" s="83">
        <f t="shared" si="25"/>
        <v>65.875</v>
      </c>
      <c r="O171" s="83">
        <f t="shared" si="26"/>
        <v>65.56</v>
      </c>
      <c r="P171" s="134"/>
      <c r="Q171" s="36">
        <f t="shared" si="19"/>
        <v>1310.7378473132458</v>
      </c>
      <c r="R171" s="37">
        <f t="shared" si="20"/>
        <v>7864.4270838794746</v>
      </c>
      <c r="S171" s="21"/>
      <c r="T171" s="21"/>
      <c r="U171" s="21"/>
      <c r="V171" s="21"/>
    </row>
    <row r="172" spans="1:22" ht="15.75" x14ac:dyDescent="0.25">
      <c r="A172" s="13">
        <v>0.625</v>
      </c>
      <c r="B172" s="14" t="s">
        <v>207</v>
      </c>
      <c r="C172" s="15">
        <v>1756.5625001219835</v>
      </c>
      <c r="D172" s="15">
        <v>1775.277777901061</v>
      </c>
      <c r="E172" s="16">
        <v>1709.77430567429</v>
      </c>
      <c r="F172" s="15">
        <v>1465.1388889906348</v>
      </c>
      <c r="G172" s="16">
        <v>1570.7465278868574</v>
      </c>
      <c r="H172" s="17">
        <v>1880.8854167972838</v>
      </c>
      <c r="I172" s="82"/>
      <c r="J172" s="83">
        <f t="shared" si="21"/>
        <v>75.989999999999995</v>
      </c>
      <c r="K172" s="83">
        <f t="shared" si="22"/>
        <v>76.48</v>
      </c>
      <c r="L172" s="83">
        <f t="shared" si="23"/>
        <v>74.765000000000001</v>
      </c>
      <c r="M172" s="83">
        <f t="shared" si="24"/>
        <v>68.36</v>
      </c>
      <c r="N172" s="83">
        <f t="shared" si="25"/>
        <v>71.125</v>
      </c>
      <c r="O172" s="83">
        <f t="shared" si="26"/>
        <v>79.245000000000005</v>
      </c>
      <c r="P172" s="134"/>
      <c r="Q172" s="36">
        <f t="shared" si="19"/>
        <v>1693.0642362286851</v>
      </c>
      <c r="R172" s="37">
        <f t="shared" si="20"/>
        <v>10158.38541737211</v>
      </c>
      <c r="S172" s="21"/>
      <c r="T172" s="21"/>
      <c r="U172" s="21"/>
      <c r="V172" s="21"/>
    </row>
    <row r="173" spans="1:22" ht="15.75" x14ac:dyDescent="0.25">
      <c r="A173" s="13">
        <v>0.625</v>
      </c>
      <c r="B173" s="14" t="s">
        <v>208</v>
      </c>
      <c r="C173" s="15">
        <v>795.39930561079166</v>
      </c>
      <c r="D173" s="15">
        <v>717.86458338318505</v>
      </c>
      <c r="E173" s="16">
        <v>899.67013895136597</v>
      </c>
      <c r="F173" s="15">
        <v>917.04861117479504</v>
      </c>
      <c r="G173" s="16">
        <v>712.51736116059146</v>
      </c>
      <c r="H173" s="17">
        <v>840.85069450283686</v>
      </c>
      <c r="I173" s="82"/>
      <c r="J173" s="83">
        <f t="shared" si="21"/>
        <v>51.85</v>
      </c>
      <c r="K173" s="83">
        <f t="shared" si="22"/>
        <v>50.11</v>
      </c>
      <c r="L173" s="83">
        <f t="shared" si="23"/>
        <v>54.19</v>
      </c>
      <c r="M173" s="83">
        <f t="shared" si="24"/>
        <v>54.58</v>
      </c>
      <c r="N173" s="83">
        <f t="shared" si="25"/>
        <v>49.99</v>
      </c>
      <c r="O173" s="83">
        <f t="shared" si="26"/>
        <v>52.870000000000005</v>
      </c>
      <c r="P173" s="134"/>
      <c r="Q173" s="36">
        <f t="shared" si="19"/>
        <v>813.8917824639276</v>
      </c>
      <c r="R173" s="37">
        <f t="shared" si="20"/>
        <v>4883.3506947835658</v>
      </c>
      <c r="S173" s="21"/>
      <c r="T173" s="21"/>
      <c r="U173" s="21"/>
      <c r="V173" s="21"/>
    </row>
    <row r="174" spans="1:22" ht="15.75" x14ac:dyDescent="0.25">
      <c r="A174" s="13">
        <v>0.625</v>
      </c>
      <c r="B174" s="14" t="s">
        <v>209</v>
      </c>
      <c r="C174" s="15">
        <v>533.38541670370728</v>
      </c>
      <c r="D174" s="15">
        <v>474.56597225517822</v>
      </c>
      <c r="E174" s="16">
        <v>548.09027781583961</v>
      </c>
      <c r="F174" s="15">
        <v>616.26736115390747</v>
      </c>
      <c r="G174" s="16">
        <v>516.00694448027832</v>
      </c>
      <c r="H174" s="17">
        <v>510.65972225768473</v>
      </c>
      <c r="I174" s="82"/>
      <c r="J174" s="83">
        <f t="shared" si="21"/>
        <v>45.97</v>
      </c>
      <c r="K174" s="83">
        <f t="shared" si="22"/>
        <v>44.65</v>
      </c>
      <c r="L174" s="83">
        <f t="shared" si="23"/>
        <v>46.3</v>
      </c>
      <c r="M174" s="83">
        <f t="shared" si="24"/>
        <v>47.83</v>
      </c>
      <c r="N174" s="83">
        <f t="shared" si="25"/>
        <v>45.58</v>
      </c>
      <c r="O174" s="83">
        <f t="shared" si="26"/>
        <v>45.46</v>
      </c>
      <c r="P174" s="134"/>
      <c r="Q174" s="36">
        <f t="shared" si="19"/>
        <v>533.16261577776595</v>
      </c>
      <c r="R174" s="37">
        <f t="shared" si="20"/>
        <v>3198.9756946665957</v>
      </c>
      <c r="S174" s="21"/>
      <c r="T174" s="21"/>
      <c r="U174" s="21"/>
      <c r="V174" s="21"/>
    </row>
    <row r="175" spans="1:22" ht="15.75" x14ac:dyDescent="0.25">
      <c r="A175" s="13">
        <v>0.625</v>
      </c>
      <c r="B175" s="14" t="s">
        <v>210</v>
      </c>
      <c r="C175" s="15">
        <v>946.4583333990596</v>
      </c>
      <c r="D175" s="15">
        <v>909.02777784090472</v>
      </c>
      <c r="E175" s="16">
        <v>1614.8611112232543</v>
      </c>
      <c r="F175" s="15">
        <v>2187.0138890407648</v>
      </c>
      <c r="G175" s="16">
        <v>834.16666672459496</v>
      </c>
      <c r="H175" s="17">
        <v>929.07986117563053</v>
      </c>
      <c r="I175" s="82"/>
      <c r="J175" s="83">
        <f t="shared" si="21"/>
        <v>55.24</v>
      </c>
      <c r="K175" s="83">
        <f t="shared" si="22"/>
        <v>54.4</v>
      </c>
      <c r="L175" s="83">
        <f t="shared" si="23"/>
        <v>72.28</v>
      </c>
      <c r="M175" s="83">
        <f t="shared" si="24"/>
        <v>87.61999999999999</v>
      </c>
      <c r="N175" s="83">
        <f t="shared" si="25"/>
        <v>52.72</v>
      </c>
      <c r="O175" s="83">
        <f t="shared" si="26"/>
        <v>54.85</v>
      </c>
      <c r="P175" s="134"/>
      <c r="Q175" s="36">
        <f t="shared" si="19"/>
        <v>1236.7679399007018</v>
      </c>
      <c r="R175" s="37">
        <f t="shared" si="20"/>
        <v>7420.6076394042102</v>
      </c>
      <c r="S175" s="21"/>
      <c r="T175" s="21"/>
      <c r="U175" s="21"/>
      <c r="V175" s="21"/>
    </row>
    <row r="176" spans="1:22" ht="15.75" x14ac:dyDescent="0.25">
      <c r="A176" s="13">
        <v>0.625</v>
      </c>
      <c r="B176" s="14" t="s">
        <v>211</v>
      </c>
      <c r="C176" s="15">
        <v>1687.0486112282672</v>
      </c>
      <c r="D176" s="15">
        <v>1973.1250001370227</v>
      </c>
      <c r="E176" s="16">
        <v>3264.4791668933667</v>
      </c>
      <c r="F176" s="15">
        <v>3204.3229168891889</v>
      </c>
      <c r="G176" s="16">
        <v>1769.9305556784675</v>
      </c>
      <c r="H176" s="17">
        <v>1336.8055556483894</v>
      </c>
      <c r="I176" s="82"/>
      <c r="J176" s="83">
        <f t="shared" si="21"/>
        <v>74.17</v>
      </c>
      <c r="K176" s="83">
        <f t="shared" si="22"/>
        <v>81.66</v>
      </c>
      <c r="L176" s="83">
        <f t="shared" si="23"/>
        <v>123.89</v>
      </c>
      <c r="M176" s="83">
        <f t="shared" si="24"/>
        <v>121.86500000000001</v>
      </c>
      <c r="N176" s="83">
        <f t="shared" si="25"/>
        <v>76.34</v>
      </c>
      <c r="O176" s="83">
        <f t="shared" si="26"/>
        <v>65</v>
      </c>
      <c r="P176" s="134"/>
      <c r="Q176" s="36">
        <f t="shared" si="19"/>
        <v>2205.9519677457833</v>
      </c>
      <c r="R176" s="37">
        <f t="shared" si="20"/>
        <v>13235.711806474701</v>
      </c>
      <c r="S176" s="21"/>
      <c r="T176" s="21"/>
      <c r="U176" s="21"/>
      <c r="V176" s="21"/>
    </row>
    <row r="177" spans="1:22" ht="15.75" x14ac:dyDescent="0.25">
      <c r="A177" s="13">
        <v>0.625</v>
      </c>
      <c r="B177" s="14" t="s">
        <v>212</v>
      </c>
      <c r="C177" s="15">
        <v>915.71180561914662</v>
      </c>
      <c r="D177" s="15">
        <v>1038.6979167387985</v>
      </c>
      <c r="E177" s="16">
        <v>2581.3715279570397</v>
      </c>
      <c r="F177" s="15">
        <v>2867.4479168657949</v>
      </c>
      <c r="G177" s="16">
        <v>966.51041673378541</v>
      </c>
      <c r="H177" s="17">
        <v>1062.7604167404695</v>
      </c>
      <c r="I177" s="82"/>
      <c r="J177" s="83">
        <f t="shared" si="21"/>
        <v>54.55</v>
      </c>
      <c r="K177" s="83">
        <f t="shared" si="22"/>
        <v>57.31</v>
      </c>
      <c r="L177" s="83">
        <f t="shared" si="23"/>
        <v>100.895</v>
      </c>
      <c r="M177" s="83">
        <f t="shared" si="24"/>
        <v>110.52500000000001</v>
      </c>
      <c r="N177" s="83">
        <f t="shared" si="25"/>
        <v>55.69</v>
      </c>
      <c r="O177" s="83">
        <f t="shared" si="26"/>
        <v>57.85</v>
      </c>
      <c r="P177" s="134"/>
      <c r="Q177" s="36">
        <f t="shared" si="19"/>
        <v>1572.0833334425058</v>
      </c>
      <c r="R177" s="37">
        <f t="shared" si="20"/>
        <v>9432.5000006550345</v>
      </c>
      <c r="S177" s="21"/>
      <c r="T177" s="21"/>
      <c r="U177" s="21"/>
      <c r="V177" s="21"/>
    </row>
    <row r="178" spans="1:22" ht="15.75" x14ac:dyDescent="0.25">
      <c r="A178" s="13">
        <v>0.625</v>
      </c>
      <c r="B178" s="14" t="s">
        <v>213</v>
      </c>
      <c r="C178" s="15">
        <v>836.8402778358917</v>
      </c>
      <c r="D178" s="15">
        <v>820.79861116811105</v>
      </c>
      <c r="E178" s="16">
        <v>935.76388895387254</v>
      </c>
      <c r="F178" s="15">
        <v>814.11458338986904</v>
      </c>
      <c r="G178" s="16">
        <v>795.39930561079166</v>
      </c>
      <c r="H178" s="17">
        <v>870.26041672710141</v>
      </c>
      <c r="I178" s="82"/>
      <c r="J178" s="83">
        <f t="shared" si="21"/>
        <v>52.78</v>
      </c>
      <c r="K178" s="83">
        <f t="shared" si="22"/>
        <v>52.42</v>
      </c>
      <c r="L178" s="83">
        <f t="shared" si="23"/>
        <v>55</v>
      </c>
      <c r="M178" s="83">
        <f t="shared" si="24"/>
        <v>52.269999999999996</v>
      </c>
      <c r="N178" s="83">
        <f t="shared" si="25"/>
        <v>51.85</v>
      </c>
      <c r="O178" s="83">
        <f t="shared" si="26"/>
        <v>53.53</v>
      </c>
      <c r="P178" s="134"/>
      <c r="Q178" s="36">
        <f t="shared" si="19"/>
        <v>845.52951394760623</v>
      </c>
      <c r="R178" s="37">
        <f t="shared" si="20"/>
        <v>5073.1770836856376</v>
      </c>
      <c r="S178" s="21"/>
      <c r="T178" s="21"/>
      <c r="U178" s="21"/>
      <c r="V178" s="21"/>
    </row>
    <row r="179" spans="1:22" ht="15.75" x14ac:dyDescent="0.25">
      <c r="A179" s="13">
        <v>0.625</v>
      </c>
      <c r="B179" s="14" t="s">
        <v>214</v>
      </c>
      <c r="C179" s="15">
        <v>1232.5347223078149</v>
      </c>
      <c r="D179" s="15">
        <v>1175.0520834149343</v>
      </c>
      <c r="E179" s="16">
        <v>1403.6458334308088</v>
      </c>
      <c r="F179" s="15">
        <v>1410.3298612090507</v>
      </c>
      <c r="G179" s="16">
        <v>1314.0798612023666</v>
      </c>
      <c r="H179" s="17">
        <v>1263.2812500877278</v>
      </c>
      <c r="I179" s="82"/>
      <c r="J179" s="83">
        <f t="shared" si="21"/>
        <v>62.269999999999996</v>
      </c>
      <c r="K179" s="83">
        <f t="shared" si="22"/>
        <v>60.765000000000001</v>
      </c>
      <c r="L179" s="83">
        <f t="shared" si="23"/>
        <v>66.75</v>
      </c>
      <c r="M179" s="83">
        <f t="shared" si="24"/>
        <v>66.924999999999997</v>
      </c>
      <c r="N179" s="83">
        <f t="shared" si="25"/>
        <v>64.405000000000001</v>
      </c>
      <c r="O179" s="83">
        <f t="shared" si="26"/>
        <v>63.075000000000003</v>
      </c>
      <c r="P179" s="134"/>
      <c r="Q179" s="36">
        <f t="shared" si="19"/>
        <v>1299.820601942117</v>
      </c>
      <c r="R179" s="37">
        <f t="shared" si="20"/>
        <v>7798.9236116527027</v>
      </c>
      <c r="S179" s="21"/>
      <c r="T179" s="21"/>
      <c r="U179" s="21"/>
      <c r="V179" s="21"/>
    </row>
    <row r="180" spans="1:22" ht="15.75" x14ac:dyDescent="0.25">
      <c r="A180" s="13">
        <v>0.625</v>
      </c>
      <c r="B180" s="14" t="s">
        <v>215</v>
      </c>
      <c r="C180" s="15">
        <v>2539.9305557319399</v>
      </c>
      <c r="D180" s="15">
        <v>2443.6805557252555</v>
      </c>
      <c r="E180" s="16">
        <v>4313.8715280773522</v>
      </c>
      <c r="F180" s="15">
        <v>4184.2013891794586</v>
      </c>
      <c r="G180" s="16">
        <v>2424.965277946178</v>
      </c>
      <c r="H180" s="17">
        <v>2911.562500202192</v>
      </c>
      <c r="I180" s="82"/>
      <c r="J180" s="83">
        <f t="shared" si="21"/>
        <v>99.5</v>
      </c>
      <c r="K180" s="83">
        <f t="shared" si="22"/>
        <v>96.26</v>
      </c>
      <c r="L180" s="83">
        <f t="shared" si="23"/>
        <v>159.215</v>
      </c>
      <c r="M180" s="83">
        <f t="shared" si="24"/>
        <v>154.85000000000002</v>
      </c>
      <c r="N180" s="83">
        <f t="shared" si="25"/>
        <v>95.63</v>
      </c>
      <c r="O180" s="83">
        <f t="shared" si="26"/>
        <v>112.01</v>
      </c>
      <c r="P180" s="134"/>
      <c r="Q180" s="36">
        <f t="shared" si="19"/>
        <v>3136.3686344770631</v>
      </c>
      <c r="R180" s="37">
        <f t="shared" si="20"/>
        <v>18818.211806862379</v>
      </c>
      <c r="S180" s="21"/>
      <c r="T180" s="21"/>
      <c r="U180" s="21"/>
      <c r="V180" s="21"/>
    </row>
    <row r="181" spans="1:22" ht="15.75" x14ac:dyDescent="0.25">
      <c r="A181" s="13">
        <v>0.625</v>
      </c>
      <c r="B181" s="14" t="s">
        <v>216</v>
      </c>
      <c r="C181" s="15">
        <v>1384.9305556517313</v>
      </c>
      <c r="D181" s="15">
        <v>1454.4444445454476</v>
      </c>
      <c r="E181" s="16">
        <v>2068.0381945880581</v>
      </c>
      <c r="F181" s="15">
        <v>1526.6319445504605</v>
      </c>
      <c r="G181" s="16">
        <v>938.43750006516927</v>
      </c>
      <c r="H181" s="17">
        <v>965.17361117813709</v>
      </c>
      <c r="I181" s="82"/>
      <c r="J181" s="83">
        <f t="shared" si="21"/>
        <v>66.260000000000005</v>
      </c>
      <c r="K181" s="83">
        <f t="shared" si="22"/>
        <v>68.08</v>
      </c>
      <c r="L181" s="83">
        <f t="shared" si="23"/>
        <v>84.144999999999996</v>
      </c>
      <c r="M181" s="83">
        <f t="shared" si="24"/>
        <v>69.97</v>
      </c>
      <c r="N181" s="83">
        <f t="shared" si="25"/>
        <v>55.06</v>
      </c>
      <c r="O181" s="83">
        <f t="shared" si="26"/>
        <v>55.66</v>
      </c>
      <c r="P181" s="134"/>
      <c r="Q181" s="36">
        <f t="shared" si="19"/>
        <v>1389.6093750965003</v>
      </c>
      <c r="R181" s="37">
        <f t="shared" si="20"/>
        <v>8337.6562505790025</v>
      </c>
      <c r="S181" s="21"/>
      <c r="T181" s="21"/>
      <c r="U181" s="21"/>
      <c r="V181" s="21"/>
    </row>
    <row r="182" spans="1:22" ht="15.75" x14ac:dyDescent="0.25">
      <c r="A182" s="13">
        <v>0.625</v>
      </c>
      <c r="B182" s="14" t="s">
        <v>217</v>
      </c>
      <c r="C182" s="15">
        <v>1320.7638889806087</v>
      </c>
      <c r="D182" s="15">
        <v>1272.6388889772666</v>
      </c>
      <c r="E182" s="16">
        <v>1593.4722223328799</v>
      </c>
      <c r="F182" s="15">
        <v>1660.3125001152996</v>
      </c>
      <c r="G182" s="16">
        <v>1252.5868056425409</v>
      </c>
      <c r="H182" s="17">
        <v>1252.5868056425409</v>
      </c>
      <c r="I182" s="82"/>
      <c r="J182" s="83">
        <f t="shared" si="21"/>
        <v>64.58</v>
      </c>
      <c r="K182" s="83">
        <f t="shared" si="22"/>
        <v>63.32</v>
      </c>
      <c r="L182" s="83">
        <f t="shared" si="23"/>
        <v>71.72</v>
      </c>
      <c r="M182" s="83">
        <f t="shared" si="24"/>
        <v>73.47</v>
      </c>
      <c r="N182" s="83">
        <f t="shared" si="25"/>
        <v>62.795000000000002</v>
      </c>
      <c r="O182" s="83">
        <f t="shared" si="26"/>
        <v>62.795000000000002</v>
      </c>
      <c r="P182" s="134"/>
      <c r="Q182" s="36">
        <f t="shared" si="19"/>
        <v>1392.0601852818561</v>
      </c>
      <c r="R182" s="37">
        <f t="shared" si="20"/>
        <v>8352.3611116911361</v>
      </c>
      <c r="S182" s="21"/>
      <c r="T182" s="21"/>
      <c r="U182" s="21"/>
      <c r="V182" s="21"/>
    </row>
    <row r="183" spans="1:22" ht="15.75" x14ac:dyDescent="0.25">
      <c r="A183" s="13">
        <v>0.625</v>
      </c>
      <c r="B183" s="14" t="s">
        <v>218</v>
      </c>
      <c r="C183" s="15">
        <v>1735.1736112316094</v>
      </c>
      <c r="D183" s="15">
        <v>1479.843750102767</v>
      </c>
      <c r="E183" s="16">
        <v>3630.7638891410252</v>
      </c>
      <c r="F183" s="15">
        <v>2696.3368057428011</v>
      </c>
      <c r="G183" s="16">
        <v>1815.3819445705126</v>
      </c>
      <c r="H183" s="17">
        <v>1943.715277912758</v>
      </c>
      <c r="I183" s="82"/>
      <c r="J183" s="83">
        <f t="shared" si="21"/>
        <v>75.430000000000007</v>
      </c>
      <c r="K183" s="83">
        <f t="shared" si="22"/>
        <v>68.745000000000005</v>
      </c>
      <c r="L183" s="83">
        <f t="shared" si="23"/>
        <v>136.22</v>
      </c>
      <c r="M183" s="83">
        <f t="shared" si="24"/>
        <v>104.765</v>
      </c>
      <c r="N183" s="83">
        <f t="shared" si="25"/>
        <v>77.53</v>
      </c>
      <c r="O183" s="83">
        <f t="shared" si="26"/>
        <v>80.89</v>
      </c>
      <c r="P183" s="134"/>
      <c r="Q183" s="36">
        <f t="shared" si="19"/>
        <v>2216.8692131169123</v>
      </c>
      <c r="R183" s="37">
        <f t="shared" si="20"/>
        <v>13301.215278701473</v>
      </c>
      <c r="S183" s="21"/>
      <c r="T183" s="21"/>
      <c r="U183" s="21"/>
      <c r="V183" s="21"/>
    </row>
    <row r="184" spans="1:22" ht="15.75" x14ac:dyDescent="0.25">
      <c r="A184" s="13">
        <v>0.625</v>
      </c>
      <c r="B184" s="14" t="s">
        <v>219</v>
      </c>
      <c r="C184" s="15">
        <v>969.18402784508226</v>
      </c>
      <c r="D184" s="15">
        <v>720.53819449448179</v>
      </c>
      <c r="E184" s="16">
        <v>655.03472226771078</v>
      </c>
      <c r="F184" s="15">
        <v>657.70833337900751</v>
      </c>
      <c r="G184" s="16">
        <v>366.28472224765869</v>
      </c>
      <c r="H184" s="17">
        <v>315.48611113301985</v>
      </c>
      <c r="I184" s="82"/>
      <c r="J184" s="83">
        <f t="shared" si="21"/>
        <v>55.75</v>
      </c>
      <c r="K184" s="83">
        <f t="shared" si="22"/>
        <v>50.17</v>
      </c>
      <c r="L184" s="83">
        <f t="shared" si="23"/>
        <v>48.7</v>
      </c>
      <c r="M184" s="83">
        <f t="shared" si="24"/>
        <v>48.76</v>
      </c>
      <c r="N184" s="83">
        <f t="shared" si="25"/>
        <v>42.22</v>
      </c>
      <c r="O184" s="83">
        <f t="shared" si="26"/>
        <v>41.08</v>
      </c>
      <c r="P184" s="134"/>
      <c r="Q184" s="36">
        <f t="shared" si="19"/>
        <v>614.03935189449351</v>
      </c>
      <c r="R184" s="37">
        <f t="shared" si="20"/>
        <v>3684.2361113669608</v>
      </c>
      <c r="S184" s="21"/>
      <c r="T184" s="21"/>
      <c r="U184" s="21"/>
      <c r="V184" s="21"/>
    </row>
    <row r="185" spans="1:22" ht="15.75" x14ac:dyDescent="0.25">
      <c r="A185" s="13">
        <v>0.625</v>
      </c>
      <c r="B185" s="14" t="s">
        <v>220</v>
      </c>
      <c r="C185" s="15">
        <v>621.61458337650106</v>
      </c>
      <c r="D185" s="15">
        <v>697.81250004845924</v>
      </c>
      <c r="E185" s="16">
        <v>700.48611115975598</v>
      </c>
      <c r="F185" s="15">
        <v>802.08333338903356</v>
      </c>
      <c r="G185" s="16">
        <v>819.46180561246263</v>
      </c>
      <c r="H185" s="17">
        <v>799.40972227773682</v>
      </c>
      <c r="I185" s="82"/>
      <c r="J185" s="83">
        <f t="shared" si="21"/>
        <v>47.95</v>
      </c>
      <c r="K185" s="83">
        <f t="shared" si="22"/>
        <v>49.66</v>
      </c>
      <c r="L185" s="83">
        <f t="shared" si="23"/>
        <v>49.72</v>
      </c>
      <c r="M185" s="83">
        <f t="shared" si="24"/>
        <v>52</v>
      </c>
      <c r="N185" s="83">
        <f t="shared" si="25"/>
        <v>52.39</v>
      </c>
      <c r="O185" s="83">
        <f t="shared" si="26"/>
        <v>51.94</v>
      </c>
      <c r="P185" s="134"/>
      <c r="Q185" s="36">
        <f t="shared" si="19"/>
        <v>740.14467597732494</v>
      </c>
      <c r="R185" s="37">
        <f t="shared" si="20"/>
        <v>4440.8680558639498</v>
      </c>
      <c r="S185" s="21"/>
      <c r="T185" s="21"/>
      <c r="U185" s="21"/>
      <c r="V185" s="21"/>
    </row>
    <row r="186" spans="1:22" ht="15.75" x14ac:dyDescent="0.25">
      <c r="A186" s="13">
        <v>0.625</v>
      </c>
      <c r="B186" s="14" t="s">
        <v>221</v>
      </c>
      <c r="C186" s="15">
        <v>446.49305558656204</v>
      </c>
      <c r="D186" s="15">
        <v>542.74305559324603</v>
      </c>
      <c r="E186" s="16">
        <v>474.56597225517822</v>
      </c>
      <c r="F186" s="15">
        <v>552.10069448278477</v>
      </c>
      <c r="G186" s="16">
        <v>451.84027780915557</v>
      </c>
      <c r="H186" s="17">
        <v>477.23958336647496</v>
      </c>
      <c r="I186" s="82"/>
      <c r="J186" s="83">
        <f t="shared" si="21"/>
        <v>44.019999999999996</v>
      </c>
      <c r="K186" s="83">
        <f t="shared" si="22"/>
        <v>46.18</v>
      </c>
      <c r="L186" s="83">
        <f t="shared" si="23"/>
        <v>44.65</v>
      </c>
      <c r="M186" s="83">
        <f t="shared" si="24"/>
        <v>46.39</v>
      </c>
      <c r="N186" s="83">
        <f t="shared" si="25"/>
        <v>44.14</v>
      </c>
      <c r="O186" s="83">
        <f t="shared" si="26"/>
        <v>44.71</v>
      </c>
      <c r="P186" s="134"/>
      <c r="Q186" s="36">
        <f t="shared" si="19"/>
        <v>490.83043984890031</v>
      </c>
      <c r="R186" s="37">
        <f t="shared" si="20"/>
        <v>2944.9826390934018</v>
      </c>
      <c r="S186" s="21"/>
      <c r="T186" s="21"/>
      <c r="U186" s="21"/>
      <c r="V186" s="21"/>
    </row>
    <row r="187" spans="1:22" ht="15.75" x14ac:dyDescent="0.25">
      <c r="A187" s="13">
        <v>0.625</v>
      </c>
      <c r="B187" s="14" t="s">
        <v>222</v>
      </c>
      <c r="C187" s="15">
        <v>0</v>
      </c>
      <c r="D187" s="15">
        <v>0</v>
      </c>
      <c r="E187" s="16">
        <v>0</v>
      </c>
      <c r="F187" s="15">
        <v>0</v>
      </c>
      <c r="G187" s="16">
        <v>0</v>
      </c>
      <c r="H187" s="17">
        <v>0</v>
      </c>
      <c r="I187" s="82"/>
      <c r="J187" s="83">
        <f t="shared" si="21"/>
        <v>34</v>
      </c>
      <c r="K187" s="83">
        <f t="shared" si="22"/>
        <v>34</v>
      </c>
      <c r="L187" s="83">
        <f t="shared" si="23"/>
        <v>34</v>
      </c>
      <c r="M187" s="83">
        <f t="shared" si="24"/>
        <v>34</v>
      </c>
      <c r="N187" s="83">
        <f t="shared" si="25"/>
        <v>34</v>
      </c>
      <c r="O187" s="83">
        <f t="shared" si="26"/>
        <v>34</v>
      </c>
      <c r="P187" s="134"/>
      <c r="Q187" s="36">
        <f t="shared" si="19"/>
        <v>0</v>
      </c>
      <c r="R187" s="37">
        <f t="shared" si="20"/>
        <v>0</v>
      </c>
      <c r="S187" s="21"/>
      <c r="T187" s="21"/>
      <c r="U187" s="21"/>
      <c r="V187" s="21"/>
    </row>
    <row r="188" spans="1:22" ht="15.75" x14ac:dyDescent="0.25">
      <c r="A188" s="13">
        <v>0.625</v>
      </c>
      <c r="B188" s="14" t="s">
        <v>223</v>
      </c>
      <c r="C188" s="15">
        <v>711.18055560494315</v>
      </c>
      <c r="D188" s="15">
        <v>241.96180557235846</v>
      </c>
      <c r="E188" s="16">
        <v>40.104166669451679</v>
      </c>
      <c r="F188" s="15">
        <v>2166.9618057060388</v>
      </c>
      <c r="G188" s="16">
        <v>104.27083334057437</v>
      </c>
      <c r="H188" s="17">
        <v>399.70486113886841</v>
      </c>
      <c r="I188" s="82"/>
      <c r="J188" s="83">
        <f t="shared" si="21"/>
        <v>49.96</v>
      </c>
      <c r="K188" s="83">
        <f t="shared" si="22"/>
        <v>39.43</v>
      </c>
      <c r="L188" s="83">
        <f t="shared" si="23"/>
        <v>34.9</v>
      </c>
      <c r="M188" s="83">
        <f t="shared" si="24"/>
        <v>86.944999999999993</v>
      </c>
      <c r="N188" s="83">
        <f t="shared" si="25"/>
        <v>36.340000000000003</v>
      </c>
      <c r="O188" s="83">
        <f t="shared" si="26"/>
        <v>42.97</v>
      </c>
      <c r="P188" s="134"/>
      <c r="Q188" s="36">
        <f t="shared" si="19"/>
        <v>610.69733800537244</v>
      </c>
      <c r="R188" s="37">
        <f t="shared" si="20"/>
        <v>3664.1840280322349</v>
      </c>
      <c r="S188" s="21"/>
      <c r="T188" s="21"/>
      <c r="U188" s="21"/>
      <c r="V188" s="21"/>
    </row>
    <row r="189" spans="1:22" ht="15.75" x14ac:dyDescent="0.25">
      <c r="A189" s="13">
        <v>0.625</v>
      </c>
      <c r="B189" s="14" t="s">
        <v>224</v>
      </c>
      <c r="C189" s="15">
        <v>699.14930560410755</v>
      </c>
      <c r="D189" s="15">
        <v>445.15625003091361</v>
      </c>
      <c r="E189" s="16">
        <v>582.84722226269776</v>
      </c>
      <c r="F189" s="15">
        <v>760.64236116393351</v>
      </c>
      <c r="G189" s="16">
        <v>529.37500003676212</v>
      </c>
      <c r="H189" s="17">
        <v>5390.0000003743053</v>
      </c>
      <c r="I189" s="82"/>
      <c r="J189" s="83">
        <f t="shared" si="21"/>
        <v>49.69</v>
      </c>
      <c r="K189" s="83">
        <f t="shared" si="22"/>
        <v>43.99</v>
      </c>
      <c r="L189" s="83">
        <f t="shared" si="23"/>
        <v>47.08</v>
      </c>
      <c r="M189" s="83">
        <f t="shared" si="24"/>
        <v>51.07</v>
      </c>
      <c r="N189" s="83">
        <f t="shared" si="25"/>
        <v>45.879999999999995</v>
      </c>
      <c r="O189" s="83">
        <f t="shared" si="26"/>
        <v>195.44</v>
      </c>
      <c r="P189" s="134"/>
      <c r="Q189" s="36">
        <f t="shared" si="19"/>
        <v>1401.1950232454535</v>
      </c>
      <c r="R189" s="37">
        <f t="shared" si="20"/>
        <v>8407.1701394727206</v>
      </c>
      <c r="S189" s="21"/>
      <c r="T189" s="21"/>
      <c r="U189" s="21"/>
      <c r="V189" s="21"/>
    </row>
    <row r="190" spans="1:22" ht="15.75" x14ac:dyDescent="0.25">
      <c r="A190" s="13">
        <v>0.625</v>
      </c>
      <c r="B190" s="14" t="s">
        <v>225</v>
      </c>
      <c r="C190" s="15">
        <v>1037.3611111831501</v>
      </c>
      <c r="D190" s="15">
        <v>894.32291672877238</v>
      </c>
      <c r="E190" s="16">
        <v>179.13194445688416</v>
      </c>
      <c r="F190" s="15">
        <v>2316.6840279386588</v>
      </c>
      <c r="G190" s="16">
        <v>840.85069450283686</v>
      </c>
      <c r="H190" s="17">
        <v>901.0069445070144</v>
      </c>
      <c r="I190" s="82"/>
      <c r="J190" s="83">
        <f t="shared" si="21"/>
        <v>57.28</v>
      </c>
      <c r="K190" s="83">
        <f t="shared" si="22"/>
        <v>54.07</v>
      </c>
      <c r="L190" s="83">
        <f t="shared" si="23"/>
        <v>38.020000000000003</v>
      </c>
      <c r="M190" s="83">
        <f t="shared" si="24"/>
        <v>91.984999999999999</v>
      </c>
      <c r="N190" s="83">
        <f t="shared" si="25"/>
        <v>52.870000000000005</v>
      </c>
      <c r="O190" s="83">
        <f t="shared" si="26"/>
        <v>54.22</v>
      </c>
      <c r="P190" s="134"/>
      <c r="Q190" s="36">
        <f t="shared" si="19"/>
        <v>1028.2262732195529</v>
      </c>
      <c r="R190" s="37">
        <f t="shared" si="20"/>
        <v>6169.3576393173171</v>
      </c>
      <c r="S190" s="21"/>
      <c r="T190" s="21"/>
      <c r="U190" s="21"/>
      <c r="V190" s="21"/>
    </row>
    <row r="191" spans="1:22" ht="15.75" x14ac:dyDescent="0.25">
      <c r="A191" s="13">
        <v>0.625</v>
      </c>
      <c r="B191" s="14" t="s">
        <v>226</v>
      </c>
      <c r="C191" s="15">
        <v>1413.0034723203476</v>
      </c>
      <c r="D191" s="15">
        <v>1259.2708334207828</v>
      </c>
      <c r="E191" s="16">
        <v>1355.5208334274666</v>
      </c>
      <c r="F191" s="15">
        <v>1435.7291667663701</v>
      </c>
      <c r="G191" s="16">
        <v>1518.6111112165702</v>
      </c>
      <c r="H191" s="17">
        <v>1395.6250000969185</v>
      </c>
      <c r="I191" s="82"/>
      <c r="J191" s="83">
        <f t="shared" si="21"/>
        <v>66.995000000000005</v>
      </c>
      <c r="K191" s="83">
        <f t="shared" si="22"/>
        <v>62.97</v>
      </c>
      <c r="L191" s="83">
        <f t="shared" si="23"/>
        <v>65.489999999999995</v>
      </c>
      <c r="M191" s="83">
        <f t="shared" si="24"/>
        <v>67.59</v>
      </c>
      <c r="N191" s="83">
        <f t="shared" si="25"/>
        <v>69.760000000000005</v>
      </c>
      <c r="O191" s="83">
        <f t="shared" si="26"/>
        <v>66.539999999999992</v>
      </c>
      <c r="P191" s="134"/>
      <c r="Q191" s="36">
        <f t="shared" si="19"/>
        <v>1396.2934028747425</v>
      </c>
      <c r="R191" s="37">
        <f t="shared" si="20"/>
        <v>8377.7604172484553</v>
      </c>
      <c r="S191" s="21"/>
      <c r="T191" s="21"/>
      <c r="U191" s="21"/>
      <c r="V191" s="21"/>
    </row>
    <row r="192" spans="1:22" ht="15.75" x14ac:dyDescent="0.25">
      <c r="A192" s="13">
        <v>0.625</v>
      </c>
      <c r="B192" s="14" t="s">
        <v>227</v>
      </c>
      <c r="C192" s="15">
        <v>735.24305560661412</v>
      </c>
      <c r="D192" s="15">
        <v>791.3888889438465</v>
      </c>
      <c r="E192" s="16">
        <v>1946.3888890240548</v>
      </c>
      <c r="F192" s="15">
        <v>1959.7569445805386</v>
      </c>
      <c r="G192" s="16">
        <v>1090.8333334090858</v>
      </c>
      <c r="H192" s="17">
        <v>883.62847228358532</v>
      </c>
      <c r="I192" s="82"/>
      <c r="J192" s="83">
        <f t="shared" si="21"/>
        <v>50.5</v>
      </c>
      <c r="K192" s="83">
        <f t="shared" si="22"/>
        <v>51.76</v>
      </c>
      <c r="L192" s="83">
        <f t="shared" si="23"/>
        <v>80.959999999999994</v>
      </c>
      <c r="M192" s="83">
        <f t="shared" si="24"/>
        <v>81.31</v>
      </c>
      <c r="N192" s="83">
        <f t="shared" si="25"/>
        <v>58.56</v>
      </c>
      <c r="O192" s="83">
        <f t="shared" si="26"/>
        <v>53.83</v>
      </c>
      <c r="P192" s="134"/>
      <c r="Q192" s="36">
        <f t="shared" si="19"/>
        <v>1234.5399306412876</v>
      </c>
      <c r="R192" s="37">
        <f t="shared" si="20"/>
        <v>7407.239583847725</v>
      </c>
      <c r="S192" s="21"/>
      <c r="T192" s="21"/>
      <c r="U192" s="21"/>
      <c r="V192" s="21"/>
    </row>
    <row r="193" spans="1:22" ht="15.75" x14ac:dyDescent="0.25">
      <c r="A193" s="13">
        <v>0.625</v>
      </c>
      <c r="B193" s="14" t="s">
        <v>228</v>
      </c>
      <c r="C193" s="15">
        <v>696.47569449281082</v>
      </c>
      <c r="D193" s="15">
        <v>898.33333339571766</v>
      </c>
      <c r="E193" s="16">
        <v>902.34375006266282</v>
      </c>
      <c r="F193" s="15">
        <v>760.64236116393351</v>
      </c>
      <c r="G193" s="16">
        <v>582.84722226269776</v>
      </c>
      <c r="H193" s="17">
        <v>573.48958337315901</v>
      </c>
      <c r="I193" s="82"/>
      <c r="J193" s="83">
        <f t="shared" si="21"/>
        <v>49.629999999999995</v>
      </c>
      <c r="K193" s="83">
        <f t="shared" si="22"/>
        <v>54.16</v>
      </c>
      <c r="L193" s="83">
        <f t="shared" si="23"/>
        <v>54.25</v>
      </c>
      <c r="M193" s="83">
        <f t="shared" si="24"/>
        <v>51.07</v>
      </c>
      <c r="N193" s="83">
        <f t="shared" si="25"/>
        <v>47.08</v>
      </c>
      <c r="O193" s="83">
        <f t="shared" si="26"/>
        <v>46.870000000000005</v>
      </c>
      <c r="P193" s="134"/>
      <c r="Q193" s="36">
        <f t="shared" si="19"/>
        <v>735.68865745849689</v>
      </c>
      <c r="R193" s="37">
        <f t="shared" si="20"/>
        <v>4414.1319447509813</v>
      </c>
      <c r="S193" s="21"/>
      <c r="T193" s="21"/>
      <c r="U193" s="21"/>
      <c r="V193" s="21"/>
    </row>
    <row r="194" spans="1:22" ht="15.75" x14ac:dyDescent="0.25">
      <c r="A194" s="13">
        <v>0.625</v>
      </c>
      <c r="B194" s="14" t="s">
        <v>229</v>
      </c>
      <c r="C194" s="15">
        <v>847.53472228107876</v>
      </c>
      <c r="D194" s="15">
        <v>820.79861116811105</v>
      </c>
      <c r="E194" s="16">
        <v>613.59375004261074</v>
      </c>
      <c r="F194" s="15">
        <v>498.62847225684919</v>
      </c>
      <c r="G194" s="16">
        <v>659.04513893465594</v>
      </c>
      <c r="H194" s="17">
        <v>775.34722227606574</v>
      </c>
      <c r="I194" s="82"/>
      <c r="J194" s="83">
        <f t="shared" si="21"/>
        <v>53.019999999999996</v>
      </c>
      <c r="K194" s="83">
        <f t="shared" si="22"/>
        <v>52.42</v>
      </c>
      <c r="L194" s="83">
        <f t="shared" si="23"/>
        <v>47.769999999999996</v>
      </c>
      <c r="M194" s="83">
        <f t="shared" si="24"/>
        <v>45.19</v>
      </c>
      <c r="N194" s="83">
        <f t="shared" si="25"/>
        <v>48.79</v>
      </c>
      <c r="O194" s="83">
        <f t="shared" si="26"/>
        <v>51.4</v>
      </c>
      <c r="P194" s="134"/>
      <c r="Q194" s="36">
        <f t="shared" si="19"/>
        <v>702.49131949322862</v>
      </c>
      <c r="R194" s="37">
        <f t="shared" si="20"/>
        <v>4214.9479169593715</v>
      </c>
      <c r="S194" s="21"/>
      <c r="T194" s="21"/>
      <c r="U194" s="21"/>
      <c r="V194" s="21"/>
    </row>
    <row r="195" spans="1:22" ht="15.75" x14ac:dyDescent="0.25">
      <c r="A195" s="13">
        <v>0.625</v>
      </c>
      <c r="B195" s="14" t="s">
        <v>230</v>
      </c>
      <c r="C195" s="15">
        <v>839.51388894718843</v>
      </c>
      <c r="D195" s="15">
        <v>616.26736115390747</v>
      </c>
      <c r="E195" s="16">
        <v>911.70138895220146</v>
      </c>
      <c r="F195" s="15">
        <v>1269.9652778659699</v>
      </c>
      <c r="G195" s="16">
        <v>902.34375006266282</v>
      </c>
      <c r="H195" s="17">
        <v>879.61805561664016</v>
      </c>
      <c r="I195" s="82"/>
      <c r="J195" s="83">
        <f t="shared" si="21"/>
        <v>52.84</v>
      </c>
      <c r="K195" s="83">
        <f t="shared" si="22"/>
        <v>47.83</v>
      </c>
      <c r="L195" s="83">
        <f t="shared" si="23"/>
        <v>54.46</v>
      </c>
      <c r="M195" s="83">
        <f t="shared" si="24"/>
        <v>63.25</v>
      </c>
      <c r="N195" s="83">
        <f t="shared" si="25"/>
        <v>54.25</v>
      </c>
      <c r="O195" s="83">
        <f t="shared" si="26"/>
        <v>53.74</v>
      </c>
      <c r="P195" s="134"/>
      <c r="Q195" s="36">
        <f t="shared" si="19"/>
        <v>903.23495376642825</v>
      </c>
      <c r="R195" s="37">
        <f t="shared" si="20"/>
        <v>5419.4097225985697</v>
      </c>
      <c r="S195" s="21"/>
      <c r="T195" s="21"/>
      <c r="U195" s="21"/>
      <c r="V195" s="21"/>
    </row>
    <row r="196" spans="1:22" ht="15.75" x14ac:dyDescent="0.25">
      <c r="A196" s="13">
        <v>0.625</v>
      </c>
      <c r="B196" s="14" t="s">
        <v>231</v>
      </c>
      <c r="C196" s="15">
        <v>0</v>
      </c>
      <c r="D196" s="15">
        <v>48.125000003342016</v>
      </c>
      <c r="E196" s="16">
        <v>0</v>
      </c>
      <c r="F196" s="15">
        <v>0</v>
      </c>
      <c r="G196" s="16">
        <v>2.6736111112967786</v>
      </c>
      <c r="H196" s="17">
        <v>0</v>
      </c>
      <c r="I196" s="82"/>
      <c r="J196" s="83">
        <f t="shared" si="21"/>
        <v>34</v>
      </c>
      <c r="K196" s="83">
        <f t="shared" si="22"/>
        <v>35.08</v>
      </c>
      <c r="L196" s="83">
        <f t="shared" si="23"/>
        <v>34</v>
      </c>
      <c r="M196" s="83">
        <f t="shared" si="24"/>
        <v>34</v>
      </c>
      <c r="N196" s="83">
        <f t="shared" si="25"/>
        <v>34.06</v>
      </c>
      <c r="O196" s="83">
        <f t="shared" si="26"/>
        <v>34</v>
      </c>
      <c r="P196" s="134"/>
      <c r="Q196" s="36">
        <f t="shared" si="19"/>
        <v>8.4664351857731326</v>
      </c>
      <c r="R196" s="37">
        <f t="shared" si="20"/>
        <v>50.798611114638796</v>
      </c>
      <c r="S196" s="21"/>
      <c r="T196" s="21"/>
      <c r="U196" s="21"/>
      <c r="V196" s="21"/>
    </row>
    <row r="197" spans="1:22" ht="15.75" x14ac:dyDescent="0.25">
      <c r="A197" s="13">
        <v>0.625</v>
      </c>
      <c r="B197" s="14" t="s">
        <v>232</v>
      </c>
      <c r="C197" s="15">
        <v>2139</v>
      </c>
      <c r="D197" s="15">
        <v>3965</v>
      </c>
      <c r="E197" s="16">
        <v>4027</v>
      </c>
      <c r="F197" s="15">
        <v>5648</v>
      </c>
      <c r="G197" s="16">
        <v>4054</v>
      </c>
      <c r="H197" s="17">
        <v>3552</v>
      </c>
      <c r="I197" s="82"/>
      <c r="J197" s="83">
        <f>17.5*2+IF(C197&gt;1000,1000/100*0.75,C197/100*0.75)+IF(IF(C197&gt;3000,(3000-1000)/100*1.8,(C197-1000)/100*1.8)&lt;0,0,IF(C197&gt;3000,(3000-1000)/100*1.8,(C197-1000)/100*1.8))+IF(C197&gt;3000, (C197-3000)/100*4,0)</f>
        <v>63.002000000000002</v>
      </c>
      <c r="K197" s="83">
        <f t="shared" ref="K197:O197" si="27">17.5*2+IF(D197&gt;1000,1000/100*0.75,D197/100*0.75)+IF(IF(D197&gt;3000,(3000-1000)/100*1.8,(D197-1000)/100*1.8)&lt;0,0,IF(D197&gt;3000,(3000-1000)/100*1.8,(D197-1000)/100*1.8))+IF(D197&gt;3000, (D197-3000)/100*4,0)</f>
        <v>117.1</v>
      </c>
      <c r="L197" s="83">
        <f t="shared" si="27"/>
        <v>119.58</v>
      </c>
      <c r="M197" s="83">
        <f t="shared" si="27"/>
        <v>184.42000000000002</v>
      </c>
      <c r="N197" s="83">
        <f t="shared" si="27"/>
        <v>120.66</v>
      </c>
      <c r="O197" s="83">
        <f t="shared" si="27"/>
        <v>100.58</v>
      </c>
      <c r="P197" s="134"/>
      <c r="Q197" s="36">
        <f t="shared" si="19"/>
        <v>3897.5</v>
      </c>
      <c r="R197" s="37">
        <f t="shared" si="20"/>
        <v>23385</v>
      </c>
      <c r="S197" s="21"/>
      <c r="T197" s="21"/>
      <c r="U197" s="21"/>
      <c r="V197" s="21"/>
    </row>
    <row r="198" spans="1:22" ht="15.75" x14ac:dyDescent="0.25">
      <c r="A198" s="13">
        <v>0.625</v>
      </c>
      <c r="B198" s="14" t="s">
        <v>233</v>
      </c>
      <c r="C198" s="15">
        <v>644</v>
      </c>
      <c r="D198" s="15">
        <v>710</v>
      </c>
      <c r="E198" s="16">
        <v>986</v>
      </c>
      <c r="F198" s="15">
        <v>1174</v>
      </c>
      <c r="G198" s="16">
        <v>571</v>
      </c>
      <c r="H198" s="17">
        <v>405</v>
      </c>
      <c r="I198" s="82"/>
      <c r="J198" s="83">
        <f t="shared" ref="J198:J261" si="28">17.5*2+IF(C198&gt;1000,1000/100*0.75,C198/100*0.75)+IF(IF(C198&gt;3000,(3000-1000)/100*1.8,(C198-1000)/100*1.8)&lt;0,0,IF(C198&gt;3000,(3000-1000)/100*1.8,(C198-1000)/100*1.8))+IF(C198&gt;3000, (C198-3000)/100*4,0)</f>
        <v>39.83</v>
      </c>
      <c r="K198" s="83">
        <f t="shared" ref="K198:K261" si="29">17.5*2+IF(D198&gt;1000,1000/100*0.75,D198/100*0.75)+IF(IF(D198&gt;3000,(3000-1000)/100*1.8,(D198-1000)/100*1.8)&lt;0,0,IF(D198&gt;3000,(3000-1000)/100*1.8,(D198-1000)/100*1.8))+IF(D198&gt;3000, (D198-3000)/100*4,0)</f>
        <v>40.325000000000003</v>
      </c>
      <c r="L198" s="83">
        <f t="shared" ref="L198:L261" si="30">17.5*2+IF(E198&gt;1000,1000/100*0.75,E198/100*0.75)+IF(IF(E198&gt;3000,(3000-1000)/100*1.8,(E198-1000)/100*1.8)&lt;0,0,IF(E198&gt;3000,(3000-1000)/100*1.8,(E198-1000)/100*1.8))+IF(E198&gt;3000, (E198-3000)/100*4,0)</f>
        <v>42.394999999999996</v>
      </c>
      <c r="M198" s="83">
        <f t="shared" ref="M198:M261" si="31">17.5*2+IF(F198&gt;1000,1000/100*0.75,F198/100*0.75)+IF(IF(F198&gt;3000,(3000-1000)/100*1.8,(F198-1000)/100*1.8)&lt;0,0,IF(F198&gt;3000,(3000-1000)/100*1.8,(F198-1000)/100*1.8))+IF(F198&gt;3000, (F198-3000)/100*4,0)</f>
        <v>45.631999999999998</v>
      </c>
      <c r="N198" s="83">
        <f t="shared" ref="N198:N261" si="32">17.5*2+IF(G198&gt;1000,1000/100*0.75,G198/100*0.75)+IF(IF(G198&gt;3000,(3000-1000)/100*1.8,(G198-1000)/100*1.8)&lt;0,0,IF(G198&gt;3000,(3000-1000)/100*1.8,(G198-1000)/100*1.8))+IF(G198&gt;3000, (G198-3000)/100*4,0)</f>
        <v>39.282499999999999</v>
      </c>
      <c r="O198" s="83">
        <f t="shared" ref="O198:O261" si="33">17.5*2+IF(H198&gt;1000,1000/100*0.75,H198/100*0.75)+IF(IF(H198&gt;3000,(3000-1000)/100*1.8,(H198-1000)/100*1.8)&lt;0,0,IF(H198&gt;3000,(3000-1000)/100*1.8,(H198-1000)/100*1.8))+IF(H198&gt;3000, (H198-3000)/100*4,0)</f>
        <v>38.037500000000001</v>
      </c>
      <c r="P198" s="134"/>
      <c r="Q198" s="36">
        <f t="shared" si="19"/>
        <v>748.33333333333337</v>
      </c>
      <c r="R198" s="37">
        <f t="shared" si="20"/>
        <v>4490</v>
      </c>
      <c r="S198" s="21"/>
      <c r="T198" s="21"/>
      <c r="U198" s="21"/>
      <c r="V198" s="21"/>
    </row>
    <row r="199" spans="1:22" ht="15.75" x14ac:dyDescent="0.25">
      <c r="A199" s="13">
        <v>0.625</v>
      </c>
      <c r="B199" s="14" t="s">
        <v>234</v>
      </c>
      <c r="C199" s="15"/>
      <c r="D199" s="15"/>
      <c r="E199" s="16"/>
      <c r="F199" s="15"/>
      <c r="G199" s="16">
        <v>9</v>
      </c>
      <c r="H199" s="17">
        <v>246</v>
      </c>
      <c r="I199" s="82"/>
      <c r="J199" s="83">
        <f t="shared" si="28"/>
        <v>35</v>
      </c>
      <c r="K199" s="83">
        <f t="shared" si="29"/>
        <v>35</v>
      </c>
      <c r="L199" s="83">
        <f t="shared" si="30"/>
        <v>35</v>
      </c>
      <c r="M199" s="83">
        <f t="shared" si="31"/>
        <v>35</v>
      </c>
      <c r="N199" s="83">
        <f t="shared" si="32"/>
        <v>35.067500000000003</v>
      </c>
      <c r="O199" s="83">
        <f t="shared" si="33"/>
        <v>36.844999999999999</v>
      </c>
      <c r="P199" s="134"/>
      <c r="Q199" s="36">
        <f t="shared" ref="Q199:Q262" si="34">AVERAGE(C199:H199)</f>
        <v>127.5</v>
      </c>
      <c r="R199" s="37">
        <f t="shared" ref="R199:R262" si="35">SUM(C199:H199)</f>
        <v>255</v>
      </c>
      <c r="S199" s="21"/>
      <c r="T199" s="21"/>
      <c r="U199" s="21"/>
      <c r="V199" s="21"/>
    </row>
    <row r="200" spans="1:22" ht="15.75" x14ac:dyDescent="0.25">
      <c r="A200" s="13">
        <v>0.625</v>
      </c>
      <c r="B200" s="14" t="s">
        <v>235</v>
      </c>
      <c r="C200" s="15">
        <v>4</v>
      </c>
      <c r="D200" s="15">
        <v>70</v>
      </c>
      <c r="E200" s="16">
        <v>843</v>
      </c>
      <c r="F200" s="15">
        <v>1159</v>
      </c>
      <c r="G200" s="16">
        <v>1074</v>
      </c>
      <c r="H200" s="17">
        <v>636</v>
      </c>
      <c r="I200" s="82"/>
      <c r="J200" s="83">
        <f t="shared" si="28"/>
        <v>35.03</v>
      </c>
      <c r="K200" s="83">
        <f t="shared" si="29"/>
        <v>35.524999999999999</v>
      </c>
      <c r="L200" s="83">
        <f t="shared" si="30"/>
        <v>41.322499999999998</v>
      </c>
      <c r="M200" s="83">
        <f t="shared" si="31"/>
        <v>45.362000000000002</v>
      </c>
      <c r="N200" s="83">
        <f t="shared" si="32"/>
        <v>43.832000000000001</v>
      </c>
      <c r="O200" s="83">
        <f t="shared" si="33"/>
        <v>39.770000000000003</v>
      </c>
      <c r="P200" s="134"/>
      <c r="Q200" s="36">
        <f t="shared" si="34"/>
        <v>631</v>
      </c>
      <c r="R200" s="37">
        <f t="shared" si="35"/>
        <v>3786</v>
      </c>
      <c r="S200" s="21"/>
      <c r="T200" s="88"/>
      <c r="U200" s="21"/>
      <c r="V200" s="21"/>
    </row>
    <row r="201" spans="1:22" ht="15.75" x14ac:dyDescent="0.25">
      <c r="A201" s="13">
        <v>0.625</v>
      </c>
      <c r="B201" s="14" t="s">
        <v>236</v>
      </c>
      <c r="C201" s="15">
        <v>454</v>
      </c>
      <c r="D201" s="15">
        <v>359</v>
      </c>
      <c r="E201" s="16">
        <v>501</v>
      </c>
      <c r="F201" s="15">
        <v>1092</v>
      </c>
      <c r="G201" s="16">
        <v>439</v>
      </c>
      <c r="H201" s="17">
        <v>310</v>
      </c>
      <c r="I201" s="82"/>
      <c r="J201" s="83">
        <f t="shared" si="28"/>
        <v>38.405000000000001</v>
      </c>
      <c r="K201" s="83">
        <f t="shared" si="29"/>
        <v>37.692500000000003</v>
      </c>
      <c r="L201" s="83">
        <f t="shared" si="30"/>
        <v>38.7575</v>
      </c>
      <c r="M201" s="83">
        <f t="shared" si="31"/>
        <v>44.155999999999999</v>
      </c>
      <c r="N201" s="83">
        <f t="shared" si="32"/>
        <v>38.292499999999997</v>
      </c>
      <c r="O201" s="83">
        <f t="shared" si="33"/>
        <v>37.325000000000003</v>
      </c>
      <c r="P201" s="134"/>
      <c r="Q201" s="36">
        <f t="shared" si="34"/>
        <v>525.83333333333337</v>
      </c>
      <c r="R201" s="37">
        <f t="shared" si="35"/>
        <v>3155</v>
      </c>
      <c r="S201" s="21"/>
      <c r="T201" s="21"/>
      <c r="U201" s="21"/>
      <c r="V201" s="21"/>
    </row>
    <row r="202" spans="1:22" ht="15.75" x14ac:dyDescent="0.25">
      <c r="A202" s="13">
        <v>0.625</v>
      </c>
      <c r="B202" s="14" t="s">
        <v>237</v>
      </c>
      <c r="C202" s="15">
        <v>918</v>
      </c>
      <c r="D202" s="15">
        <v>927</v>
      </c>
      <c r="E202" s="16">
        <v>945</v>
      </c>
      <c r="F202" s="15">
        <v>1149</v>
      </c>
      <c r="G202" s="16">
        <v>880</v>
      </c>
      <c r="H202" s="17">
        <v>679</v>
      </c>
      <c r="I202" s="82"/>
      <c r="J202" s="83">
        <f t="shared" si="28"/>
        <v>41.884999999999998</v>
      </c>
      <c r="K202" s="83">
        <f t="shared" si="29"/>
        <v>41.952500000000001</v>
      </c>
      <c r="L202" s="83">
        <f t="shared" si="30"/>
        <v>42.087499999999999</v>
      </c>
      <c r="M202" s="83">
        <f t="shared" si="31"/>
        <v>45.182000000000002</v>
      </c>
      <c r="N202" s="83">
        <f t="shared" si="32"/>
        <v>41.6</v>
      </c>
      <c r="O202" s="83">
        <f t="shared" si="33"/>
        <v>40.092500000000001</v>
      </c>
      <c r="P202" s="134"/>
      <c r="Q202" s="36">
        <f t="shared" si="34"/>
        <v>916.33333333333337</v>
      </c>
      <c r="R202" s="37">
        <f t="shared" si="35"/>
        <v>5498</v>
      </c>
      <c r="S202" s="21"/>
      <c r="T202" s="21"/>
      <c r="U202" s="21"/>
      <c r="V202" s="21"/>
    </row>
    <row r="203" spans="1:22" ht="15.75" x14ac:dyDescent="0.25">
      <c r="A203" s="13">
        <v>0.625</v>
      </c>
      <c r="B203" s="14" t="s">
        <v>238</v>
      </c>
      <c r="C203" s="15">
        <v>563</v>
      </c>
      <c r="D203" s="15">
        <v>641</v>
      </c>
      <c r="E203" s="16">
        <v>759</v>
      </c>
      <c r="F203" s="15">
        <v>786</v>
      </c>
      <c r="G203" s="16">
        <v>672</v>
      </c>
      <c r="H203" s="17">
        <v>606</v>
      </c>
      <c r="I203" s="82"/>
      <c r="J203" s="83">
        <f t="shared" si="28"/>
        <v>39.222499999999997</v>
      </c>
      <c r="K203" s="83">
        <f t="shared" si="29"/>
        <v>39.807499999999997</v>
      </c>
      <c r="L203" s="83">
        <f t="shared" si="30"/>
        <v>40.692500000000003</v>
      </c>
      <c r="M203" s="83">
        <f t="shared" si="31"/>
        <v>40.895000000000003</v>
      </c>
      <c r="N203" s="83">
        <f t="shared" si="32"/>
        <v>40.04</v>
      </c>
      <c r="O203" s="83">
        <f t="shared" si="33"/>
        <v>39.545000000000002</v>
      </c>
      <c r="P203" s="134"/>
      <c r="Q203" s="36">
        <f t="shared" si="34"/>
        <v>671.16666666666663</v>
      </c>
      <c r="R203" s="37">
        <f t="shared" si="35"/>
        <v>4027</v>
      </c>
      <c r="S203" s="21"/>
      <c r="T203" s="21"/>
      <c r="U203" s="21"/>
      <c r="V203" s="21"/>
    </row>
    <row r="204" spans="1:22" ht="15.75" x14ac:dyDescent="0.25">
      <c r="A204" s="13">
        <v>0.625</v>
      </c>
      <c r="B204" s="14" t="s">
        <v>239</v>
      </c>
      <c r="C204" s="15">
        <v>287</v>
      </c>
      <c r="D204" s="15">
        <v>319</v>
      </c>
      <c r="E204" s="16">
        <v>1614</v>
      </c>
      <c r="F204" s="15">
        <v>446</v>
      </c>
      <c r="G204" s="16">
        <v>532</v>
      </c>
      <c r="H204" s="17">
        <v>471</v>
      </c>
      <c r="I204" s="82"/>
      <c r="J204" s="83">
        <f t="shared" si="28"/>
        <v>37.152500000000003</v>
      </c>
      <c r="K204" s="83">
        <f t="shared" si="29"/>
        <v>37.392499999999998</v>
      </c>
      <c r="L204" s="83">
        <f t="shared" si="30"/>
        <v>53.552</v>
      </c>
      <c r="M204" s="83">
        <f t="shared" si="31"/>
        <v>38.344999999999999</v>
      </c>
      <c r="N204" s="83">
        <f t="shared" si="32"/>
        <v>38.99</v>
      </c>
      <c r="O204" s="83">
        <f t="shared" si="33"/>
        <v>38.532499999999999</v>
      </c>
      <c r="P204" s="134"/>
      <c r="Q204" s="36">
        <f t="shared" si="34"/>
        <v>611.5</v>
      </c>
      <c r="R204" s="37">
        <f t="shared" si="35"/>
        <v>3669</v>
      </c>
      <c r="S204" s="21"/>
      <c r="T204" s="21"/>
      <c r="U204" s="21"/>
      <c r="V204" s="21"/>
    </row>
    <row r="205" spans="1:22" ht="15.75" x14ac:dyDescent="0.25">
      <c r="A205" s="13">
        <v>0.625</v>
      </c>
      <c r="B205" s="14" t="s">
        <v>240</v>
      </c>
      <c r="C205" s="15">
        <v>224</v>
      </c>
      <c r="D205" s="15">
        <v>323</v>
      </c>
      <c r="E205" s="16">
        <v>407</v>
      </c>
      <c r="F205" s="15">
        <v>686</v>
      </c>
      <c r="G205" s="16">
        <v>431</v>
      </c>
      <c r="H205" s="17">
        <v>450</v>
      </c>
      <c r="I205" s="82"/>
      <c r="J205" s="83">
        <f t="shared" si="28"/>
        <v>36.68</v>
      </c>
      <c r="K205" s="83">
        <f t="shared" si="29"/>
        <v>37.422499999999999</v>
      </c>
      <c r="L205" s="83">
        <f t="shared" si="30"/>
        <v>38.052500000000002</v>
      </c>
      <c r="M205" s="83">
        <f t="shared" si="31"/>
        <v>40.145000000000003</v>
      </c>
      <c r="N205" s="83">
        <f t="shared" si="32"/>
        <v>38.232500000000002</v>
      </c>
      <c r="O205" s="83">
        <f t="shared" si="33"/>
        <v>38.375</v>
      </c>
      <c r="P205" s="134"/>
      <c r="Q205" s="36">
        <f t="shared" si="34"/>
        <v>420.16666666666669</v>
      </c>
      <c r="R205" s="37">
        <f t="shared" si="35"/>
        <v>2521</v>
      </c>
      <c r="S205" s="21"/>
      <c r="T205" s="21"/>
      <c r="U205" s="21"/>
      <c r="V205" s="21"/>
    </row>
    <row r="206" spans="1:22" ht="15.75" x14ac:dyDescent="0.25">
      <c r="A206" s="13">
        <v>0.625</v>
      </c>
      <c r="B206" s="14" t="s">
        <v>241</v>
      </c>
      <c r="C206" s="15">
        <v>288</v>
      </c>
      <c r="D206" s="15">
        <v>368</v>
      </c>
      <c r="E206" s="16">
        <v>591</v>
      </c>
      <c r="F206" s="15">
        <v>875</v>
      </c>
      <c r="G206" s="16">
        <v>406</v>
      </c>
      <c r="H206" s="17">
        <v>267</v>
      </c>
      <c r="I206" s="82"/>
      <c r="J206" s="83">
        <f t="shared" si="28"/>
        <v>37.159999999999997</v>
      </c>
      <c r="K206" s="83">
        <f t="shared" si="29"/>
        <v>37.76</v>
      </c>
      <c r="L206" s="83">
        <f t="shared" si="30"/>
        <v>39.432499999999997</v>
      </c>
      <c r="M206" s="83">
        <f t="shared" si="31"/>
        <v>41.5625</v>
      </c>
      <c r="N206" s="83">
        <f t="shared" si="32"/>
        <v>38.045000000000002</v>
      </c>
      <c r="O206" s="83">
        <f t="shared" si="33"/>
        <v>37.002499999999998</v>
      </c>
      <c r="P206" s="134"/>
      <c r="Q206" s="36">
        <f t="shared" si="34"/>
        <v>465.83333333333331</v>
      </c>
      <c r="R206" s="37">
        <f t="shared" si="35"/>
        <v>2795</v>
      </c>
      <c r="S206" s="21"/>
      <c r="T206" s="21"/>
      <c r="U206" s="21"/>
      <c r="V206" s="21"/>
    </row>
    <row r="207" spans="1:22" ht="15.75" x14ac:dyDescent="0.25">
      <c r="A207" s="13">
        <v>0.625</v>
      </c>
      <c r="B207" s="14" t="s">
        <v>242</v>
      </c>
      <c r="C207" s="15">
        <v>3867</v>
      </c>
      <c r="D207" s="15">
        <v>3343</v>
      </c>
      <c r="E207" s="16">
        <v>3572</v>
      </c>
      <c r="F207" s="15">
        <v>3829</v>
      </c>
      <c r="G207" s="16">
        <v>4162</v>
      </c>
      <c r="H207" s="17">
        <v>4557</v>
      </c>
      <c r="I207" s="82"/>
      <c r="J207" s="83">
        <f t="shared" si="28"/>
        <v>113.18</v>
      </c>
      <c r="K207" s="83">
        <f t="shared" si="29"/>
        <v>92.22</v>
      </c>
      <c r="L207" s="83">
        <f t="shared" si="30"/>
        <v>101.38</v>
      </c>
      <c r="M207" s="83">
        <f t="shared" si="31"/>
        <v>111.66</v>
      </c>
      <c r="N207" s="83">
        <f t="shared" si="32"/>
        <v>124.97999999999999</v>
      </c>
      <c r="O207" s="83">
        <f t="shared" si="33"/>
        <v>140.78</v>
      </c>
      <c r="P207" s="134"/>
      <c r="Q207" s="36">
        <f t="shared" si="34"/>
        <v>3888.3333333333335</v>
      </c>
      <c r="R207" s="37">
        <f t="shared" si="35"/>
        <v>23330</v>
      </c>
      <c r="S207" s="21"/>
      <c r="T207" s="21"/>
      <c r="U207" s="21"/>
      <c r="V207" s="21"/>
    </row>
    <row r="208" spans="1:22" ht="15.75" x14ac:dyDescent="0.25">
      <c r="A208" s="13">
        <v>0.625</v>
      </c>
      <c r="B208" s="14" t="s">
        <v>243</v>
      </c>
      <c r="C208" s="15">
        <v>183</v>
      </c>
      <c r="D208" s="15">
        <v>127</v>
      </c>
      <c r="E208" s="16">
        <v>100</v>
      </c>
      <c r="F208" s="15">
        <v>190</v>
      </c>
      <c r="G208" s="16">
        <v>112</v>
      </c>
      <c r="H208" s="17">
        <v>103</v>
      </c>
      <c r="I208" s="82"/>
      <c r="J208" s="83">
        <f t="shared" si="28"/>
        <v>36.372500000000002</v>
      </c>
      <c r="K208" s="83">
        <f t="shared" si="29"/>
        <v>35.952500000000001</v>
      </c>
      <c r="L208" s="83">
        <f t="shared" si="30"/>
        <v>35.75</v>
      </c>
      <c r="M208" s="83">
        <f t="shared" si="31"/>
        <v>36.424999999999997</v>
      </c>
      <c r="N208" s="83">
        <f t="shared" si="32"/>
        <v>35.840000000000003</v>
      </c>
      <c r="O208" s="83">
        <f t="shared" si="33"/>
        <v>35.772500000000001</v>
      </c>
      <c r="P208" s="134"/>
      <c r="Q208" s="36">
        <f t="shared" si="34"/>
        <v>135.83333333333334</v>
      </c>
      <c r="R208" s="37">
        <f t="shared" si="35"/>
        <v>815</v>
      </c>
      <c r="S208" s="21"/>
      <c r="T208" s="21"/>
      <c r="U208" s="21"/>
      <c r="V208" s="21"/>
    </row>
    <row r="209" spans="1:22" ht="15.75" x14ac:dyDescent="0.25">
      <c r="A209" s="13">
        <v>0.625</v>
      </c>
      <c r="B209" s="14" t="s">
        <v>244</v>
      </c>
      <c r="C209" s="15">
        <v>370</v>
      </c>
      <c r="D209" s="15">
        <v>404</v>
      </c>
      <c r="E209" s="16">
        <v>800</v>
      </c>
      <c r="F209" s="15">
        <v>925</v>
      </c>
      <c r="G209" s="16">
        <v>882</v>
      </c>
      <c r="H209" s="17">
        <v>779</v>
      </c>
      <c r="I209" s="82"/>
      <c r="J209" s="83">
        <f t="shared" si="28"/>
        <v>37.774999999999999</v>
      </c>
      <c r="K209" s="83">
        <f t="shared" si="29"/>
        <v>38.03</v>
      </c>
      <c r="L209" s="83">
        <f t="shared" si="30"/>
        <v>41</v>
      </c>
      <c r="M209" s="83">
        <f t="shared" si="31"/>
        <v>41.9375</v>
      </c>
      <c r="N209" s="83">
        <f t="shared" si="32"/>
        <v>41.615000000000002</v>
      </c>
      <c r="O209" s="83">
        <f t="shared" si="33"/>
        <v>40.842500000000001</v>
      </c>
      <c r="P209" s="134"/>
      <c r="Q209" s="36">
        <f t="shared" si="34"/>
        <v>693.33333333333337</v>
      </c>
      <c r="R209" s="37">
        <f t="shared" si="35"/>
        <v>4160</v>
      </c>
      <c r="S209" s="21"/>
      <c r="T209" s="21"/>
      <c r="U209" s="21"/>
      <c r="V209" s="21"/>
    </row>
    <row r="210" spans="1:22" ht="15.75" x14ac:dyDescent="0.25">
      <c r="A210" s="13">
        <v>0.625</v>
      </c>
      <c r="B210" s="14" t="s">
        <v>245</v>
      </c>
      <c r="C210" s="15">
        <v>439</v>
      </c>
      <c r="D210" s="15">
        <v>455</v>
      </c>
      <c r="E210" s="16">
        <v>548</v>
      </c>
      <c r="F210" s="15">
        <v>704</v>
      </c>
      <c r="G210" s="16">
        <v>634</v>
      </c>
      <c r="H210" s="17">
        <v>534</v>
      </c>
      <c r="I210" s="82"/>
      <c r="J210" s="83">
        <f t="shared" si="28"/>
        <v>38.292499999999997</v>
      </c>
      <c r="K210" s="83">
        <f t="shared" si="29"/>
        <v>38.412500000000001</v>
      </c>
      <c r="L210" s="83">
        <f t="shared" si="30"/>
        <v>39.11</v>
      </c>
      <c r="M210" s="83">
        <f t="shared" si="31"/>
        <v>40.28</v>
      </c>
      <c r="N210" s="83">
        <f t="shared" si="32"/>
        <v>39.755000000000003</v>
      </c>
      <c r="O210" s="83">
        <f t="shared" si="33"/>
        <v>39.005000000000003</v>
      </c>
      <c r="P210" s="134"/>
      <c r="Q210" s="36">
        <f t="shared" si="34"/>
        <v>552.33333333333337</v>
      </c>
      <c r="R210" s="37">
        <f t="shared" si="35"/>
        <v>3314</v>
      </c>
      <c r="S210" s="21"/>
      <c r="T210" s="21"/>
      <c r="U210" s="21"/>
      <c r="V210" s="21"/>
    </row>
    <row r="211" spans="1:22" ht="15.75" x14ac:dyDescent="0.25">
      <c r="A211" s="13">
        <v>0.625</v>
      </c>
      <c r="B211" s="14" t="s">
        <v>246</v>
      </c>
      <c r="C211" s="15">
        <v>865</v>
      </c>
      <c r="D211" s="15">
        <v>1085</v>
      </c>
      <c r="E211" s="16">
        <v>1332</v>
      </c>
      <c r="F211" s="15">
        <v>1435</v>
      </c>
      <c r="G211" s="16">
        <v>1386</v>
      </c>
      <c r="H211" s="17">
        <v>1366</v>
      </c>
      <c r="I211" s="82"/>
      <c r="J211" s="83">
        <f t="shared" si="28"/>
        <v>41.487499999999997</v>
      </c>
      <c r="K211" s="83">
        <f t="shared" si="29"/>
        <v>44.03</v>
      </c>
      <c r="L211" s="83">
        <f t="shared" si="30"/>
        <v>48.475999999999999</v>
      </c>
      <c r="M211" s="83">
        <f t="shared" si="31"/>
        <v>50.33</v>
      </c>
      <c r="N211" s="83">
        <f t="shared" si="32"/>
        <v>49.448</v>
      </c>
      <c r="O211" s="83">
        <f t="shared" si="33"/>
        <v>49.088000000000001</v>
      </c>
      <c r="P211" s="134"/>
      <c r="Q211" s="36">
        <f t="shared" si="34"/>
        <v>1244.8333333333333</v>
      </c>
      <c r="R211" s="37">
        <f t="shared" si="35"/>
        <v>7469</v>
      </c>
      <c r="S211" s="21"/>
      <c r="T211" s="21"/>
      <c r="U211" s="21"/>
      <c r="V211" s="21"/>
    </row>
    <row r="212" spans="1:22" ht="15.75" x14ac:dyDescent="0.25">
      <c r="A212" s="13">
        <v>0.625</v>
      </c>
      <c r="B212" s="14" t="s">
        <v>247</v>
      </c>
      <c r="C212" s="15">
        <v>736</v>
      </c>
      <c r="D212" s="15">
        <v>711</v>
      </c>
      <c r="E212" s="16">
        <v>1831</v>
      </c>
      <c r="F212" s="15">
        <v>94</v>
      </c>
      <c r="G212" s="16">
        <v>886</v>
      </c>
      <c r="H212" s="17">
        <v>945</v>
      </c>
      <c r="I212" s="82"/>
      <c r="J212" s="83">
        <f t="shared" si="28"/>
        <v>40.520000000000003</v>
      </c>
      <c r="K212" s="83">
        <f t="shared" si="29"/>
        <v>40.332500000000003</v>
      </c>
      <c r="L212" s="83">
        <f t="shared" si="30"/>
        <v>57.457999999999998</v>
      </c>
      <c r="M212" s="83">
        <f t="shared" si="31"/>
        <v>35.704999999999998</v>
      </c>
      <c r="N212" s="83">
        <f t="shared" si="32"/>
        <v>41.644999999999996</v>
      </c>
      <c r="O212" s="83">
        <f t="shared" si="33"/>
        <v>42.087499999999999</v>
      </c>
      <c r="P212" s="134"/>
      <c r="Q212" s="36">
        <f t="shared" si="34"/>
        <v>867.16666666666663</v>
      </c>
      <c r="R212" s="37">
        <f t="shared" si="35"/>
        <v>5203</v>
      </c>
      <c r="S212" s="21"/>
      <c r="T212" s="21"/>
      <c r="U212" s="21"/>
      <c r="V212" s="21"/>
    </row>
    <row r="213" spans="1:22" ht="15.75" x14ac:dyDescent="0.25">
      <c r="A213" s="13">
        <v>0.625</v>
      </c>
      <c r="B213" s="14" t="s">
        <v>248</v>
      </c>
      <c r="C213" s="15">
        <v>751</v>
      </c>
      <c r="D213" s="15">
        <v>797</v>
      </c>
      <c r="E213" s="16">
        <v>851</v>
      </c>
      <c r="F213" s="15">
        <v>723</v>
      </c>
      <c r="G213" s="16">
        <v>706</v>
      </c>
      <c r="H213" s="17">
        <v>807</v>
      </c>
      <c r="I213" s="82"/>
      <c r="J213" s="83">
        <f t="shared" si="28"/>
        <v>40.6325</v>
      </c>
      <c r="K213" s="83">
        <f t="shared" si="29"/>
        <v>40.977499999999999</v>
      </c>
      <c r="L213" s="83">
        <f t="shared" si="30"/>
        <v>41.3825</v>
      </c>
      <c r="M213" s="83">
        <f t="shared" si="31"/>
        <v>40.422499999999999</v>
      </c>
      <c r="N213" s="83">
        <f t="shared" si="32"/>
        <v>40.295000000000002</v>
      </c>
      <c r="O213" s="83">
        <f t="shared" si="33"/>
        <v>41.052500000000002</v>
      </c>
      <c r="P213" s="134"/>
      <c r="Q213" s="36">
        <f t="shared" si="34"/>
        <v>772.5</v>
      </c>
      <c r="R213" s="37">
        <f t="shared" si="35"/>
        <v>4635</v>
      </c>
      <c r="S213" s="21"/>
      <c r="T213" s="21"/>
      <c r="U213" s="21"/>
      <c r="V213" s="21"/>
    </row>
    <row r="214" spans="1:22" ht="15.75" x14ac:dyDescent="0.25">
      <c r="A214" s="13">
        <v>0.625</v>
      </c>
      <c r="B214" s="14" t="s">
        <v>249</v>
      </c>
      <c r="C214" s="15">
        <v>385</v>
      </c>
      <c r="D214" s="15">
        <v>620</v>
      </c>
      <c r="E214" s="16">
        <v>490</v>
      </c>
      <c r="F214" s="15">
        <v>447</v>
      </c>
      <c r="G214" s="16">
        <v>455</v>
      </c>
      <c r="H214" s="17">
        <v>424</v>
      </c>
      <c r="I214" s="82"/>
      <c r="J214" s="83">
        <f t="shared" si="28"/>
        <v>37.887500000000003</v>
      </c>
      <c r="K214" s="83">
        <f t="shared" si="29"/>
        <v>39.65</v>
      </c>
      <c r="L214" s="83">
        <f t="shared" si="30"/>
        <v>38.674999999999997</v>
      </c>
      <c r="M214" s="83">
        <f t="shared" si="31"/>
        <v>38.352499999999999</v>
      </c>
      <c r="N214" s="83">
        <f t="shared" si="32"/>
        <v>38.412500000000001</v>
      </c>
      <c r="O214" s="83">
        <f t="shared" si="33"/>
        <v>38.18</v>
      </c>
      <c r="P214" s="134"/>
      <c r="Q214" s="36">
        <f t="shared" si="34"/>
        <v>470.16666666666669</v>
      </c>
      <c r="R214" s="37">
        <f t="shared" si="35"/>
        <v>2821</v>
      </c>
      <c r="S214" s="21"/>
      <c r="T214" s="21"/>
      <c r="U214" s="21"/>
      <c r="V214" s="21"/>
    </row>
    <row r="215" spans="1:22" ht="15.75" x14ac:dyDescent="0.25">
      <c r="A215" s="13">
        <v>0.625</v>
      </c>
      <c r="B215" s="14" t="s">
        <v>250</v>
      </c>
      <c r="C215" s="15">
        <v>1</v>
      </c>
      <c r="D215" s="15"/>
      <c r="E215" s="16"/>
      <c r="F215" s="15">
        <v>2</v>
      </c>
      <c r="G215" s="16"/>
      <c r="H215" s="17"/>
      <c r="I215" s="82"/>
      <c r="J215" s="83">
        <f t="shared" si="28"/>
        <v>35.0075</v>
      </c>
      <c r="K215" s="83">
        <f t="shared" si="29"/>
        <v>35</v>
      </c>
      <c r="L215" s="83">
        <f t="shared" si="30"/>
        <v>35</v>
      </c>
      <c r="M215" s="83">
        <f t="shared" si="31"/>
        <v>35.015000000000001</v>
      </c>
      <c r="N215" s="83">
        <f t="shared" si="32"/>
        <v>35</v>
      </c>
      <c r="O215" s="83">
        <f t="shared" si="33"/>
        <v>35</v>
      </c>
      <c r="P215" s="134"/>
      <c r="Q215" s="36">
        <f t="shared" si="34"/>
        <v>1.5</v>
      </c>
      <c r="R215" s="37">
        <f t="shared" si="35"/>
        <v>3</v>
      </c>
      <c r="S215" s="21"/>
      <c r="T215" s="21"/>
      <c r="U215" s="21"/>
      <c r="V215" s="21"/>
    </row>
    <row r="216" spans="1:22" ht="15.75" x14ac:dyDescent="0.25">
      <c r="A216" s="13">
        <v>0.625</v>
      </c>
      <c r="B216" s="14" t="s">
        <v>251</v>
      </c>
      <c r="C216" s="15">
        <v>463</v>
      </c>
      <c r="D216" s="15">
        <v>447</v>
      </c>
      <c r="E216" s="16">
        <v>429</v>
      </c>
      <c r="F216" s="15">
        <v>455</v>
      </c>
      <c r="G216" s="16">
        <v>531</v>
      </c>
      <c r="H216" s="17">
        <v>443</v>
      </c>
      <c r="I216" s="82"/>
      <c r="J216" s="83">
        <f t="shared" si="28"/>
        <v>38.472499999999997</v>
      </c>
      <c r="K216" s="83">
        <f t="shared" si="29"/>
        <v>38.352499999999999</v>
      </c>
      <c r="L216" s="83">
        <f t="shared" si="30"/>
        <v>38.217500000000001</v>
      </c>
      <c r="M216" s="83">
        <f t="shared" si="31"/>
        <v>38.412500000000001</v>
      </c>
      <c r="N216" s="83">
        <f t="shared" si="32"/>
        <v>38.982500000000002</v>
      </c>
      <c r="O216" s="83">
        <f t="shared" si="33"/>
        <v>38.322499999999998</v>
      </c>
      <c r="P216" s="134"/>
      <c r="Q216" s="36">
        <f t="shared" si="34"/>
        <v>461.33333333333331</v>
      </c>
      <c r="R216" s="37">
        <f t="shared" si="35"/>
        <v>2768</v>
      </c>
      <c r="S216" s="21"/>
      <c r="T216" s="21"/>
      <c r="U216" s="21"/>
      <c r="V216" s="21"/>
    </row>
    <row r="217" spans="1:22" ht="15.75" x14ac:dyDescent="0.25">
      <c r="A217" s="13">
        <v>0.625</v>
      </c>
      <c r="B217" s="14" t="s">
        <v>252</v>
      </c>
      <c r="C217" s="15">
        <v>1324</v>
      </c>
      <c r="D217" s="15">
        <v>1884</v>
      </c>
      <c r="E217" s="16">
        <v>1024</v>
      </c>
      <c r="F217" s="15">
        <v>1413</v>
      </c>
      <c r="G217" s="16">
        <v>1587</v>
      </c>
      <c r="H217" s="17">
        <v>1754</v>
      </c>
      <c r="I217" s="82"/>
      <c r="J217" s="83">
        <f t="shared" si="28"/>
        <v>48.332000000000001</v>
      </c>
      <c r="K217" s="83">
        <f t="shared" si="29"/>
        <v>58.411999999999999</v>
      </c>
      <c r="L217" s="83">
        <f t="shared" si="30"/>
        <v>42.932000000000002</v>
      </c>
      <c r="M217" s="83">
        <f t="shared" si="31"/>
        <v>49.933999999999997</v>
      </c>
      <c r="N217" s="83">
        <f t="shared" si="32"/>
        <v>53.066000000000003</v>
      </c>
      <c r="O217" s="83">
        <f t="shared" si="33"/>
        <v>56.072000000000003</v>
      </c>
      <c r="P217" s="134"/>
      <c r="Q217" s="36">
        <f t="shared" si="34"/>
        <v>1497.6666666666667</v>
      </c>
      <c r="R217" s="37">
        <f t="shared" si="35"/>
        <v>8986</v>
      </c>
      <c r="S217" s="21"/>
      <c r="T217" s="21"/>
      <c r="U217" s="21"/>
      <c r="V217" s="21"/>
    </row>
    <row r="218" spans="1:22" ht="15.75" x14ac:dyDescent="0.25">
      <c r="A218" s="13">
        <v>0.625</v>
      </c>
      <c r="B218" s="14" t="s">
        <v>253</v>
      </c>
      <c r="C218" s="15">
        <v>318</v>
      </c>
      <c r="D218" s="15">
        <v>1149</v>
      </c>
      <c r="E218" s="16">
        <v>1059</v>
      </c>
      <c r="F218" s="15">
        <v>1876</v>
      </c>
      <c r="G218" s="16">
        <v>1118</v>
      </c>
      <c r="H218" s="17">
        <v>826</v>
      </c>
      <c r="I218" s="82"/>
      <c r="J218" s="83">
        <f t="shared" si="28"/>
        <v>37.384999999999998</v>
      </c>
      <c r="K218" s="83">
        <f t="shared" si="29"/>
        <v>45.182000000000002</v>
      </c>
      <c r="L218" s="83">
        <f t="shared" si="30"/>
        <v>43.561999999999998</v>
      </c>
      <c r="M218" s="83">
        <f t="shared" si="31"/>
        <v>58.268000000000001</v>
      </c>
      <c r="N218" s="83">
        <f t="shared" si="32"/>
        <v>44.624000000000002</v>
      </c>
      <c r="O218" s="83">
        <f t="shared" si="33"/>
        <v>41.195</v>
      </c>
      <c r="P218" s="134"/>
      <c r="Q218" s="36">
        <f t="shared" si="34"/>
        <v>1057.6666666666667</v>
      </c>
      <c r="R218" s="37">
        <f t="shared" si="35"/>
        <v>6346</v>
      </c>
      <c r="S218" s="21"/>
      <c r="T218" s="21"/>
      <c r="U218" s="21"/>
      <c r="V218" s="21"/>
    </row>
    <row r="219" spans="1:22" ht="15.75" x14ac:dyDescent="0.25">
      <c r="A219" s="13">
        <v>0.625</v>
      </c>
      <c r="B219" s="14" t="s">
        <v>254</v>
      </c>
      <c r="C219" s="15">
        <v>303</v>
      </c>
      <c r="D219" s="15">
        <v>295</v>
      </c>
      <c r="E219" s="16">
        <v>299</v>
      </c>
      <c r="F219" s="15">
        <v>207</v>
      </c>
      <c r="G219" s="16">
        <v>267</v>
      </c>
      <c r="H219" s="17">
        <v>283</v>
      </c>
      <c r="I219" s="82"/>
      <c r="J219" s="83">
        <f t="shared" si="28"/>
        <v>37.272500000000001</v>
      </c>
      <c r="K219" s="83">
        <f t="shared" si="29"/>
        <v>37.212499999999999</v>
      </c>
      <c r="L219" s="83">
        <f t="shared" si="30"/>
        <v>37.2425</v>
      </c>
      <c r="M219" s="83">
        <f t="shared" si="31"/>
        <v>36.552500000000002</v>
      </c>
      <c r="N219" s="83">
        <f t="shared" si="32"/>
        <v>37.002499999999998</v>
      </c>
      <c r="O219" s="83">
        <f t="shared" si="33"/>
        <v>37.122500000000002</v>
      </c>
      <c r="P219" s="134"/>
      <c r="Q219" s="36">
        <f t="shared" si="34"/>
        <v>275.66666666666669</v>
      </c>
      <c r="R219" s="37">
        <f t="shared" si="35"/>
        <v>1654</v>
      </c>
      <c r="S219" s="21"/>
      <c r="T219" s="21"/>
      <c r="U219" s="21"/>
      <c r="V219" s="21"/>
    </row>
    <row r="220" spans="1:22" ht="15.75" x14ac:dyDescent="0.25">
      <c r="A220" s="13">
        <v>0.625</v>
      </c>
      <c r="B220" s="14" t="s">
        <v>255</v>
      </c>
      <c r="C220" s="15">
        <v>1051</v>
      </c>
      <c r="D220" s="15">
        <v>1272</v>
      </c>
      <c r="E220" s="16">
        <v>13</v>
      </c>
      <c r="F220" s="15"/>
      <c r="G220" s="16">
        <v>1</v>
      </c>
      <c r="H220" s="17">
        <v>9</v>
      </c>
      <c r="I220" s="82"/>
      <c r="J220" s="83">
        <f t="shared" si="28"/>
        <v>43.417999999999999</v>
      </c>
      <c r="K220" s="83">
        <f t="shared" si="29"/>
        <v>47.396000000000001</v>
      </c>
      <c r="L220" s="83">
        <f t="shared" si="30"/>
        <v>35.097499999999997</v>
      </c>
      <c r="M220" s="83">
        <f t="shared" si="31"/>
        <v>35</v>
      </c>
      <c r="N220" s="83">
        <f t="shared" si="32"/>
        <v>35.0075</v>
      </c>
      <c r="O220" s="83">
        <f t="shared" si="33"/>
        <v>35.067500000000003</v>
      </c>
      <c r="P220" s="134"/>
      <c r="Q220" s="36">
        <f t="shared" si="34"/>
        <v>469.2</v>
      </c>
      <c r="R220" s="37">
        <f t="shared" si="35"/>
        <v>2346</v>
      </c>
      <c r="S220" s="21"/>
      <c r="T220" s="88"/>
      <c r="U220" s="88"/>
      <c r="V220" s="21"/>
    </row>
    <row r="221" spans="1:22" ht="15.75" x14ac:dyDescent="0.25">
      <c r="A221" s="13">
        <v>0.625</v>
      </c>
      <c r="B221" s="14" t="s">
        <v>256</v>
      </c>
      <c r="C221" s="15">
        <v>962</v>
      </c>
      <c r="D221" s="15">
        <v>743</v>
      </c>
      <c r="E221" s="16">
        <v>743</v>
      </c>
      <c r="F221" s="15">
        <v>933</v>
      </c>
      <c r="G221" s="16">
        <v>1023</v>
      </c>
      <c r="H221" s="17">
        <v>851</v>
      </c>
      <c r="I221" s="82"/>
      <c r="J221" s="83">
        <f t="shared" si="28"/>
        <v>42.215000000000003</v>
      </c>
      <c r="K221" s="83">
        <f t="shared" si="29"/>
        <v>40.572499999999998</v>
      </c>
      <c r="L221" s="83">
        <f t="shared" si="30"/>
        <v>40.572499999999998</v>
      </c>
      <c r="M221" s="83">
        <f t="shared" si="31"/>
        <v>41.997500000000002</v>
      </c>
      <c r="N221" s="83">
        <f t="shared" si="32"/>
        <v>42.914000000000001</v>
      </c>
      <c r="O221" s="83">
        <f t="shared" si="33"/>
        <v>41.3825</v>
      </c>
      <c r="P221" s="134"/>
      <c r="Q221" s="36">
        <f t="shared" si="34"/>
        <v>875.83333333333337</v>
      </c>
      <c r="R221" s="37">
        <f t="shared" si="35"/>
        <v>5255</v>
      </c>
      <c r="S221" s="21"/>
      <c r="T221" s="21"/>
      <c r="U221" s="21"/>
      <c r="V221" s="21"/>
    </row>
    <row r="222" spans="1:22" ht="15.75" x14ac:dyDescent="0.25">
      <c r="A222" s="13">
        <v>0.625</v>
      </c>
      <c r="B222" s="14" t="s">
        <v>257</v>
      </c>
      <c r="C222" s="15">
        <v>793</v>
      </c>
      <c r="D222" s="15">
        <v>853</v>
      </c>
      <c r="E222" s="16">
        <v>846</v>
      </c>
      <c r="F222" s="15">
        <v>1123</v>
      </c>
      <c r="G222" s="16">
        <v>498</v>
      </c>
      <c r="H222" s="17">
        <v>645</v>
      </c>
      <c r="I222" s="82"/>
      <c r="J222" s="83">
        <f t="shared" si="28"/>
        <v>40.947499999999998</v>
      </c>
      <c r="K222" s="83">
        <f t="shared" si="29"/>
        <v>41.397500000000001</v>
      </c>
      <c r="L222" s="83">
        <f t="shared" si="30"/>
        <v>41.344999999999999</v>
      </c>
      <c r="M222" s="83">
        <f t="shared" si="31"/>
        <v>44.713999999999999</v>
      </c>
      <c r="N222" s="83">
        <f t="shared" si="32"/>
        <v>38.734999999999999</v>
      </c>
      <c r="O222" s="83">
        <f t="shared" si="33"/>
        <v>39.837499999999999</v>
      </c>
      <c r="P222" s="134"/>
      <c r="Q222" s="36">
        <f t="shared" si="34"/>
        <v>793</v>
      </c>
      <c r="R222" s="37">
        <f t="shared" si="35"/>
        <v>4758</v>
      </c>
      <c r="S222" s="21"/>
      <c r="T222" s="21"/>
      <c r="U222" s="21"/>
      <c r="V222" s="21"/>
    </row>
    <row r="223" spans="1:22" ht="15.75" x14ac:dyDescent="0.25">
      <c r="A223" s="13">
        <v>0.625</v>
      </c>
      <c r="B223" s="14" t="s">
        <v>258</v>
      </c>
      <c r="C223" s="15"/>
      <c r="D223" s="15">
        <v>19</v>
      </c>
      <c r="E223" s="16">
        <v>172</v>
      </c>
      <c r="F223" s="15">
        <v>363</v>
      </c>
      <c r="G223" s="16">
        <v>75</v>
      </c>
      <c r="H223" s="17">
        <v>305</v>
      </c>
      <c r="I223" s="82"/>
      <c r="J223" s="83">
        <f t="shared" si="28"/>
        <v>35</v>
      </c>
      <c r="K223" s="83">
        <f t="shared" si="29"/>
        <v>35.142499999999998</v>
      </c>
      <c r="L223" s="83">
        <f t="shared" si="30"/>
        <v>36.29</v>
      </c>
      <c r="M223" s="83">
        <f t="shared" si="31"/>
        <v>37.722499999999997</v>
      </c>
      <c r="N223" s="83">
        <f t="shared" si="32"/>
        <v>35.5625</v>
      </c>
      <c r="O223" s="83">
        <f t="shared" si="33"/>
        <v>37.287500000000001</v>
      </c>
      <c r="P223" s="134"/>
      <c r="Q223" s="36">
        <f t="shared" si="34"/>
        <v>186.8</v>
      </c>
      <c r="R223" s="37">
        <f t="shared" si="35"/>
        <v>934</v>
      </c>
      <c r="S223" s="21"/>
      <c r="T223" s="21"/>
      <c r="U223" s="21"/>
      <c r="V223" s="21"/>
    </row>
    <row r="224" spans="1:22" ht="15.75" x14ac:dyDescent="0.25">
      <c r="A224" s="13">
        <v>0.625</v>
      </c>
      <c r="B224" s="14" t="s">
        <v>259</v>
      </c>
      <c r="C224" s="15"/>
      <c r="D224" s="15"/>
      <c r="E224" s="16"/>
      <c r="F224" s="15"/>
      <c r="G224" s="16"/>
      <c r="H224" s="17"/>
      <c r="I224" s="82"/>
      <c r="J224" s="83">
        <f t="shared" si="28"/>
        <v>35</v>
      </c>
      <c r="K224" s="83">
        <f t="shared" si="29"/>
        <v>35</v>
      </c>
      <c r="L224" s="83">
        <f t="shared" si="30"/>
        <v>35</v>
      </c>
      <c r="M224" s="83">
        <f t="shared" si="31"/>
        <v>35</v>
      </c>
      <c r="N224" s="83">
        <f t="shared" si="32"/>
        <v>35</v>
      </c>
      <c r="O224" s="83">
        <f t="shared" si="33"/>
        <v>35</v>
      </c>
      <c r="P224" s="134"/>
      <c r="Q224" s="36" t="e">
        <f t="shared" si="34"/>
        <v>#DIV/0!</v>
      </c>
      <c r="R224" s="37">
        <f t="shared" si="35"/>
        <v>0</v>
      </c>
      <c r="S224" s="21"/>
      <c r="T224" s="21"/>
      <c r="U224" s="21"/>
      <c r="V224" s="21"/>
    </row>
    <row r="225" spans="1:22" ht="15.75" x14ac:dyDescent="0.25">
      <c r="A225" s="13">
        <v>0.625</v>
      </c>
      <c r="B225" s="14" t="s">
        <v>260</v>
      </c>
      <c r="C225" s="15">
        <v>800</v>
      </c>
      <c r="D225" s="15">
        <v>760</v>
      </c>
      <c r="E225" s="16">
        <v>744</v>
      </c>
      <c r="F225" s="15">
        <v>702</v>
      </c>
      <c r="G225" s="16">
        <v>632</v>
      </c>
      <c r="H225" s="17">
        <v>660</v>
      </c>
      <c r="I225" s="82"/>
      <c r="J225" s="83">
        <f t="shared" si="28"/>
        <v>41</v>
      </c>
      <c r="K225" s="83">
        <f t="shared" si="29"/>
        <v>40.700000000000003</v>
      </c>
      <c r="L225" s="83">
        <f t="shared" si="30"/>
        <v>40.58</v>
      </c>
      <c r="M225" s="83">
        <f t="shared" si="31"/>
        <v>40.265000000000001</v>
      </c>
      <c r="N225" s="83">
        <f t="shared" si="32"/>
        <v>39.74</v>
      </c>
      <c r="O225" s="83">
        <f t="shared" si="33"/>
        <v>39.950000000000003</v>
      </c>
      <c r="P225" s="134"/>
      <c r="Q225" s="36">
        <f t="shared" si="34"/>
        <v>716.33333333333337</v>
      </c>
      <c r="R225" s="37">
        <f t="shared" si="35"/>
        <v>4298</v>
      </c>
      <c r="S225" s="21"/>
      <c r="T225" s="21"/>
      <c r="U225" s="21"/>
      <c r="V225" s="21"/>
    </row>
    <row r="226" spans="1:22" ht="15.75" x14ac:dyDescent="0.25">
      <c r="A226" s="13">
        <v>0.625</v>
      </c>
      <c r="B226" s="14" t="s">
        <v>261</v>
      </c>
      <c r="C226" s="15">
        <v>617</v>
      </c>
      <c r="D226" s="15">
        <v>434</v>
      </c>
      <c r="E226" s="16">
        <v>396</v>
      </c>
      <c r="F226" s="15">
        <v>723</v>
      </c>
      <c r="G226" s="16">
        <v>613</v>
      </c>
      <c r="H226" s="17">
        <v>624</v>
      </c>
      <c r="I226" s="82"/>
      <c r="J226" s="83">
        <f t="shared" si="28"/>
        <v>39.627499999999998</v>
      </c>
      <c r="K226" s="83">
        <f t="shared" si="29"/>
        <v>38.255000000000003</v>
      </c>
      <c r="L226" s="83">
        <f t="shared" si="30"/>
        <v>37.97</v>
      </c>
      <c r="M226" s="83">
        <f t="shared" si="31"/>
        <v>40.422499999999999</v>
      </c>
      <c r="N226" s="83">
        <f t="shared" si="32"/>
        <v>39.597499999999997</v>
      </c>
      <c r="O226" s="83">
        <f t="shared" si="33"/>
        <v>39.68</v>
      </c>
      <c r="P226" s="134"/>
      <c r="Q226" s="36">
        <f t="shared" si="34"/>
        <v>567.83333333333337</v>
      </c>
      <c r="R226" s="37">
        <f t="shared" si="35"/>
        <v>3407</v>
      </c>
      <c r="S226" s="21"/>
      <c r="T226" s="21"/>
      <c r="U226" s="21"/>
      <c r="V226" s="21"/>
    </row>
    <row r="227" spans="1:22" ht="15.75" x14ac:dyDescent="0.25">
      <c r="A227" s="13">
        <v>0.625</v>
      </c>
      <c r="B227" s="14" t="s">
        <v>262</v>
      </c>
      <c r="C227" s="15">
        <v>589</v>
      </c>
      <c r="D227" s="15">
        <v>609</v>
      </c>
      <c r="E227" s="16">
        <v>516</v>
      </c>
      <c r="F227" s="15">
        <v>490</v>
      </c>
      <c r="G227" s="16">
        <v>546</v>
      </c>
      <c r="H227" s="17">
        <v>425</v>
      </c>
      <c r="I227" s="82"/>
      <c r="J227" s="83">
        <f t="shared" si="28"/>
        <v>39.417499999999997</v>
      </c>
      <c r="K227" s="83">
        <f t="shared" si="29"/>
        <v>39.567500000000003</v>
      </c>
      <c r="L227" s="83">
        <f t="shared" si="30"/>
        <v>38.869999999999997</v>
      </c>
      <c r="M227" s="83">
        <f t="shared" si="31"/>
        <v>38.674999999999997</v>
      </c>
      <c r="N227" s="83">
        <f t="shared" si="32"/>
        <v>39.094999999999999</v>
      </c>
      <c r="O227" s="83">
        <f t="shared" si="33"/>
        <v>38.1875</v>
      </c>
      <c r="P227" s="134"/>
      <c r="Q227" s="36">
        <f t="shared" si="34"/>
        <v>529.16666666666663</v>
      </c>
      <c r="R227" s="37">
        <f t="shared" si="35"/>
        <v>3175</v>
      </c>
      <c r="S227" s="21"/>
      <c r="T227" s="21"/>
      <c r="U227" s="21"/>
      <c r="V227" s="21"/>
    </row>
    <row r="228" spans="1:22" ht="15.75" x14ac:dyDescent="0.25">
      <c r="A228" s="13">
        <v>0.625</v>
      </c>
      <c r="B228" s="14" t="s">
        <v>263</v>
      </c>
      <c r="C228" s="15">
        <v>1392</v>
      </c>
      <c r="D228" s="15">
        <v>1517</v>
      </c>
      <c r="E228" s="16">
        <v>1683</v>
      </c>
      <c r="F228" s="15">
        <v>3546</v>
      </c>
      <c r="G228" s="16">
        <v>1967</v>
      </c>
      <c r="H228" s="17">
        <v>1666</v>
      </c>
      <c r="I228" s="82"/>
      <c r="J228" s="83">
        <f t="shared" si="28"/>
        <v>49.555999999999997</v>
      </c>
      <c r="K228" s="83">
        <f t="shared" si="29"/>
        <v>51.805999999999997</v>
      </c>
      <c r="L228" s="83">
        <f t="shared" si="30"/>
        <v>54.793999999999997</v>
      </c>
      <c r="M228" s="83">
        <f t="shared" si="31"/>
        <v>100.34</v>
      </c>
      <c r="N228" s="83">
        <f t="shared" si="32"/>
        <v>59.905999999999999</v>
      </c>
      <c r="O228" s="83">
        <f t="shared" si="33"/>
        <v>54.488</v>
      </c>
      <c r="P228" s="134"/>
      <c r="Q228" s="36">
        <f t="shared" si="34"/>
        <v>1961.8333333333333</v>
      </c>
      <c r="R228" s="37">
        <f t="shared" si="35"/>
        <v>11771</v>
      </c>
      <c r="S228" s="21"/>
      <c r="T228" s="21"/>
      <c r="U228" s="21"/>
      <c r="V228" s="21"/>
    </row>
    <row r="229" spans="1:22" ht="15.75" x14ac:dyDescent="0.25">
      <c r="A229" s="13">
        <v>0.625</v>
      </c>
      <c r="B229" s="14" t="s">
        <v>264</v>
      </c>
      <c r="C229" s="15">
        <v>75</v>
      </c>
      <c r="D229" s="15">
        <v>48</v>
      </c>
      <c r="E229" s="16">
        <v>723</v>
      </c>
      <c r="F229" s="15">
        <v>1084</v>
      </c>
      <c r="G229" s="16">
        <v>2246</v>
      </c>
      <c r="H229" s="17">
        <v>1439</v>
      </c>
      <c r="I229" s="82"/>
      <c r="J229" s="83">
        <f t="shared" si="28"/>
        <v>35.5625</v>
      </c>
      <c r="K229" s="83">
        <f t="shared" si="29"/>
        <v>35.36</v>
      </c>
      <c r="L229" s="83">
        <f t="shared" si="30"/>
        <v>40.422499999999999</v>
      </c>
      <c r="M229" s="83">
        <f t="shared" si="31"/>
        <v>44.012</v>
      </c>
      <c r="N229" s="83">
        <f t="shared" si="32"/>
        <v>64.927999999999997</v>
      </c>
      <c r="O229" s="83">
        <f t="shared" si="33"/>
        <v>50.402000000000001</v>
      </c>
      <c r="P229" s="134"/>
      <c r="Q229" s="36">
        <f t="shared" si="34"/>
        <v>935.83333333333337</v>
      </c>
      <c r="R229" s="37">
        <f t="shared" si="35"/>
        <v>5615</v>
      </c>
      <c r="S229" s="21"/>
      <c r="T229" s="21"/>
      <c r="U229" s="21"/>
      <c r="V229" s="21"/>
    </row>
    <row r="230" spans="1:22" ht="15.75" x14ac:dyDescent="0.25">
      <c r="A230" s="13">
        <v>0.625</v>
      </c>
      <c r="B230" s="14" t="s">
        <v>265</v>
      </c>
      <c r="C230" s="15">
        <v>1444</v>
      </c>
      <c r="D230" s="15">
        <v>1413</v>
      </c>
      <c r="E230" s="16">
        <v>1769</v>
      </c>
      <c r="F230" s="15">
        <v>1461</v>
      </c>
      <c r="G230" s="16">
        <v>968</v>
      </c>
      <c r="H230" s="17">
        <v>920</v>
      </c>
      <c r="I230" s="82"/>
      <c r="J230" s="83">
        <f t="shared" si="28"/>
        <v>50.492000000000004</v>
      </c>
      <c r="K230" s="83">
        <f t="shared" si="29"/>
        <v>49.933999999999997</v>
      </c>
      <c r="L230" s="83">
        <f t="shared" si="30"/>
        <v>56.341999999999999</v>
      </c>
      <c r="M230" s="83">
        <f t="shared" si="31"/>
        <v>50.798000000000002</v>
      </c>
      <c r="N230" s="83">
        <f t="shared" si="32"/>
        <v>42.26</v>
      </c>
      <c r="O230" s="83">
        <f t="shared" si="33"/>
        <v>41.9</v>
      </c>
      <c r="P230" s="134"/>
      <c r="Q230" s="36">
        <f t="shared" si="34"/>
        <v>1329.1666666666667</v>
      </c>
      <c r="R230" s="37">
        <f t="shared" si="35"/>
        <v>7975</v>
      </c>
      <c r="S230" s="21"/>
      <c r="T230" s="21"/>
      <c r="U230" s="21"/>
      <c r="V230" s="21"/>
    </row>
    <row r="231" spans="1:22" ht="15.75" x14ac:dyDescent="0.25">
      <c r="A231" s="13">
        <v>0.625</v>
      </c>
      <c r="B231" s="14" t="s">
        <v>266</v>
      </c>
      <c r="C231" s="15">
        <v>759</v>
      </c>
      <c r="D231" s="15">
        <v>844</v>
      </c>
      <c r="E231" s="16">
        <v>731</v>
      </c>
      <c r="F231" s="15">
        <v>940</v>
      </c>
      <c r="G231" s="16">
        <v>695</v>
      </c>
      <c r="H231" s="17">
        <v>718</v>
      </c>
      <c r="I231" s="82"/>
      <c r="J231" s="83">
        <f t="shared" si="28"/>
        <v>40.692500000000003</v>
      </c>
      <c r="K231" s="83">
        <f t="shared" si="29"/>
        <v>41.33</v>
      </c>
      <c r="L231" s="83">
        <f t="shared" si="30"/>
        <v>40.482500000000002</v>
      </c>
      <c r="M231" s="83">
        <f t="shared" si="31"/>
        <v>42.05</v>
      </c>
      <c r="N231" s="83">
        <f t="shared" si="32"/>
        <v>40.212499999999999</v>
      </c>
      <c r="O231" s="83">
        <f t="shared" si="33"/>
        <v>40.384999999999998</v>
      </c>
      <c r="P231" s="134"/>
      <c r="Q231" s="36">
        <f t="shared" si="34"/>
        <v>781.16666666666663</v>
      </c>
      <c r="R231" s="37">
        <f t="shared" si="35"/>
        <v>4687</v>
      </c>
      <c r="S231" s="21"/>
      <c r="T231" s="21"/>
      <c r="U231" s="21"/>
      <c r="V231" s="21"/>
    </row>
    <row r="232" spans="1:22" ht="15.75" x14ac:dyDescent="0.25">
      <c r="A232" s="13">
        <v>0.625</v>
      </c>
      <c r="B232" s="14" t="s">
        <v>267</v>
      </c>
      <c r="C232" s="15">
        <v>635</v>
      </c>
      <c r="D232" s="15">
        <v>1434</v>
      </c>
      <c r="E232" s="16">
        <v>6318</v>
      </c>
      <c r="F232" s="15">
        <v>731</v>
      </c>
      <c r="G232" s="16">
        <v>283</v>
      </c>
      <c r="H232" s="17">
        <v>311</v>
      </c>
      <c r="I232" s="82"/>
      <c r="J232" s="83">
        <f t="shared" si="28"/>
        <v>39.762500000000003</v>
      </c>
      <c r="K232" s="83">
        <f t="shared" si="29"/>
        <v>50.311999999999998</v>
      </c>
      <c r="L232" s="83">
        <f t="shared" si="30"/>
        <v>211.22</v>
      </c>
      <c r="M232" s="83">
        <f t="shared" si="31"/>
        <v>40.482500000000002</v>
      </c>
      <c r="N232" s="83">
        <f t="shared" si="32"/>
        <v>37.122500000000002</v>
      </c>
      <c r="O232" s="83">
        <f t="shared" si="33"/>
        <v>37.332500000000003</v>
      </c>
      <c r="P232" s="134"/>
      <c r="Q232" s="36">
        <f t="shared" si="34"/>
        <v>1618.6666666666667</v>
      </c>
      <c r="R232" s="37">
        <f t="shared" si="35"/>
        <v>9712</v>
      </c>
      <c r="S232" s="21"/>
      <c r="T232" s="21"/>
      <c r="U232" s="21"/>
      <c r="V232" s="21"/>
    </row>
    <row r="233" spans="1:22" ht="15.75" x14ac:dyDescent="0.25">
      <c r="A233" s="13">
        <v>0.625</v>
      </c>
      <c r="B233" s="14" t="s">
        <v>268</v>
      </c>
      <c r="C233" s="15">
        <v>984</v>
      </c>
      <c r="D233" s="15">
        <v>2907</v>
      </c>
      <c r="E233" s="16">
        <v>2120</v>
      </c>
      <c r="F233" s="15">
        <v>1854</v>
      </c>
      <c r="G233" s="16">
        <v>1734</v>
      </c>
      <c r="H233" s="17">
        <v>1996</v>
      </c>
      <c r="I233" s="82"/>
      <c r="J233" s="83">
        <f t="shared" si="28"/>
        <v>42.38</v>
      </c>
      <c r="K233" s="83">
        <f t="shared" si="29"/>
        <v>76.825999999999993</v>
      </c>
      <c r="L233" s="83">
        <f t="shared" si="30"/>
        <v>62.66</v>
      </c>
      <c r="M233" s="83">
        <f t="shared" si="31"/>
        <v>57.872</v>
      </c>
      <c r="N233" s="83">
        <f t="shared" si="32"/>
        <v>55.712000000000003</v>
      </c>
      <c r="O233" s="83">
        <f t="shared" si="33"/>
        <v>60.427999999999997</v>
      </c>
      <c r="P233" s="134"/>
      <c r="Q233" s="36">
        <f t="shared" si="34"/>
        <v>1932.5</v>
      </c>
      <c r="R233" s="37">
        <f t="shared" si="35"/>
        <v>11595</v>
      </c>
      <c r="S233" s="21"/>
      <c r="T233" s="21"/>
      <c r="U233" s="21"/>
      <c r="V233" s="21"/>
    </row>
    <row r="234" spans="1:22" ht="15.75" x14ac:dyDescent="0.25">
      <c r="A234" s="13">
        <v>0.625</v>
      </c>
      <c r="B234" s="14" t="s">
        <v>269</v>
      </c>
      <c r="C234" s="15">
        <v>669</v>
      </c>
      <c r="D234" s="15">
        <v>1652</v>
      </c>
      <c r="E234" s="16">
        <v>1760</v>
      </c>
      <c r="F234" s="15">
        <v>2020</v>
      </c>
      <c r="G234" s="16">
        <v>903</v>
      </c>
      <c r="H234" s="17">
        <v>615</v>
      </c>
      <c r="I234" s="82"/>
      <c r="J234" s="83">
        <f t="shared" si="28"/>
        <v>40.017499999999998</v>
      </c>
      <c r="K234" s="83">
        <f t="shared" si="29"/>
        <v>54.235999999999997</v>
      </c>
      <c r="L234" s="83">
        <f t="shared" si="30"/>
        <v>56.18</v>
      </c>
      <c r="M234" s="83">
        <f t="shared" si="31"/>
        <v>60.86</v>
      </c>
      <c r="N234" s="83">
        <f t="shared" si="32"/>
        <v>41.772500000000001</v>
      </c>
      <c r="O234" s="83">
        <f t="shared" si="33"/>
        <v>39.612499999999997</v>
      </c>
      <c r="P234" s="134"/>
      <c r="Q234" s="36">
        <f t="shared" si="34"/>
        <v>1269.8333333333333</v>
      </c>
      <c r="R234" s="37">
        <f t="shared" si="35"/>
        <v>7619</v>
      </c>
      <c r="S234" s="21"/>
      <c r="T234" s="21"/>
      <c r="U234" s="21"/>
      <c r="V234" s="21"/>
    </row>
    <row r="235" spans="1:22" ht="15.75" x14ac:dyDescent="0.25">
      <c r="A235" s="13">
        <v>0.625</v>
      </c>
      <c r="B235" s="14" t="s">
        <v>270</v>
      </c>
      <c r="C235" s="15">
        <v>1515</v>
      </c>
      <c r="D235" s="15">
        <v>1654</v>
      </c>
      <c r="E235" s="16">
        <v>1606</v>
      </c>
      <c r="F235" s="15">
        <v>1268</v>
      </c>
      <c r="G235" s="16">
        <v>947</v>
      </c>
      <c r="H235" s="17">
        <v>983</v>
      </c>
      <c r="I235" s="82"/>
      <c r="J235" s="83">
        <f t="shared" si="28"/>
        <v>51.77</v>
      </c>
      <c r="K235" s="83">
        <f t="shared" si="29"/>
        <v>54.271999999999998</v>
      </c>
      <c r="L235" s="83">
        <f t="shared" si="30"/>
        <v>53.408000000000001</v>
      </c>
      <c r="M235" s="83">
        <f t="shared" si="31"/>
        <v>47.323999999999998</v>
      </c>
      <c r="N235" s="83">
        <f t="shared" si="32"/>
        <v>42.102499999999999</v>
      </c>
      <c r="O235" s="83">
        <f t="shared" si="33"/>
        <v>42.372500000000002</v>
      </c>
      <c r="P235" s="134"/>
      <c r="Q235" s="36">
        <f t="shared" si="34"/>
        <v>1328.8333333333333</v>
      </c>
      <c r="R235" s="37">
        <f t="shared" si="35"/>
        <v>7973</v>
      </c>
      <c r="S235" s="21"/>
      <c r="T235" s="21"/>
      <c r="U235" s="21"/>
      <c r="V235" s="21"/>
    </row>
    <row r="236" spans="1:22" ht="15.75" x14ac:dyDescent="0.25">
      <c r="A236" s="13">
        <v>0.625</v>
      </c>
      <c r="B236" s="14" t="s">
        <v>271</v>
      </c>
      <c r="C236" s="15">
        <v>138</v>
      </c>
      <c r="D236" s="15">
        <v>98</v>
      </c>
      <c r="E236" s="16">
        <v>2406</v>
      </c>
      <c r="F236" s="15">
        <v>2545</v>
      </c>
      <c r="G236" s="16">
        <v>605</v>
      </c>
      <c r="H236" s="17">
        <v>496</v>
      </c>
      <c r="I236" s="82"/>
      <c r="J236" s="83">
        <f t="shared" si="28"/>
        <v>36.034999999999997</v>
      </c>
      <c r="K236" s="83">
        <f t="shared" si="29"/>
        <v>35.734999999999999</v>
      </c>
      <c r="L236" s="83">
        <f t="shared" si="30"/>
        <v>67.807999999999993</v>
      </c>
      <c r="M236" s="83">
        <f t="shared" si="31"/>
        <v>70.31</v>
      </c>
      <c r="N236" s="83">
        <f t="shared" si="32"/>
        <v>39.537500000000001</v>
      </c>
      <c r="O236" s="83">
        <f t="shared" si="33"/>
        <v>38.72</v>
      </c>
      <c r="P236" s="134"/>
      <c r="Q236" s="36">
        <f t="shared" si="34"/>
        <v>1048</v>
      </c>
      <c r="R236" s="37">
        <f t="shared" si="35"/>
        <v>6288</v>
      </c>
      <c r="S236" s="21"/>
      <c r="T236" s="21"/>
      <c r="U236" s="21"/>
      <c r="V236" s="21"/>
    </row>
    <row r="237" spans="1:22" ht="15.75" x14ac:dyDescent="0.25">
      <c r="A237" s="13">
        <v>0.625</v>
      </c>
      <c r="B237" s="14" t="s">
        <v>272</v>
      </c>
      <c r="C237" s="15">
        <v>476</v>
      </c>
      <c r="D237" s="15">
        <v>512</v>
      </c>
      <c r="E237" s="16">
        <v>646</v>
      </c>
      <c r="F237" s="15">
        <v>2387</v>
      </c>
      <c r="G237" s="16">
        <v>700</v>
      </c>
      <c r="H237" s="17">
        <v>561</v>
      </c>
      <c r="I237" s="82"/>
      <c r="J237" s="83">
        <f t="shared" si="28"/>
        <v>38.57</v>
      </c>
      <c r="K237" s="83">
        <f t="shared" si="29"/>
        <v>38.840000000000003</v>
      </c>
      <c r="L237" s="83">
        <f t="shared" si="30"/>
        <v>39.844999999999999</v>
      </c>
      <c r="M237" s="83">
        <f t="shared" si="31"/>
        <v>67.465999999999994</v>
      </c>
      <c r="N237" s="83">
        <f t="shared" si="32"/>
        <v>40.25</v>
      </c>
      <c r="O237" s="83">
        <f t="shared" si="33"/>
        <v>39.207500000000003</v>
      </c>
      <c r="P237" s="134"/>
      <c r="Q237" s="36">
        <f t="shared" si="34"/>
        <v>880.33333333333337</v>
      </c>
      <c r="R237" s="37">
        <f t="shared" si="35"/>
        <v>5282</v>
      </c>
      <c r="S237" s="21"/>
      <c r="T237" s="21"/>
      <c r="U237" s="21"/>
      <c r="V237" s="21"/>
    </row>
    <row r="238" spans="1:22" ht="15.75" x14ac:dyDescent="0.25">
      <c r="A238" s="13">
        <v>0.625</v>
      </c>
      <c r="B238" s="52">
        <v>1245</v>
      </c>
      <c r="C238" s="15">
        <v>177</v>
      </c>
      <c r="D238" s="15">
        <v>161</v>
      </c>
      <c r="E238" s="16">
        <v>210</v>
      </c>
      <c r="F238" s="15">
        <v>193</v>
      </c>
      <c r="G238" s="16">
        <v>45</v>
      </c>
      <c r="H238" s="17"/>
      <c r="I238" s="82"/>
      <c r="J238" s="83">
        <f t="shared" si="28"/>
        <v>36.327500000000001</v>
      </c>
      <c r="K238" s="83">
        <f t="shared" si="29"/>
        <v>36.207500000000003</v>
      </c>
      <c r="L238" s="83">
        <f t="shared" si="30"/>
        <v>36.575000000000003</v>
      </c>
      <c r="M238" s="83">
        <f t="shared" si="31"/>
        <v>36.447499999999998</v>
      </c>
      <c r="N238" s="83">
        <f t="shared" si="32"/>
        <v>35.337499999999999</v>
      </c>
      <c r="O238" s="83">
        <f t="shared" si="33"/>
        <v>35</v>
      </c>
      <c r="P238" s="134"/>
      <c r="Q238" s="36">
        <f t="shared" si="34"/>
        <v>157.19999999999999</v>
      </c>
      <c r="R238" s="37">
        <f t="shared" si="35"/>
        <v>786</v>
      </c>
      <c r="S238" s="21"/>
      <c r="T238" s="21"/>
      <c r="U238" s="21"/>
      <c r="V238" s="21"/>
    </row>
    <row r="239" spans="1:22" ht="15.75" x14ac:dyDescent="0.25">
      <c r="A239" s="13">
        <v>0.625</v>
      </c>
      <c r="B239" s="14" t="s">
        <v>273</v>
      </c>
      <c r="C239" s="15">
        <v>800</v>
      </c>
      <c r="D239" s="15">
        <v>926</v>
      </c>
      <c r="E239" s="16">
        <v>1075</v>
      </c>
      <c r="F239" s="15">
        <v>1357</v>
      </c>
      <c r="G239" s="16">
        <v>989</v>
      </c>
      <c r="H239" s="17">
        <v>812</v>
      </c>
      <c r="I239" s="82"/>
      <c r="J239" s="83">
        <f t="shared" si="28"/>
        <v>41</v>
      </c>
      <c r="K239" s="83">
        <f t="shared" si="29"/>
        <v>41.945</v>
      </c>
      <c r="L239" s="83">
        <f t="shared" si="30"/>
        <v>43.85</v>
      </c>
      <c r="M239" s="83">
        <f t="shared" si="31"/>
        <v>48.926000000000002</v>
      </c>
      <c r="N239" s="83">
        <f t="shared" si="32"/>
        <v>42.417500000000004</v>
      </c>
      <c r="O239" s="83">
        <f t="shared" si="33"/>
        <v>41.09</v>
      </c>
      <c r="P239" s="134"/>
      <c r="Q239" s="36">
        <f t="shared" si="34"/>
        <v>993.16666666666663</v>
      </c>
      <c r="R239" s="37">
        <f t="shared" si="35"/>
        <v>5959</v>
      </c>
      <c r="S239" s="21"/>
      <c r="T239" s="21"/>
      <c r="U239" s="21"/>
      <c r="V239" s="21"/>
    </row>
    <row r="240" spans="1:22" ht="15.75" x14ac:dyDescent="0.25">
      <c r="A240" s="13">
        <v>0.625</v>
      </c>
      <c r="B240" s="14" t="s">
        <v>274</v>
      </c>
      <c r="C240" s="15">
        <v>143</v>
      </c>
      <c r="D240" s="15">
        <v>138</v>
      </c>
      <c r="E240" s="16">
        <v>203</v>
      </c>
      <c r="F240" s="15">
        <v>196</v>
      </c>
      <c r="G240" s="16">
        <v>182</v>
      </c>
      <c r="H240" s="17">
        <v>169</v>
      </c>
      <c r="I240" s="82"/>
      <c r="J240" s="83">
        <f t="shared" si="28"/>
        <v>36.072499999999998</v>
      </c>
      <c r="K240" s="83">
        <f t="shared" si="29"/>
        <v>36.034999999999997</v>
      </c>
      <c r="L240" s="83">
        <f t="shared" si="30"/>
        <v>36.522500000000001</v>
      </c>
      <c r="M240" s="83">
        <f t="shared" si="31"/>
        <v>36.47</v>
      </c>
      <c r="N240" s="83">
        <f t="shared" si="32"/>
        <v>36.365000000000002</v>
      </c>
      <c r="O240" s="83">
        <f t="shared" si="33"/>
        <v>36.267499999999998</v>
      </c>
      <c r="P240" s="134"/>
      <c r="Q240" s="36">
        <f t="shared" si="34"/>
        <v>171.83333333333334</v>
      </c>
      <c r="R240" s="37">
        <f t="shared" si="35"/>
        <v>1031</v>
      </c>
      <c r="S240" s="21"/>
      <c r="T240" s="21"/>
      <c r="U240" s="21"/>
      <c r="V240" s="21"/>
    </row>
    <row r="241" spans="1:22" ht="15.75" x14ac:dyDescent="0.25">
      <c r="A241" s="13">
        <v>0.625</v>
      </c>
      <c r="B241" s="14" t="s">
        <v>275</v>
      </c>
      <c r="C241" s="15">
        <v>353</v>
      </c>
      <c r="D241" s="15">
        <v>412</v>
      </c>
      <c r="E241" s="16">
        <v>450</v>
      </c>
      <c r="F241" s="15">
        <v>441</v>
      </c>
      <c r="G241" s="16">
        <v>337</v>
      </c>
      <c r="H241" s="17">
        <v>303</v>
      </c>
      <c r="I241" s="82"/>
      <c r="J241" s="83">
        <f t="shared" si="28"/>
        <v>37.647500000000001</v>
      </c>
      <c r="K241" s="83">
        <f t="shared" si="29"/>
        <v>38.090000000000003</v>
      </c>
      <c r="L241" s="83">
        <f t="shared" si="30"/>
        <v>38.375</v>
      </c>
      <c r="M241" s="83">
        <f t="shared" si="31"/>
        <v>38.307499999999997</v>
      </c>
      <c r="N241" s="83">
        <f t="shared" si="32"/>
        <v>37.527500000000003</v>
      </c>
      <c r="O241" s="83">
        <f t="shared" si="33"/>
        <v>37.272500000000001</v>
      </c>
      <c r="P241" s="134"/>
      <c r="Q241" s="36">
        <f t="shared" si="34"/>
        <v>382.66666666666669</v>
      </c>
      <c r="R241" s="37">
        <f t="shared" si="35"/>
        <v>2296</v>
      </c>
      <c r="S241" s="21"/>
      <c r="T241" s="21"/>
      <c r="U241" s="21"/>
      <c r="V241" s="21"/>
    </row>
    <row r="242" spans="1:22" ht="15.75" x14ac:dyDescent="0.25">
      <c r="A242" s="13">
        <v>0.625</v>
      </c>
      <c r="B242" s="14" t="s">
        <v>276</v>
      </c>
      <c r="C242" s="15">
        <v>935</v>
      </c>
      <c r="D242" s="15">
        <v>1040</v>
      </c>
      <c r="E242" s="16">
        <v>894</v>
      </c>
      <c r="F242" s="15">
        <v>790</v>
      </c>
      <c r="G242" s="16">
        <v>903</v>
      </c>
      <c r="H242" s="17">
        <v>727</v>
      </c>
      <c r="I242" s="82"/>
      <c r="J242" s="83">
        <f t="shared" si="28"/>
        <v>42.012500000000003</v>
      </c>
      <c r="K242" s="83">
        <f t="shared" si="29"/>
        <v>43.22</v>
      </c>
      <c r="L242" s="83">
        <f t="shared" si="30"/>
        <v>41.704999999999998</v>
      </c>
      <c r="M242" s="83">
        <f t="shared" si="31"/>
        <v>40.924999999999997</v>
      </c>
      <c r="N242" s="83">
        <f t="shared" si="32"/>
        <v>41.772500000000001</v>
      </c>
      <c r="O242" s="83">
        <f t="shared" si="33"/>
        <v>40.452500000000001</v>
      </c>
      <c r="P242" s="134"/>
      <c r="Q242" s="36">
        <f t="shared" si="34"/>
        <v>881.5</v>
      </c>
      <c r="R242" s="37">
        <f t="shared" si="35"/>
        <v>5289</v>
      </c>
      <c r="S242" s="21"/>
      <c r="T242" s="21"/>
      <c r="U242" s="21"/>
      <c r="V242" s="21"/>
    </row>
    <row r="243" spans="1:22" ht="15.75" x14ac:dyDescent="0.25">
      <c r="A243" s="13">
        <v>0.625</v>
      </c>
      <c r="B243" s="14" t="s">
        <v>277</v>
      </c>
      <c r="C243" s="15">
        <v>610</v>
      </c>
      <c r="D243" s="15">
        <v>789</v>
      </c>
      <c r="E243" s="16">
        <v>1777</v>
      </c>
      <c r="F243" s="15">
        <v>2744</v>
      </c>
      <c r="G243" s="16">
        <v>1109</v>
      </c>
      <c r="H243" s="17">
        <v>725</v>
      </c>
      <c r="I243" s="82"/>
      <c r="J243" s="83">
        <f t="shared" si="28"/>
        <v>39.575000000000003</v>
      </c>
      <c r="K243" s="83">
        <f t="shared" si="29"/>
        <v>40.917499999999997</v>
      </c>
      <c r="L243" s="83">
        <f t="shared" si="30"/>
        <v>56.485999999999997</v>
      </c>
      <c r="M243" s="83">
        <f t="shared" si="31"/>
        <v>73.891999999999996</v>
      </c>
      <c r="N243" s="83">
        <f t="shared" si="32"/>
        <v>44.462000000000003</v>
      </c>
      <c r="O243" s="83">
        <f t="shared" si="33"/>
        <v>40.4375</v>
      </c>
      <c r="P243" s="134"/>
      <c r="Q243" s="36">
        <f t="shared" si="34"/>
        <v>1292.3333333333333</v>
      </c>
      <c r="R243" s="37">
        <f t="shared" si="35"/>
        <v>7754</v>
      </c>
      <c r="S243" s="21"/>
      <c r="T243" s="21"/>
      <c r="U243" s="21"/>
      <c r="V243" s="21"/>
    </row>
    <row r="244" spans="1:22" ht="15.75" x14ac:dyDescent="0.25">
      <c r="A244" s="13">
        <v>0.625</v>
      </c>
      <c r="B244" s="14" t="s">
        <v>278</v>
      </c>
      <c r="C244" s="15">
        <v>387</v>
      </c>
      <c r="D244" s="15">
        <v>467</v>
      </c>
      <c r="E244" s="16">
        <v>1122</v>
      </c>
      <c r="F244" s="15">
        <v>1219</v>
      </c>
      <c r="G244" s="16">
        <v>992</v>
      </c>
      <c r="H244" s="17">
        <v>961</v>
      </c>
      <c r="I244" s="82"/>
      <c r="J244" s="83">
        <f t="shared" si="28"/>
        <v>37.902500000000003</v>
      </c>
      <c r="K244" s="83">
        <f t="shared" si="29"/>
        <v>38.502499999999998</v>
      </c>
      <c r="L244" s="83">
        <f t="shared" si="30"/>
        <v>44.695999999999998</v>
      </c>
      <c r="M244" s="83">
        <f t="shared" si="31"/>
        <v>46.442</v>
      </c>
      <c r="N244" s="83">
        <f t="shared" si="32"/>
        <v>42.44</v>
      </c>
      <c r="O244" s="83">
        <f t="shared" si="33"/>
        <v>42.207499999999996</v>
      </c>
      <c r="P244" s="134"/>
      <c r="Q244" s="36">
        <f t="shared" si="34"/>
        <v>858</v>
      </c>
      <c r="R244" s="37">
        <f t="shared" si="35"/>
        <v>5148</v>
      </c>
      <c r="S244" s="21"/>
      <c r="T244" s="21"/>
      <c r="U244" s="21"/>
      <c r="V244" s="21"/>
    </row>
    <row r="245" spans="1:22" ht="15.75" x14ac:dyDescent="0.25">
      <c r="A245" s="13">
        <v>0.625</v>
      </c>
      <c r="B245" s="14" t="s">
        <v>279</v>
      </c>
      <c r="C245" s="15">
        <v>575</v>
      </c>
      <c r="D245" s="15">
        <v>1114</v>
      </c>
      <c r="E245" s="16">
        <v>1312</v>
      </c>
      <c r="F245" s="15">
        <v>2221</v>
      </c>
      <c r="G245" s="16">
        <v>2421</v>
      </c>
      <c r="H245" s="17">
        <v>1233</v>
      </c>
      <c r="I245" s="82"/>
      <c r="J245" s="83">
        <f t="shared" si="28"/>
        <v>39.3125</v>
      </c>
      <c r="K245" s="83">
        <f t="shared" si="29"/>
        <v>44.552</v>
      </c>
      <c r="L245" s="83">
        <f t="shared" si="30"/>
        <v>48.116</v>
      </c>
      <c r="M245" s="83">
        <f t="shared" si="31"/>
        <v>64.478000000000009</v>
      </c>
      <c r="N245" s="83">
        <f t="shared" si="32"/>
        <v>68.078000000000003</v>
      </c>
      <c r="O245" s="83">
        <f t="shared" si="33"/>
        <v>46.694000000000003</v>
      </c>
      <c r="P245" s="134"/>
      <c r="Q245" s="36">
        <f t="shared" si="34"/>
        <v>1479.3333333333333</v>
      </c>
      <c r="R245" s="37">
        <f t="shared" si="35"/>
        <v>8876</v>
      </c>
      <c r="S245" s="21"/>
      <c r="T245" s="21"/>
      <c r="U245" s="21"/>
      <c r="V245" s="21"/>
    </row>
    <row r="246" spans="1:22" ht="15.75" x14ac:dyDescent="0.25">
      <c r="A246" s="13">
        <v>0.625</v>
      </c>
      <c r="B246" s="14" t="s">
        <v>280</v>
      </c>
      <c r="C246" s="15">
        <v>398</v>
      </c>
      <c r="D246" s="15">
        <v>559</v>
      </c>
      <c r="E246" s="16">
        <v>3001</v>
      </c>
      <c r="F246" s="15">
        <v>8207</v>
      </c>
      <c r="G246" s="16">
        <v>811</v>
      </c>
      <c r="H246" s="17">
        <v>307</v>
      </c>
      <c r="I246" s="82"/>
      <c r="J246" s="83">
        <f t="shared" si="28"/>
        <v>37.984999999999999</v>
      </c>
      <c r="K246" s="83">
        <f t="shared" si="29"/>
        <v>39.192500000000003</v>
      </c>
      <c r="L246" s="83">
        <f t="shared" si="30"/>
        <v>78.540000000000006</v>
      </c>
      <c r="M246" s="83">
        <f t="shared" si="31"/>
        <v>286.77999999999997</v>
      </c>
      <c r="N246" s="83">
        <f t="shared" si="32"/>
        <v>41.082499999999996</v>
      </c>
      <c r="O246" s="83">
        <f t="shared" si="33"/>
        <v>37.302500000000002</v>
      </c>
      <c r="P246" s="134"/>
      <c r="Q246" s="36">
        <f t="shared" si="34"/>
        <v>2213.8333333333335</v>
      </c>
      <c r="R246" s="37">
        <f t="shared" si="35"/>
        <v>13283</v>
      </c>
      <c r="S246" s="21"/>
      <c r="T246" s="21"/>
      <c r="U246" s="21"/>
      <c r="V246" s="21"/>
    </row>
    <row r="247" spans="1:22" ht="15.75" x14ac:dyDescent="0.25">
      <c r="A247" s="13">
        <v>0.625</v>
      </c>
      <c r="B247" s="14" t="s">
        <v>281</v>
      </c>
      <c r="C247" s="15">
        <v>556</v>
      </c>
      <c r="D247" s="15">
        <v>672</v>
      </c>
      <c r="E247" s="16">
        <v>835</v>
      </c>
      <c r="F247" s="15">
        <v>817</v>
      </c>
      <c r="G247" s="16">
        <v>674</v>
      </c>
      <c r="H247" s="17">
        <v>693</v>
      </c>
      <c r="I247" s="82"/>
      <c r="J247" s="83">
        <f t="shared" si="28"/>
        <v>39.17</v>
      </c>
      <c r="K247" s="83">
        <f t="shared" si="29"/>
        <v>40.04</v>
      </c>
      <c r="L247" s="83">
        <f t="shared" si="30"/>
        <v>41.262500000000003</v>
      </c>
      <c r="M247" s="83">
        <f t="shared" si="31"/>
        <v>41.127499999999998</v>
      </c>
      <c r="N247" s="83">
        <f t="shared" si="32"/>
        <v>40.055</v>
      </c>
      <c r="O247" s="83">
        <f t="shared" si="33"/>
        <v>40.197499999999998</v>
      </c>
      <c r="P247" s="134"/>
      <c r="Q247" s="36">
        <f t="shared" si="34"/>
        <v>707.83333333333337</v>
      </c>
      <c r="R247" s="37">
        <f t="shared" si="35"/>
        <v>4247</v>
      </c>
      <c r="S247" s="21"/>
      <c r="T247" s="21"/>
      <c r="U247" s="21"/>
      <c r="V247" s="21"/>
    </row>
    <row r="248" spans="1:22" ht="15.75" x14ac:dyDescent="0.25">
      <c r="A248" s="13">
        <v>0.625</v>
      </c>
      <c r="B248" s="14" t="s">
        <v>282</v>
      </c>
      <c r="C248" s="15">
        <v>225</v>
      </c>
      <c r="D248" s="15">
        <v>74</v>
      </c>
      <c r="E248" s="16">
        <v>121</v>
      </c>
      <c r="F248" s="15">
        <v>258</v>
      </c>
      <c r="G248" s="16">
        <v>153</v>
      </c>
      <c r="H248" s="17">
        <v>21</v>
      </c>
      <c r="I248" s="82"/>
      <c r="J248" s="83">
        <f t="shared" si="28"/>
        <v>36.6875</v>
      </c>
      <c r="K248" s="83">
        <f t="shared" si="29"/>
        <v>35.555</v>
      </c>
      <c r="L248" s="83">
        <f t="shared" si="30"/>
        <v>35.907499999999999</v>
      </c>
      <c r="M248" s="83">
        <f t="shared" si="31"/>
        <v>36.935000000000002</v>
      </c>
      <c r="N248" s="83">
        <f t="shared" si="32"/>
        <v>36.147500000000001</v>
      </c>
      <c r="O248" s="83">
        <f t="shared" si="33"/>
        <v>35.157499999999999</v>
      </c>
      <c r="P248" s="134"/>
      <c r="Q248" s="36">
        <f t="shared" si="34"/>
        <v>142</v>
      </c>
      <c r="R248" s="37">
        <f t="shared" si="35"/>
        <v>852</v>
      </c>
      <c r="S248" s="21"/>
      <c r="T248" s="21"/>
      <c r="U248" s="21"/>
      <c r="V248" s="21"/>
    </row>
    <row r="249" spans="1:22" ht="15.75" x14ac:dyDescent="0.25">
      <c r="A249" s="13">
        <v>0.625</v>
      </c>
      <c r="B249" s="14" t="s">
        <v>283</v>
      </c>
      <c r="C249" s="15"/>
      <c r="D249" s="15">
        <v>79</v>
      </c>
      <c r="E249" s="16">
        <v>3</v>
      </c>
      <c r="F249" s="15">
        <v>7</v>
      </c>
      <c r="G249" s="16">
        <v>22</v>
      </c>
      <c r="H249" s="17">
        <v>1</v>
      </c>
      <c r="I249" s="82"/>
      <c r="J249" s="83">
        <f t="shared" si="28"/>
        <v>35</v>
      </c>
      <c r="K249" s="83">
        <f t="shared" si="29"/>
        <v>35.592500000000001</v>
      </c>
      <c r="L249" s="83">
        <f t="shared" si="30"/>
        <v>35.022500000000001</v>
      </c>
      <c r="M249" s="83">
        <f t="shared" si="31"/>
        <v>35.052500000000002</v>
      </c>
      <c r="N249" s="83">
        <f t="shared" si="32"/>
        <v>35.164999999999999</v>
      </c>
      <c r="O249" s="83">
        <f t="shared" si="33"/>
        <v>35.0075</v>
      </c>
      <c r="P249" s="134"/>
      <c r="Q249" s="36">
        <f t="shared" si="34"/>
        <v>22.4</v>
      </c>
      <c r="R249" s="37">
        <f t="shared" si="35"/>
        <v>112</v>
      </c>
      <c r="S249" s="21"/>
      <c r="T249" s="21"/>
      <c r="U249" s="21"/>
      <c r="V249" s="21"/>
    </row>
    <row r="250" spans="1:22" ht="15.75" x14ac:dyDescent="0.25">
      <c r="A250" s="13">
        <v>0.625</v>
      </c>
      <c r="B250" s="14" t="s">
        <v>284</v>
      </c>
      <c r="C250" s="15"/>
      <c r="D250" s="15">
        <v>143</v>
      </c>
      <c r="E250" s="16">
        <v>676</v>
      </c>
      <c r="F250" s="15">
        <v>465</v>
      </c>
      <c r="G250" s="16">
        <v>377</v>
      </c>
      <c r="H250" s="17">
        <v>28</v>
      </c>
      <c r="I250" s="82"/>
      <c r="J250" s="83">
        <f t="shared" si="28"/>
        <v>35</v>
      </c>
      <c r="K250" s="83">
        <f t="shared" si="29"/>
        <v>36.072499999999998</v>
      </c>
      <c r="L250" s="83">
        <f t="shared" si="30"/>
        <v>40.07</v>
      </c>
      <c r="M250" s="83">
        <f t="shared" si="31"/>
        <v>38.487499999999997</v>
      </c>
      <c r="N250" s="83">
        <f t="shared" si="32"/>
        <v>37.827500000000001</v>
      </c>
      <c r="O250" s="83">
        <f t="shared" si="33"/>
        <v>35.21</v>
      </c>
      <c r="P250" s="134"/>
      <c r="Q250" s="36">
        <f t="shared" si="34"/>
        <v>337.8</v>
      </c>
      <c r="R250" s="37">
        <f t="shared" si="35"/>
        <v>1689</v>
      </c>
      <c r="S250" s="21"/>
      <c r="T250" s="21"/>
      <c r="U250" s="21"/>
      <c r="V250" s="21"/>
    </row>
    <row r="251" spans="1:22" ht="15.75" x14ac:dyDescent="0.25">
      <c r="A251" s="13">
        <v>0.625</v>
      </c>
      <c r="B251" s="14" t="s">
        <v>285</v>
      </c>
      <c r="C251" s="15"/>
      <c r="D251" s="15"/>
      <c r="E251" s="16">
        <v>139</v>
      </c>
      <c r="F251" s="15">
        <v>68</v>
      </c>
      <c r="G251" s="16"/>
      <c r="H251" s="17"/>
      <c r="I251" s="82"/>
      <c r="J251" s="83">
        <f t="shared" si="28"/>
        <v>35</v>
      </c>
      <c r="K251" s="83">
        <f t="shared" si="29"/>
        <v>35</v>
      </c>
      <c r="L251" s="83">
        <f t="shared" si="30"/>
        <v>36.042499999999997</v>
      </c>
      <c r="M251" s="83">
        <f t="shared" si="31"/>
        <v>35.51</v>
      </c>
      <c r="N251" s="83">
        <f t="shared" si="32"/>
        <v>35</v>
      </c>
      <c r="O251" s="83">
        <f t="shared" si="33"/>
        <v>35</v>
      </c>
      <c r="P251" s="134"/>
      <c r="Q251" s="36">
        <f t="shared" si="34"/>
        <v>103.5</v>
      </c>
      <c r="R251" s="37">
        <f t="shared" si="35"/>
        <v>207</v>
      </c>
      <c r="S251" s="21"/>
      <c r="T251" s="21"/>
      <c r="U251" s="21"/>
      <c r="V251" s="21"/>
    </row>
    <row r="252" spans="1:22" ht="15.75" x14ac:dyDescent="0.25">
      <c r="A252" s="13">
        <v>0.625</v>
      </c>
      <c r="B252" s="14" t="s">
        <v>286</v>
      </c>
      <c r="C252" s="15">
        <v>1084</v>
      </c>
      <c r="D252" s="15">
        <v>502</v>
      </c>
      <c r="E252" s="16">
        <v>5615</v>
      </c>
      <c r="F252" s="15">
        <v>4810</v>
      </c>
      <c r="G252" s="16">
        <v>2472</v>
      </c>
      <c r="H252" s="17">
        <v>1407</v>
      </c>
      <c r="I252" s="82"/>
      <c r="J252" s="83">
        <f t="shared" si="28"/>
        <v>44.012</v>
      </c>
      <c r="K252" s="83">
        <f t="shared" si="29"/>
        <v>38.765000000000001</v>
      </c>
      <c r="L252" s="83">
        <f t="shared" si="30"/>
        <v>183.1</v>
      </c>
      <c r="M252" s="83">
        <f t="shared" si="31"/>
        <v>150.9</v>
      </c>
      <c r="N252" s="83">
        <f t="shared" si="32"/>
        <v>68.996000000000009</v>
      </c>
      <c r="O252" s="83">
        <f t="shared" si="33"/>
        <v>49.826000000000001</v>
      </c>
      <c r="P252" s="134"/>
      <c r="Q252" s="36">
        <f t="shared" si="34"/>
        <v>2648.3333333333335</v>
      </c>
      <c r="R252" s="37">
        <f t="shared" si="35"/>
        <v>15890</v>
      </c>
      <c r="S252" s="21"/>
      <c r="T252" s="21"/>
      <c r="U252" s="21"/>
      <c r="V252" s="21"/>
    </row>
    <row r="253" spans="1:22" ht="15.75" x14ac:dyDescent="0.25">
      <c r="A253" s="13">
        <v>0.625</v>
      </c>
      <c r="B253" s="14" t="s">
        <v>287</v>
      </c>
      <c r="C253" s="15">
        <v>391</v>
      </c>
      <c r="D253" s="15">
        <v>727</v>
      </c>
      <c r="E253" s="16">
        <v>880</v>
      </c>
      <c r="F253" s="15">
        <v>485</v>
      </c>
      <c r="G253" s="16">
        <v>331</v>
      </c>
      <c r="H253" s="17">
        <v>301</v>
      </c>
      <c r="I253" s="82"/>
      <c r="J253" s="83">
        <f t="shared" si="28"/>
        <v>37.932499999999997</v>
      </c>
      <c r="K253" s="83">
        <f t="shared" si="29"/>
        <v>40.452500000000001</v>
      </c>
      <c r="L253" s="83">
        <f t="shared" si="30"/>
        <v>41.6</v>
      </c>
      <c r="M253" s="83">
        <f t="shared" si="31"/>
        <v>38.637500000000003</v>
      </c>
      <c r="N253" s="83">
        <f t="shared" si="32"/>
        <v>37.482500000000002</v>
      </c>
      <c r="O253" s="83">
        <f t="shared" si="33"/>
        <v>37.2575</v>
      </c>
      <c r="P253" s="134"/>
      <c r="Q253" s="36">
        <f t="shared" si="34"/>
        <v>519.16666666666663</v>
      </c>
      <c r="R253" s="37">
        <f t="shared" si="35"/>
        <v>3115</v>
      </c>
      <c r="S253" s="21"/>
      <c r="T253" s="21"/>
      <c r="U253" s="21"/>
      <c r="V253" s="21"/>
    </row>
    <row r="254" spans="1:22" ht="15.75" x14ac:dyDescent="0.25">
      <c r="A254" s="13">
        <v>0.625</v>
      </c>
      <c r="B254" s="14" t="s">
        <v>288</v>
      </c>
      <c r="C254" s="15">
        <v>530</v>
      </c>
      <c r="D254" s="15">
        <v>283</v>
      </c>
      <c r="E254" s="16">
        <v>791</v>
      </c>
      <c r="F254" s="15">
        <v>235</v>
      </c>
      <c r="G254" s="16">
        <v>620</v>
      </c>
      <c r="H254" s="17">
        <v>702</v>
      </c>
      <c r="I254" s="82"/>
      <c r="J254" s="83">
        <f t="shared" si="28"/>
        <v>38.975000000000001</v>
      </c>
      <c r="K254" s="83">
        <f t="shared" si="29"/>
        <v>37.122500000000002</v>
      </c>
      <c r="L254" s="83">
        <f t="shared" si="30"/>
        <v>40.932499999999997</v>
      </c>
      <c r="M254" s="83">
        <f t="shared" si="31"/>
        <v>36.762500000000003</v>
      </c>
      <c r="N254" s="83">
        <f t="shared" si="32"/>
        <v>39.65</v>
      </c>
      <c r="O254" s="83">
        <f t="shared" si="33"/>
        <v>40.265000000000001</v>
      </c>
      <c r="P254" s="134"/>
      <c r="Q254" s="36">
        <f t="shared" si="34"/>
        <v>526.83333333333337</v>
      </c>
      <c r="R254" s="37">
        <f t="shared" si="35"/>
        <v>3161</v>
      </c>
      <c r="S254" s="21"/>
      <c r="T254" s="21"/>
      <c r="U254" s="21"/>
      <c r="V254" s="21"/>
    </row>
    <row r="255" spans="1:22" ht="15.75" x14ac:dyDescent="0.25">
      <c r="A255" s="13">
        <v>0.625</v>
      </c>
      <c r="B255" s="14" t="s">
        <v>289</v>
      </c>
      <c r="C255" s="15">
        <v>8</v>
      </c>
      <c r="D255" s="15">
        <v>46</v>
      </c>
      <c r="E255" s="16">
        <v>7</v>
      </c>
      <c r="F255" s="15">
        <v>2</v>
      </c>
      <c r="G255" s="16">
        <v>41</v>
      </c>
      <c r="H255" s="17">
        <v>258</v>
      </c>
      <c r="I255" s="82"/>
      <c r="J255" s="83">
        <f t="shared" si="28"/>
        <v>35.06</v>
      </c>
      <c r="K255" s="83">
        <f t="shared" si="29"/>
        <v>35.344999999999999</v>
      </c>
      <c r="L255" s="83">
        <f t="shared" si="30"/>
        <v>35.052500000000002</v>
      </c>
      <c r="M255" s="83">
        <f t="shared" si="31"/>
        <v>35.015000000000001</v>
      </c>
      <c r="N255" s="83">
        <f t="shared" si="32"/>
        <v>35.307499999999997</v>
      </c>
      <c r="O255" s="83">
        <f t="shared" si="33"/>
        <v>36.935000000000002</v>
      </c>
      <c r="P255" s="134"/>
      <c r="Q255" s="36">
        <f t="shared" si="34"/>
        <v>60.333333333333336</v>
      </c>
      <c r="R255" s="37">
        <f t="shared" si="35"/>
        <v>362</v>
      </c>
      <c r="S255" s="21"/>
      <c r="T255" s="21"/>
      <c r="U255" s="21"/>
      <c r="V255" s="21"/>
    </row>
    <row r="256" spans="1:22" ht="15.75" x14ac:dyDescent="0.25">
      <c r="A256" s="13">
        <v>0.625</v>
      </c>
      <c r="B256" s="14" t="s">
        <v>290</v>
      </c>
      <c r="C256" s="15">
        <v>723</v>
      </c>
      <c r="D256" s="15">
        <v>490</v>
      </c>
      <c r="E256" s="16">
        <v>1018</v>
      </c>
      <c r="F256" s="15">
        <v>1234</v>
      </c>
      <c r="G256" s="16">
        <v>434</v>
      </c>
      <c r="H256" s="17">
        <v>552</v>
      </c>
      <c r="I256" s="82"/>
      <c r="J256" s="83">
        <f t="shared" si="28"/>
        <v>40.422499999999999</v>
      </c>
      <c r="K256" s="83">
        <f t="shared" si="29"/>
        <v>38.674999999999997</v>
      </c>
      <c r="L256" s="83">
        <f t="shared" si="30"/>
        <v>42.823999999999998</v>
      </c>
      <c r="M256" s="83">
        <f t="shared" si="31"/>
        <v>46.712000000000003</v>
      </c>
      <c r="N256" s="83">
        <f t="shared" si="32"/>
        <v>38.255000000000003</v>
      </c>
      <c r="O256" s="83">
        <f t="shared" si="33"/>
        <v>39.14</v>
      </c>
      <c r="P256" s="134"/>
      <c r="Q256" s="36">
        <f t="shared" si="34"/>
        <v>741.83333333333337</v>
      </c>
      <c r="R256" s="37">
        <f t="shared" si="35"/>
        <v>4451</v>
      </c>
      <c r="S256" s="21"/>
      <c r="T256" s="21"/>
      <c r="U256" s="21"/>
      <c r="V256" s="21"/>
    </row>
    <row r="257" spans="1:22" ht="15.75" x14ac:dyDescent="0.25">
      <c r="A257" s="13">
        <v>0.625</v>
      </c>
      <c r="B257" s="14" t="s">
        <v>291</v>
      </c>
      <c r="C257" s="15">
        <v>15</v>
      </c>
      <c r="D257" s="15">
        <v>129</v>
      </c>
      <c r="E257" s="16">
        <v>40</v>
      </c>
      <c r="F257" s="15">
        <v>365</v>
      </c>
      <c r="G257" s="16">
        <v>403</v>
      </c>
      <c r="H257" s="17">
        <v>96</v>
      </c>
      <c r="I257" s="82"/>
      <c r="J257" s="83">
        <f t="shared" si="28"/>
        <v>35.112499999999997</v>
      </c>
      <c r="K257" s="83">
        <f t="shared" si="29"/>
        <v>35.967500000000001</v>
      </c>
      <c r="L257" s="83">
        <f t="shared" si="30"/>
        <v>35.299999999999997</v>
      </c>
      <c r="M257" s="83">
        <f t="shared" si="31"/>
        <v>37.737499999999997</v>
      </c>
      <c r="N257" s="83">
        <f t="shared" si="32"/>
        <v>38.022500000000001</v>
      </c>
      <c r="O257" s="83">
        <f t="shared" si="33"/>
        <v>35.72</v>
      </c>
      <c r="P257" s="134"/>
      <c r="Q257" s="36">
        <f t="shared" si="34"/>
        <v>174.66666666666666</v>
      </c>
      <c r="R257" s="37">
        <f t="shared" si="35"/>
        <v>1048</v>
      </c>
      <c r="S257" s="21"/>
      <c r="T257" s="21"/>
      <c r="U257" s="21"/>
      <c r="V257" s="21"/>
    </row>
    <row r="258" spans="1:22" ht="15.75" x14ac:dyDescent="0.25">
      <c r="A258" s="13">
        <v>0.625</v>
      </c>
      <c r="B258" s="14" t="s">
        <v>292</v>
      </c>
      <c r="C258" s="15">
        <v>279</v>
      </c>
      <c r="D258" s="15">
        <v>281</v>
      </c>
      <c r="E258" s="16">
        <v>289</v>
      </c>
      <c r="F258" s="15">
        <v>233</v>
      </c>
      <c r="G258" s="16">
        <v>247</v>
      </c>
      <c r="H258" s="17">
        <v>205</v>
      </c>
      <c r="I258" s="82"/>
      <c r="J258" s="83">
        <f t="shared" si="28"/>
        <v>37.092500000000001</v>
      </c>
      <c r="K258" s="83">
        <f t="shared" si="29"/>
        <v>37.107500000000002</v>
      </c>
      <c r="L258" s="83">
        <f t="shared" si="30"/>
        <v>37.167499999999997</v>
      </c>
      <c r="M258" s="83">
        <f t="shared" si="31"/>
        <v>36.747500000000002</v>
      </c>
      <c r="N258" s="83">
        <f t="shared" si="32"/>
        <v>36.852499999999999</v>
      </c>
      <c r="O258" s="83">
        <f t="shared" si="33"/>
        <v>36.537500000000001</v>
      </c>
      <c r="P258" s="134"/>
      <c r="Q258" s="36">
        <f t="shared" si="34"/>
        <v>255.66666666666666</v>
      </c>
      <c r="R258" s="37">
        <f t="shared" si="35"/>
        <v>1534</v>
      </c>
      <c r="S258" s="21"/>
      <c r="T258" s="21"/>
      <c r="U258" s="21"/>
      <c r="V258" s="21"/>
    </row>
    <row r="259" spans="1:22" ht="15.75" x14ac:dyDescent="0.25">
      <c r="A259" s="13">
        <v>0.625</v>
      </c>
      <c r="B259" s="14" t="s">
        <v>293</v>
      </c>
      <c r="C259" s="15">
        <v>9</v>
      </c>
      <c r="D259" s="15">
        <v>30</v>
      </c>
      <c r="E259" s="16">
        <v>38</v>
      </c>
      <c r="F259" s="15">
        <v>39</v>
      </c>
      <c r="G259" s="16">
        <v>27</v>
      </c>
      <c r="H259" s="17">
        <v>19</v>
      </c>
      <c r="I259" s="82"/>
      <c r="J259" s="83">
        <f t="shared" si="28"/>
        <v>35.067500000000003</v>
      </c>
      <c r="K259" s="83">
        <f t="shared" si="29"/>
        <v>35.225000000000001</v>
      </c>
      <c r="L259" s="83">
        <f t="shared" si="30"/>
        <v>35.284999999999997</v>
      </c>
      <c r="M259" s="83">
        <f t="shared" si="31"/>
        <v>35.292499999999997</v>
      </c>
      <c r="N259" s="83">
        <f t="shared" si="32"/>
        <v>35.202500000000001</v>
      </c>
      <c r="O259" s="83">
        <f t="shared" si="33"/>
        <v>35.142499999999998</v>
      </c>
      <c r="P259" s="134"/>
      <c r="Q259" s="36">
        <f t="shared" si="34"/>
        <v>27</v>
      </c>
      <c r="R259" s="37">
        <f t="shared" si="35"/>
        <v>162</v>
      </c>
      <c r="S259" s="21"/>
      <c r="T259" s="21"/>
      <c r="U259" s="21"/>
      <c r="V259" s="21"/>
    </row>
    <row r="260" spans="1:22" ht="15.75" x14ac:dyDescent="0.25">
      <c r="A260" s="13">
        <v>0.625</v>
      </c>
      <c r="B260" s="14" t="s">
        <v>294</v>
      </c>
      <c r="C260" s="15">
        <v>388</v>
      </c>
      <c r="D260" s="15">
        <v>459</v>
      </c>
      <c r="E260" s="16">
        <v>335</v>
      </c>
      <c r="F260" s="15">
        <v>258</v>
      </c>
      <c r="G260" s="16">
        <v>472</v>
      </c>
      <c r="H260" s="17">
        <v>348</v>
      </c>
      <c r="I260" s="82"/>
      <c r="J260" s="83">
        <f t="shared" si="28"/>
        <v>37.909999999999997</v>
      </c>
      <c r="K260" s="83">
        <f t="shared" si="29"/>
        <v>38.442500000000003</v>
      </c>
      <c r="L260" s="83">
        <f t="shared" si="30"/>
        <v>37.512500000000003</v>
      </c>
      <c r="M260" s="83">
        <f t="shared" si="31"/>
        <v>36.935000000000002</v>
      </c>
      <c r="N260" s="83">
        <f t="shared" si="32"/>
        <v>38.54</v>
      </c>
      <c r="O260" s="83">
        <f t="shared" si="33"/>
        <v>37.61</v>
      </c>
      <c r="P260" s="134"/>
      <c r="Q260" s="36">
        <f t="shared" si="34"/>
        <v>376.66666666666669</v>
      </c>
      <c r="R260" s="37">
        <f t="shared" si="35"/>
        <v>2260</v>
      </c>
      <c r="S260" s="21"/>
      <c r="T260" s="21"/>
      <c r="U260" s="21"/>
      <c r="V260" s="21"/>
    </row>
    <row r="261" spans="1:22" ht="15.75" x14ac:dyDescent="0.25">
      <c r="A261" s="13">
        <v>0.625</v>
      </c>
      <c r="B261" s="14" t="s">
        <v>295</v>
      </c>
      <c r="C261" s="15"/>
      <c r="D261" s="15"/>
      <c r="E261" s="16"/>
      <c r="F261" s="15"/>
      <c r="G261" s="16"/>
      <c r="H261" s="17"/>
      <c r="I261" s="82"/>
      <c r="J261" s="83">
        <f t="shared" si="28"/>
        <v>35</v>
      </c>
      <c r="K261" s="83">
        <f t="shared" si="29"/>
        <v>35</v>
      </c>
      <c r="L261" s="83">
        <f t="shared" si="30"/>
        <v>35</v>
      </c>
      <c r="M261" s="83">
        <f t="shared" si="31"/>
        <v>35</v>
      </c>
      <c r="N261" s="83">
        <f t="shared" si="32"/>
        <v>35</v>
      </c>
      <c r="O261" s="83">
        <f t="shared" si="33"/>
        <v>35</v>
      </c>
      <c r="P261" s="134"/>
      <c r="Q261" s="36" t="e">
        <f t="shared" si="34"/>
        <v>#DIV/0!</v>
      </c>
      <c r="R261" s="37">
        <f t="shared" si="35"/>
        <v>0</v>
      </c>
      <c r="S261" s="21"/>
      <c r="T261" s="21"/>
      <c r="U261" s="21"/>
      <c r="V261" s="21"/>
    </row>
    <row r="262" spans="1:22" ht="15.75" x14ac:dyDescent="0.25">
      <c r="A262" s="13">
        <v>0.625</v>
      </c>
      <c r="B262" s="14" t="s">
        <v>296</v>
      </c>
      <c r="C262" s="15">
        <v>326</v>
      </c>
      <c r="D262" s="15">
        <v>360</v>
      </c>
      <c r="E262" s="16">
        <v>617</v>
      </c>
      <c r="F262" s="15">
        <v>824</v>
      </c>
      <c r="G262" s="16">
        <v>635</v>
      </c>
      <c r="H262" s="17">
        <v>672</v>
      </c>
      <c r="I262" s="82"/>
      <c r="J262" s="83">
        <f t="shared" ref="J262:J282" si="36">17.5*2+IF(C262&gt;1000,1000/100*0.75,C262/100*0.75)+IF(IF(C262&gt;3000,(3000-1000)/100*1.8,(C262-1000)/100*1.8)&lt;0,0,IF(C262&gt;3000,(3000-1000)/100*1.8,(C262-1000)/100*1.8))+IF(C262&gt;3000, (C262-3000)/100*4,0)</f>
        <v>37.445</v>
      </c>
      <c r="K262" s="83">
        <f t="shared" ref="K262:K282" si="37">17.5*2+IF(D262&gt;1000,1000/100*0.75,D262/100*0.75)+IF(IF(D262&gt;3000,(3000-1000)/100*1.8,(D262-1000)/100*1.8)&lt;0,0,IF(D262&gt;3000,(3000-1000)/100*1.8,(D262-1000)/100*1.8))+IF(D262&gt;3000, (D262-3000)/100*4,0)</f>
        <v>37.700000000000003</v>
      </c>
      <c r="L262" s="83">
        <f t="shared" ref="L262:L282" si="38">17.5*2+IF(E262&gt;1000,1000/100*0.75,E262/100*0.75)+IF(IF(E262&gt;3000,(3000-1000)/100*1.8,(E262-1000)/100*1.8)&lt;0,0,IF(E262&gt;3000,(3000-1000)/100*1.8,(E262-1000)/100*1.8))+IF(E262&gt;3000, (E262-3000)/100*4,0)</f>
        <v>39.627499999999998</v>
      </c>
      <c r="M262" s="83">
        <f t="shared" ref="M262:M282" si="39">17.5*2+IF(F262&gt;1000,1000/100*0.75,F262/100*0.75)+IF(IF(F262&gt;3000,(3000-1000)/100*1.8,(F262-1000)/100*1.8)&lt;0,0,IF(F262&gt;3000,(3000-1000)/100*1.8,(F262-1000)/100*1.8))+IF(F262&gt;3000, (F262-3000)/100*4,0)</f>
        <v>41.18</v>
      </c>
      <c r="N262" s="83">
        <f t="shared" ref="N262:N282" si="40">17.5*2+IF(G262&gt;1000,1000/100*0.75,G262/100*0.75)+IF(IF(G262&gt;3000,(3000-1000)/100*1.8,(G262-1000)/100*1.8)&lt;0,0,IF(G262&gt;3000,(3000-1000)/100*1.8,(G262-1000)/100*1.8))+IF(G262&gt;3000, (G262-3000)/100*4,0)</f>
        <v>39.762500000000003</v>
      </c>
      <c r="O262" s="83">
        <f t="shared" ref="O262:O282" si="41">17.5*2+IF(H262&gt;1000,1000/100*0.75,H262/100*0.75)+IF(IF(H262&gt;3000,(3000-1000)/100*1.8,(H262-1000)/100*1.8)&lt;0,0,IF(H262&gt;3000,(3000-1000)/100*1.8,(H262-1000)/100*1.8))+IF(H262&gt;3000, (H262-3000)/100*4,0)</f>
        <v>40.04</v>
      </c>
      <c r="P262" s="134"/>
      <c r="Q262" s="36">
        <f t="shared" si="34"/>
        <v>572.33333333333337</v>
      </c>
      <c r="R262" s="37">
        <f t="shared" si="35"/>
        <v>3434</v>
      </c>
      <c r="S262" s="21"/>
      <c r="T262" s="21"/>
      <c r="U262" s="21"/>
      <c r="V262" s="21"/>
    </row>
    <row r="263" spans="1:22" ht="15.75" x14ac:dyDescent="0.25">
      <c r="A263" s="13">
        <v>0.625</v>
      </c>
      <c r="B263" s="14" t="s">
        <v>297</v>
      </c>
      <c r="C263" s="15">
        <v>727</v>
      </c>
      <c r="D263" s="15">
        <v>1185</v>
      </c>
      <c r="E263" s="16">
        <v>1799</v>
      </c>
      <c r="F263" s="15">
        <v>1922</v>
      </c>
      <c r="G263" s="16">
        <v>910</v>
      </c>
      <c r="H263" s="17">
        <v>1123</v>
      </c>
      <c r="I263" s="82"/>
      <c r="J263" s="83">
        <f t="shared" si="36"/>
        <v>40.452500000000001</v>
      </c>
      <c r="K263" s="83">
        <f t="shared" si="37"/>
        <v>45.83</v>
      </c>
      <c r="L263" s="83">
        <f t="shared" si="38"/>
        <v>56.882000000000005</v>
      </c>
      <c r="M263" s="83">
        <f t="shared" si="39"/>
        <v>59.096000000000004</v>
      </c>
      <c r="N263" s="83">
        <f t="shared" si="40"/>
        <v>41.825000000000003</v>
      </c>
      <c r="O263" s="83">
        <f t="shared" si="41"/>
        <v>44.713999999999999</v>
      </c>
      <c r="P263" s="134"/>
      <c r="Q263" s="36">
        <f t="shared" ref="Q263:Q326" si="42">AVERAGE(C263:H263)</f>
        <v>1277.6666666666667</v>
      </c>
      <c r="R263" s="37">
        <f t="shared" ref="R263:R326" si="43">SUM(C263:H263)</f>
        <v>7666</v>
      </c>
      <c r="S263" s="21"/>
      <c r="T263" s="21"/>
      <c r="U263" s="21"/>
      <c r="V263" s="21"/>
    </row>
    <row r="264" spans="1:22" ht="15.75" x14ac:dyDescent="0.25">
      <c r="A264" s="13">
        <v>0.625</v>
      </c>
      <c r="B264" s="14" t="s">
        <v>298</v>
      </c>
      <c r="C264" s="15">
        <v>90</v>
      </c>
      <c r="D264" s="15">
        <v>473</v>
      </c>
      <c r="E264" s="16">
        <v>1420</v>
      </c>
      <c r="F264" s="15">
        <v>1241</v>
      </c>
      <c r="G264" s="16">
        <v>1366</v>
      </c>
      <c r="H264" s="17">
        <v>1080</v>
      </c>
      <c r="I264" s="82"/>
      <c r="J264" s="83">
        <f t="shared" si="36"/>
        <v>35.674999999999997</v>
      </c>
      <c r="K264" s="83">
        <f t="shared" si="37"/>
        <v>38.547499999999999</v>
      </c>
      <c r="L264" s="83">
        <f t="shared" si="38"/>
        <v>50.06</v>
      </c>
      <c r="M264" s="83">
        <f t="shared" si="39"/>
        <v>46.838000000000001</v>
      </c>
      <c r="N264" s="83">
        <f t="shared" si="40"/>
        <v>49.088000000000001</v>
      </c>
      <c r="O264" s="83">
        <f t="shared" si="41"/>
        <v>43.94</v>
      </c>
      <c r="P264" s="134"/>
      <c r="Q264" s="36">
        <f t="shared" si="42"/>
        <v>945</v>
      </c>
      <c r="R264" s="37">
        <f t="shared" si="43"/>
        <v>5670</v>
      </c>
      <c r="S264" s="21"/>
      <c r="T264" s="21"/>
      <c r="U264" s="21"/>
      <c r="V264" s="21"/>
    </row>
    <row r="265" spans="1:22" ht="15.75" x14ac:dyDescent="0.25">
      <c r="A265" s="13">
        <v>0.625</v>
      </c>
      <c r="B265" s="14" t="s">
        <v>299</v>
      </c>
      <c r="C265" s="15">
        <v>555</v>
      </c>
      <c r="D265" s="15">
        <v>675</v>
      </c>
      <c r="E265" s="16">
        <v>342</v>
      </c>
      <c r="F265" s="15">
        <v>16</v>
      </c>
      <c r="G265" s="16">
        <v>15</v>
      </c>
      <c r="H265" s="17">
        <v>15</v>
      </c>
      <c r="I265" s="82"/>
      <c r="J265" s="83">
        <f t="shared" si="36"/>
        <v>39.162500000000001</v>
      </c>
      <c r="K265" s="83">
        <f t="shared" si="37"/>
        <v>40.0625</v>
      </c>
      <c r="L265" s="83">
        <f t="shared" si="38"/>
        <v>37.564999999999998</v>
      </c>
      <c r="M265" s="83">
        <f t="shared" si="39"/>
        <v>35.119999999999997</v>
      </c>
      <c r="N265" s="83">
        <f t="shared" si="40"/>
        <v>35.112499999999997</v>
      </c>
      <c r="O265" s="83">
        <f t="shared" si="41"/>
        <v>35.112499999999997</v>
      </c>
      <c r="P265" s="134"/>
      <c r="Q265" s="36">
        <f t="shared" si="42"/>
        <v>269.66666666666669</v>
      </c>
      <c r="R265" s="37">
        <f t="shared" si="43"/>
        <v>1618</v>
      </c>
      <c r="S265" s="21"/>
      <c r="T265" s="21"/>
      <c r="U265" s="21"/>
      <c r="V265" s="21"/>
    </row>
    <row r="266" spans="1:22" ht="15.75" x14ac:dyDescent="0.25">
      <c r="A266" s="13">
        <v>0.625</v>
      </c>
      <c r="B266" s="14" t="s">
        <v>300</v>
      </c>
      <c r="C266" s="15">
        <v>18</v>
      </c>
      <c r="D266" s="15">
        <v>28</v>
      </c>
      <c r="E266" s="16">
        <v>12</v>
      </c>
      <c r="F266" s="15">
        <v>32</v>
      </c>
      <c r="G266" s="16"/>
      <c r="H266" s="17"/>
      <c r="I266" s="82"/>
      <c r="J266" s="83">
        <f t="shared" si="36"/>
        <v>35.134999999999998</v>
      </c>
      <c r="K266" s="83">
        <f t="shared" si="37"/>
        <v>35.21</v>
      </c>
      <c r="L266" s="83">
        <f t="shared" si="38"/>
        <v>35.090000000000003</v>
      </c>
      <c r="M266" s="83">
        <f t="shared" si="39"/>
        <v>35.24</v>
      </c>
      <c r="N266" s="83">
        <f t="shared" si="40"/>
        <v>35</v>
      </c>
      <c r="O266" s="83">
        <f t="shared" si="41"/>
        <v>35</v>
      </c>
      <c r="P266" s="134"/>
      <c r="Q266" s="36">
        <f t="shared" si="42"/>
        <v>22.5</v>
      </c>
      <c r="R266" s="37">
        <f t="shared" si="43"/>
        <v>90</v>
      </c>
      <c r="S266" s="21"/>
      <c r="T266" s="21"/>
      <c r="U266" s="21"/>
      <c r="V266" s="21"/>
    </row>
    <row r="267" spans="1:22" ht="15.75" x14ac:dyDescent="0.25">
      <c r="A267" s="13">
        <v>0.625</v>
      </c>
      <c r="B267" s="14" t="s">
        <v>301</v>
      </c>
      <c r="C267" s="15">
        <v>232</v>
      </c>
      <c r="D267" s="15">
        <v>163</v>
      </c>
      <c r="E267" s="16">
        <v>388</v>
      </c>
      <c r="F267" s="15">
        <v>1029</v>
      </c>
      <c r="G267" s="16">
        <v>1190</v>
      </c>
      <c r="H267" s="17">
        <v>1052</v>
      </c>
      <c r="I267" s="82"/>
      <c r="J267" s="83">
        <f t="shared" si="36"/>
        <v>36.74</v>
      </c>
      <c r="K267" s="83">
        <f t="shared" si="37"/>
        <v>36.222499999999997</v>
      </c>
      <c r="L267" s="83">
        <f t="shared" si="38"/>
        <v>37.909999999999997</v>
      </c>
      <c r="M267" s="83">
        <f t="shared" si="39"/>
        <v>43.021999999999998</v>
      </c>
      <c r="N267" s="83">
        <f t="shared" si="40"/>
        <v>45.92</v>
      </c>
      <c r="O267" s="83">
        <f t="shared" si="41"/>
        <v>43.436</v>
      </c>
      <c r="P267" s="134"/>
      <c r="Q267" s="36">
        <f t="shared" si="42"/>
        <v>675.66666666666663</v>
      </c>
      <c r="R267" s="37">
        <f t="shared" si="43"/>
        <v>4054</v>
      </c>
      <c r="S267" s="21"/>
      <c r="T267" s="21"/>
      <c r="U267" s="21"/>
      <c r="V267" s="21"/>
    </row>
    <row r="268" spans="1:22" ht="15.75" x14ac:dyDescent="0.25">
      <c r="A268" s="13">
        <v>0.625</v>
      </c>
      <c r="B268" s="14" t="s">
        <v>302</v>
      </c>
      <c r="C268" s="15">
        <v>422</v>
      </c>
      <c r="D268" s="15">
        <v>511</v>
      </c>
      <c r="E268" s="16">
        <v>723</v>
      </c>
      <c r="F268" s="15">
        <v>723</v>
      </c>
      <c r="G268" s="16">
        <v>364</v>
      </c>
      <c r="H268" s="17">
        <v>332</v>
      </c>
      <c r="I268" s="82"/>
      <c r="J268" s="83">
        <f t="shared" si="36"/>
        <v>38.164999999999999</v>
      </c>
      <c r="K268" s="83">
        <f t="shared" si="37"/>
        <v>38.832500000000003</v>
      </c>
      <c r="L268" s="83">
        <f t="shared" si="38"/>
        <v>40.422499999999999</v>
      </c>
      <c r="M268" s="83">
        <f t="shared" si="39"/>
        <v>40.422499999999999</v>
      </c>
      <c r="N268" s="83">
        <f t="shared" si="40"/>
        <v>37.729999999999997</v>
      </c>
      <c r="O268" s="83">
        <f t="shared" si="41"/>
        <v>37.49</v>
      </c>
      <c r="P268" s="134"/>
      <c r="Q268" s="36">
        <f t="shared" si="42"/>
        <v>512.5</v>
      </c>
      <c r="R268" s="37">
        <f t="shared" si="43"/>
        <v>3075</v>
      </c>
      <c r="S268" s="21"/>
      <c r="T268" s="21"/>
      <c r="U268" s="21"/>
      <c r="V268" s="21"/>
    </row>
    <row r="269" spans="1:22" ht="15.75" x14ac:dyDescent="0.25">
      <c r="A269" s="13">
        <v>0.625</v>
      </c>
      <c r="B269" s="14" t="s">
        <v>303</v>
      </c>
      <c r="C269" s="15">
        <v>504</v>
      </c>
      <c r="D269" s="15">
        <v>660</v>
      </c>
      <c r="E269" s="16">
        <v>1809</v>
      </c>
      <c r="F269" s="15">
        <v>4432</v>
      </c>
      <c r="G269" s="16">
        <v>3102</v>
      </c>
      <c r="H269" s="17">
        <v>3119</v>
      </c>
      <c r="I269" s="82"/>
      <c r="J269" s="83">
        <f t="shared" si="36"/>
        <v>38.78</v>
      </c>
      <c r="K269" s="83">
        <f t="shared" si="37"/>
        <v>39.950000000000003</v>
      </c>
      <c r="L269" s="83">
        <f t="shared" si="38"/>
        <v>57.061999999999998</v>
      </c>
      <c r="M269" s="83">
        <f t="shared" si="39"/>
        <v>135.78</v>
      </c>
      <c r="N269" s="83">
        <f t="shared" si="40"/>
        <v>82.58</v>
      </c>
      <c r="O269" s="83">
        <f t="shared" si="41"/>
        <v>83.26</v>
      </c>
      <c r="P269" s="134"/>
      <c r="Q269" s="36">
        <f t="shared" si="42"/>
        <v>2271</v>
      </c>
      <c r="R269" s="37">
        <f t="shared" si="43"/>
        <v>13626</v>
      </c>
      <c r="S269" s="21"/>
      <c r="T269" s="21"/>
      <c r="U269" s="21"/>
      <c r="V269" s="21"/>
    </row>
    <row r="270" spans="1:22" ht="15.75" x14ac:dyDescent="0.25">
      <c r="A270" s="13">
        <v>0.625</v>
      </c>
      <c r="B270" s="14" t="s">
        <v>304</v>
      </c>
      <c r="C270" s="15">
        <v>199</v>
      </c>
      <c r="D270" s="15">
        <v>785</v>
      </c>
      <c r="E270" s="16">
        <v>6506</v>
      </c>
      <c r="F270" s="15">
        <v>8550</v>
      </c>
      <c r="G270" s="16">
        <v>2769</v>
      </c>
      <c r="H270" s="17">
        <v>1111</v>
      </c>
      <c r="I270" s="82"/>
      <c r="J270" s="83">
        <f t="shared" si="36"/>
        <v>36.4925</v>
      </c>
      <c r="K270" s="83">
        <f t="shared" si="37"/>
        <v>40.887500000000003</v>
      </c>
      <c r="L270" s="83">
        <f t="shared" si="38"/>
        <v>218.74</v>
      </c>
      <c r="M270" s="83">
        <f t="shared" si="39"/>
        <v>300.5</v>
      </c>
      <c r="N270" s="83">
        <f t="shared" si="40"/>
        <v>74.341999999999999</v>
      </c>
      <c r="O270" s="83">
        <f t="shared" si="41"/>
        <v>44.497999999999998</v>
      </c>
      <c r="P270" s="134"/>
      <c r="Q270" s="36">
        <f t="shared" si="42"/>
        <v>3320</v>
      </c>
      <c r="R270" s="37">
        <f t="shared" si="43"/>
        <v>19920</v>
      </c>
      <c r="S270" s="21"/>
      <c r="T270" s="21"/>
      <c r="U270" s="21"/>
      <c r="V270" s="21"/>
    </row>
    <row r="271" spans="1:22" ht="15.75" x14ac:dyDescent="0.25">
      <c r="A271" s="13">
        <v>0.625</v>
      </c>
      <c r="B271" s="14" t="s">
        <v>305</v>
      </c>
      <c r="C271" s="15">
        <v>2128</v>
      </c>
      <c r="D271" s="15">
        <v>2294</v>
      </c>
      <c r="E271" s="16">
        <v>2782</v>
      </c>
      <c r="F271" s="15">
        <v>2353</v>
      </c>
      <c r="G271" s="16">
        <v>1765</v>
      </c>
      <c r="H271" s="17">
        <v>1610</v>
      </c>
      <c r="I271" s="82"/>
      <c r="J271" s="83">
        <f t="shared" si="36"/>
        <v>62.804000000000002</v>
      </c>
      <c r="K271" s="83">
        <f t="shared" si="37"/>
        <v>65.792000000000002</v>
      </c>
      <c r="L271" s="83">
        <f t="shared" si="38"/>
        <v>74.575999999999993</v>
      </c>
      <c r="M271" s="83">
        <f t="shared" si="39"/>
        <v>66.853999999999999</v>
      </c>
      <c r="N271" s="83">
        <f t="shared" si="40"/>
        <v>56.27</v>
      </c>
      <c r="O271" s="83">
        <f t="shared" si="41"/>
        <v>53.480000000000004</v>
      </c>
      <c r="P271" s="134"/>
      <c r="Q271" s="36">
        <f t="shared" si="42"/>
        <v>2155.3333333333335</v>
      </c>
      <c r="R271" s="37">
        <f t="shared" si="43"/>
        <v>12932</v>
      </c>
      <c r="S271" s="21"/>
      <c r="T271" s="21"/>
      <c r="U271" s="21"/>
      <c r="V271" s="21"/>
    </row>
    <row r="272" spans="1:22" ht="15.75" x14ac:dyDescent="0.25">
      <c r="A272" s="13">
        <v>0.625</v>
      </c>
      <c r="B272" s="14" t="s">
        <v>306</v>
      </c>
      <c r="C272" s="15">
        <v>198</v>
      </c>
      <c r="D272" s="15">
        <v>236</v>
      </c>
      <c r="E272" s="16">
        <v>536</v>
      </c>
      <c r="F272" s="15">
        <v>962</v>
      </c>
      <c r="G272" s="16">
        <v>372</v>
      </c>
      <c r="H272" s="17">
        <v>242</v>
      </c>
      <c r="I272" s="82"/>
      <c r="J272" s="83">
        <f t="shared" si="36"/>
        <v>36.484999999999999</v>
      </c>
      <c r="K272" s="83">
        <f t="shared" si="37"/>
        <v>36.770000000000003</v>
      </c>
      <c r="L272" s="83">
        <f t="shared" si="38"/>
        <v>39.020000000000003</v>
      </c>
      <c r="M272" s="83">
        <f t="shared" si="39"/>
        <v>42.215000000000003</v>
      </c>
      <c r="N272" s="83">
        <f t="shared" si="40"/>
        <v>37.79</v>
      </c>
      <c r="O272" s="83">
        <f t="shared" si="41"/>
        <v>36.814999999999998</v>
      </c>
      <c r="P272" s="134"/>
      <c r="Q272" s="36">
        <f t="shared" si="42"/>
        <v>424.33333333333331</v>
      </c>
      <c r="R272" s="37">
        <f t="shared" si="43"/>
        <v>2546</v>
      </c>
      <c r="S272" s="21"/>
      <c r="T272" s="21"/>
      <c r="U272" s="21"/>
      <c r="V272" s="21"/>
    </row>
    <row r="273" spans="1:22" ht="15.75" x14ac:dyDescent="0.25">
      <c r="A273" s="13">
        <v>0.625</v>
      </c>
      <c r="B273" s="14" t="s">
        <v>307</v>
      </c>
      <c r="C273" s="15">
        <v>1057</v>
      </c>
      <c r="D273" s="15">
        <v>1400</v>
      </c>
      <c r="E273" s="16">
        <v>1634</v>
      </c>
      <c r="F273" s="15">
        <v>1633</v>
      </c>
      <c r="G273" s="16">
        <v>1499</v>
      </c>
      <c r="H273" s="17">
        <v>1367</v>
      </c>
      <c r="I273" s="82"/>
      <c r="J273" s="83">
        <f t="shared" si="36"/>
        <v>43.526000000000003</v>
      </c>
      <c r="K273" s="83">
        <f t="shared" si="37"/>
        <v>49.7</v>
      </c>
      <c r="L273" s="83">
        <f t="shared" si="38"/>
        <v>53.911999999999999</v>
      </c>
      <c r="M273" s="83">
        <f t="shared" si="39"/>
        <v>53.893999999999998</v>
      </c>
      <c r="N273" s="83">
        <f t="shared" si="40"/>
        <v>51.481999999999999</v>
      </c>
      <c r="O273" s="83">
        <f t="shared" si="41"/>
        <v>49.106000000000002</v>
      </c>
      <c r="P273" s="134"/>
      <c r="Q273" s="36">
        <f t="shared" si="42"/>
        <v>1431.6666666666667</v>
      </c>
      <c r="R273" s="37">
        <f t="shared" si="43"/>
        <v>8590</v>
      </c>
      <c r="S273" s="21"/>
      <c r="T273" s="21"/>
      <c r="U273" s="21"/>
      <c r="V273" s="21"/>
    </row>
    <row r="274" spans="1:22" ht="15.75" x14ac:dyDescent="0.25">
      <c r="A274" s="13">
        <v>0.625</v>
      </c>
      <c r="B274" s="14" t="s">
        <v>308</v>
      </c>
      <c r="C274" s="15">
        <v>539</v>
      </c>
      <c r="D274" s="15">
        <v>538</v>
      </c>
      <c r="E274" s="16">
        <v>744</v>
      </c>
      <c r="F274" s="15">
        <v>1592</v>
      </c>
      <c r="G274" s="16">
        <v>381</v>
      </c>
      <c r="H274" s="17">
        <v>2113</v>
      </c>
      <c r="I274" s="82"/>
      <c r="J274" s="83">
        <f t="shared" si="36"/>
        <v>39.042499999999997</v>
      </c>
      <c r="K274" s="83">
        <f t="shared" si="37"/>
        <v>39.034999999999997</v>
      </c>
      <c r="L274" s="83">
        <f t="shared" si="38"/>
        <v>40.58</v>
      </c>
      <c r="M274" s="83">
        <f t="shared" si="39"/>
        <v>53.155999999999999</v>
      </c>
      <c r="N274" s="83">
        <f t="shared" si="40"/>
        <v>37.857500000000002</v>
      </c>
      <c r="O274" s="83">
        <f t="shared" si="41"/>
        <v>62.534000000000006</v>
      </c>
      <c r="P274" s="134"/>
      <c r="Q274" s="36">
        <f t="shared" si="42"/>
        <v>984.5</v>
      </c>
      <c r="R274" s="37">
        <f t="shared" si="43"/>
        <v>5907</v>
      </c>
      <c r="S274" s="21"/>
      <c r="T274" s="21"/>
      <c r="U274" s="21"/>
      <c r="V274" s="21"/>
    </row>
    <row r="275" spans="1:22" ht="15.75" x14ac:dyDescent="0.25">
      <c r="A275" s="13">
        <v>0.625</v>
      </c>
      <c r="B275" s="14" t="s">
        <v>309</v>
      </c>
      <c r="C275" s="15">
        <v>454</v>
      </c>
      <c r="D275" s="15">
        <v>460</v>
      </c>
      <c r="E275" s="16">
        <v>661</v>
      </c>
      <c r="F275" s="15">
        <v>1095</v>
      </c>
      <c r="G275" s="16">
        <v>472</v>
      </c>
      <c r="H275" s="17">
        <v>442</v>
      </c>
      <c r="I275" s="82"/>
      <c r="J275" s="83">
        <f t="shared" si="36"/>
        <v>38.405000000000001</v>
      </c>
      <c r="K275" s="83">
        <f t="shared" si="37"/>
        <v>38.450000000000003</v>
      </c>
      <c r="L275" s="83">
        <f t="shared" si="38"/>
        <v>39.957500000000003</v>
      </c>
      <c r="M275" s="83">
        <f t="shared" si="39"/>
        <v>44.21</v>
      </c>
      <c r="N275" s="83">
        <f t="shared" si="40"/>
        <v>38.54</v>
      </c>
      <c r="O275" s="83">
        <f t="shared" si="41"/>
        <v>38.314999999999998</v>
      </c>
      <c r="P275" s="134"/>
      <c r="Q275" s="36">
        <f t="shared" si="42"/>
        <v>597.33333333333337</v>
      </c>
      <c r="R275" s="37">
        <f t="shared" si="43"/>
        <v>3584</v>
      </c>
      <c r="S275" s="21"/>
      <c r="T275" s="21"/>
      <c r="U275" s="21"/>
      <c r="V275" s="21"/>
    </row>
    <row r="276" spans="1:22" ht="15.75" x14ac:dyDescent="0.25">
      <c r="A276" s="13">
        <v>0.625</v>
      </c>
      <c r="B276" s="14" t="s">
        <v>310</v>
      </c>
      <c r="C276" s="15"/>
      <c r="D276" s="15">
        <v>1135</v>
      </c>
      <c r="E276" s="16">
        <v>1032</v>
      </c>
      <c r="F276" s="15">
        <v>1074</v>
      </c>
      <c r="G276" s="16">
        <v>687</v>
      </c>
      <c r="H276" s="17"/>
      <c r="I276" s="82"/>
      <c r="J276" s="83">
        <f t="shared" si="36"/>
        <v>35</v>
      </c>
      <c r="K276" s="83">
        <f t="shared" si="37"/>
        <v>44.93</v>
      </c>
      <c r="L276" s="83">
        <f t="shared" si="38"/>
        <v>43.076000000000001</v>
      </c>
      <c r="M276" s="83">
        <f t="shared" si="39"/>
        <v>43.832000000000001</v>
      </c>
      <c r="N276" s="83">
        <f t="shared" si="40"/>
        <v>40.152500000000003</v>
      </c>
      <c r="O276" s="83">
        <f t="shared" si="41"/>
        <v>35</v>
      </c>
      <c r="P276" s="134"/>
      <c r="Q276" s="36">
        <f t="shared" si="42"/>
        <v>982</v>
      </c>
      <c r="R276" s="37">
        <f t="shared" si="43"/>
        <v>3928</v>
      </c>
      <c r="S276" s="21"/>
      <c r="T276" s="21"/>
      <c r="U276" s="21"/>
      <c r="V276" s="21"/>
    </row>
    <row r="277" spans="1:22" ht="15.75" x14ac:dyDescent="0.25">
      <c r="A277" s="13">
        <v>0.625</v>
      </c>
      <c r="B277" s="14" t="s">
        <v>311</v>
      </c>
      <c r="C277" s="15">
        <v>549</v>
      </c>
      <c r="D277" s="15">
        <v>572</v>
      </c>
      <c r="E277" s="16">
        <v>430</v>
      </c>
      <c r="F277" s="15">
        <v>607</v>
      </c>
      <c r="G277" s="16">
        <v>462</v>
      </c>
      <c r="H277" s="17">
        <v>519</v>
      </c>
      <c r="I277" s="82"/>
      <c r="J277" s="83">
        <f t="shared" si="36"/>
        <v>39.1175</v>
      </c>
      <c r="K277" s="83">
        <f t="shared" si="37"/>
        <v>39.29</v>
      </c>
      <c r="L277" s="83">
        <f t="shared" si="38"/>
        <v>38.225000000000001</v>
      </c>
      <c r="M277" s="83">
        <f t="shared" si="39"/>
        <v>39.552500000000002</v>
      </c>
      <c r="N277" s="83">
        <f t="shared" si="40"/>
        <v>38.465000000000003</v>
      </c>
      <c r="O277" s="83">
        <f t="shared" si="41"/>
        <v>38.892499999999998</v>
      </c>
      <c r="P277" s="134"/>
      <c r="Q277" s="36">
        <f t="shared" si="42"/>
        <v>523.16666666666663</v>
      </c>
      <c r="R277" s="37">
        <f t="shared" si="43"/>
        <v>3139</v>
      </c>
      <c r="S277" s="21"/>
      <c r="T277" s="21"/>
      <c r="U277" s="21"/>
      <c r="V277" s="21"/>
    </row>
    <row r="278" spans="1:22" ht="15.75" x14ac:dyDescent="0.25">
      <c r="A278" s="13">
        <v>0.625</v>
      </c>
      <c r="B278" s="14" t="s">
        <v>312</v>
      </c>
      <c r="C278" s="15">
        <v>388</v>
      </c>
      <c r="D278" s="15">
        <v>291</v>
      </c>
      <c r="E278" s="16">
        <v>263</v>
      </c>
      <c r="F278" s="15">
        <v>432</v>
      </c>
      <c r="G278" s="16">
        <v>380</v>
      </c>
      <c r="H278" s="17">
        <v>421</v>
      </c>
      <c r="I278" s="82"/>
      <c r="J278" s="83">
        <f t="shared" si="36"/>
        <v>37.909999999999997</v>
      </c>
      <c r="K278" s="83">
        <f t="shared" si="37"/>
        <v>37.182499999999997</v>
      </c>
      <c r="L278" s="83">
        <f t="shared" si="38"/>
        <v>36.972499999999997</v>
      </c>
      <c r="M278" s="83">
        <f t="shared" si="39"/>
        <v>38.24</v>
      </c>
      <c r="N278" s="83">
        <f t="shared" si="40"/>
        <v>37.85</v>
      </c>
      <c r="O278" s="83">
        <f t="shared" si="41"/>
        <v>38.157499999999999</v>
      </c>
      <c r="P278" s="134"/>
      <c r="Q278" s="36">
        <f t="shared" si="42"/>
        <v>362.5</v>
      </c>
      <c r="R278" s="37">
        <f t="shared" si="43"/>
        <v>2175</v>
      </c>
      <c r="S278" s="21"/>
      <c r="T278" s="21"/>
      <c r="U278" s="21"/>
      <c r="V278" s="21"/>
    </row>
    <row r="279" spans="1:22" ht="15.75" x14ac:dyDescent="0.25">
      <c r="A279" s="13">
        <v>0.625</v>
      </c>
      <c r="B279" s="14" t="s">
        <v>313</v>
      </c>
      <c r="C279" s="15">
        <v>863</v>
      </c>
      <c r="D279" s="15">
        <v>878</v>
      </c>
      <c r="E279" s="16">
        <v>1084</v>
      </c>
      <c r="F279" s="15">
        <v>1347</v>
      </c>
      <c r="G279" s="16">
        <v>571</v>
      </c>
      <c r="H279" s="17">
        <v>374</v>
      </c>
      <c r="I279" s="82"/>
      <c r="J279" s="83">
        <f t="shared" si="36"/>
        <v>41.472499999999997</v>
      </c>
      <c r="K279" s="83">
        <f t="shared" si="37"/>
        <v>41.585000000000001</v>
      </c>
      <c r="L279" s="83">
        <f t="shared" si="38"/>
        <v>44.012</v>
      </c>
      <c r="M279" s="83">
        <f t="shared" si="39"/>
        <v>48.746000000000002</v>
      </c>
      <c r="N279" s="83">
        <f t="shared" si="40"/>
        <v>39.282499999999999</v>
      </c>
      <c r="O279" s="83">
        <f t="shared" si="41"/>
        <v>37.805</v>
      </c>
      <c r="P279" s="134"/>
      <c r="Q279" s="36">
        <f t="shared" si="42"/>
        <v>852.83333333333337</v>
      </c>
      <c r="R279" s="37">
        <f t="shared" si="43"/>
        <v>5117</v>
      </c>
      <c r="S279" s="21"/>
      <c r="T279" s="21"/>
      <c r="U279" s="21"/>
      <c r="V279" s="21"/>
    </row>
    <row r="280" spans="1:22" ht="15.75" x14ac:dyDescent="0.25">
      <c r="A280" s="13">
        <v>0.625</v>
      </c>
      <c r="B280" s="14" t="s">
        <v>314</v>
      </c>
      <c r="C280" s="15">
        <v>1219</v>
      </c>
      <c r="D280" s="15">
        <v>1815</v>
      </c>
      <c r="E280" s="16">
        <v>2221</v>
      </c>
      <c r="F280" s="15">
        <v>1716</v>
      </c>
      <c r="G280" s="16">
        <v>1769</v>
      </c>
      <c r="H280" s="17">
        <v>2222</v>
      </c>
      <c r="I280" s="82"/>
      <c r="J280" s="83">
        <f t="shared" si="36"/>
        <v>46.442</v>
      </c>
      <c r="K280" s="83">
        <f t="shared" si="37"/>
        <v>57.17</v>
      </c>
      <c r="L280" s="83">
        <f t="shared" si="38"/>
        <v>64.478000000000009</v>
      </c>
      <c r="M280" s="83">
        <f t="shared" si="39"/>
        <v>55.387999999999998</v>
      </c>
      <c r="N280" s="83">
        <f t="shared" si="40"/>
        <v>56.341999999999999</v>
      </c>
      <c r="O280" s="83">
        <f t="shared" si="41"/>
        <v>64.496000000000009</v>
      </c>
      <c r="P280" s="134"/>
      <c r="Q280" s="36">
        <f t="shared" si="42"/>
        <v>1827</v>
      </c>
      <c r="R280" s="37">
        <f t="shared" si="43"/>
        <v>10962</v>
      </c>
      <c r="S280" s="21"/>
      <c r="T280" s="21"/>
      <c r="U280" s="21"/>
      <c r="V280" s="21"/>
    </row>
    <row r="281" spans="1:22" ht="15.75" x14ac:dyDescent="0.25">
      <c r="A281" s="13">
        <v>0.625</v>
      </c>
      <c r="B281" s="14" t="s">
        <v>315</v>
      </c>
      <c r="C281" s="15">
        <v>1958</v>
      </c>
      <c r="D281" s="15">
        <v>1240</v>
      </c>
      <c r="E281" s="16">
        <v>1631</v>
      </c>
      <c r="F281" s="15">
        <v>1613</v>
      </c>
      <c r="G281" s="16">
        <v>1054</v>
      </c>
      <c r="H281" s="17">
        <v>1223</v>
      </c>
      <c r="I281" s="82"/>
      <c r="J281" s="83">
        <f t="shared" si="36"/>
        <v>59.744</v>
      </c>
      <c r="K281" s="83">
        <f t="shared" si="37"/>
        <v>46.82</v>
      </c>
      <c r="L281" s="83">
        <f t="shared" si="38"/>
        <v>53.857999999999997</v>
      </c>
      <c r="M281" s="83">
        <f t="shared" si="39"/>
        <v>53.533999999999999</v>
      </c>
      <c r="N281" s="83">
        <f t="shared" si="40"/>
        <v>43.472000000000001</v>
      </c>
      <c r="O281" s="83">
        <f t="shared" si="41"/>
        <v>46.514000000000003</v>
      </c>
      <c r="P281" s="134"/>
      <c r="Q281" s="36">
        <f t="shared" si="42"/>
        <v>1453.1666666666667</v>
      </c>
      <c r="R281" s="37">
        <f t="shared" si="43"/>
        <v>8719</v>
      </c>
      <c r="S281" s="21"/>
      <c r="T281" s="21"/>
      <c r="U281" s="21"/>
      <c r="V281" s="21"/>
    </row>
    <row r="282" spans="1:22" ht="16.5" thickBot="1" x14ac:dyDescent="0.3">
      <c r="A282" s="13">
        <v>0.625</v>
      </c>
      <c r="B282" s="14" t="s">
        <v>316</v>
      </c>
      <c r="C282" s="15">
        <v>953</v>
      </c>
      <c r="D282" s="15">
        <v>1156</v>
      </c>
      <c r="E282" s="16">
        <v>2151</v>
      </c>
      <c r="F282" s="15">
        <v>2291</v>
      </c>
      <c r="G282" s="16">
        <v>1196</v>
      </c>
      <c r="H282" s="17">
        <v>1321</v>
      </c>
      <c r="I282" s="82"/>
      <c r="J282" s="83">
        <f t="shared" si="36"/>
        <v>42.147500000000001</v>
      </c>
      <c r="K282" s="83">
        <f t="shared" si="37"/>
        <v>45.308</v>
      </c>
      <c r="L282" s="83">
        <f t="shared" si="38"/>
        <v>63.218000000000004</v>
      </c>
      <c r="M282" s="83">
        <f t="shared" si="39"/>
        <v>65.738</v>
      </c>
      <c r="N282" s="83">
        <f t="shared" si="40"/>
        <v>46.027999999999999</v>
      </c>
      <c r="O282" s="83">
        <f t="shared" si="41"/>
        <v>48.277999999999999</v>
      </c>
      <c r="P282" s="134"/>
      <c r="Q282" s="36">
        <f t="shared" si="42"/>
        <v>1511.3333333333333</v>
      </c>
      <c r="R282" s="37">
        <f t="shared" si="43"/>
        <v>9068</v>
      </c>
      <c r="S282" s="21"/>
      <c r="T282" s="21"/>
      <c r="U282" s="21"/>
      <c r="V282" s="21"/>
    </row>
    <row r="283" spans="1:22" ht="16.5" thickBot="1" x14ac:dyDescent="0.3">
      <c r="A283" s="13" t="s">
        <v>1116</v>
      </c>
      <c r="B283" s="14" t="s">
        <v>317</v>
      </c>
      <c r="C283" s="15">
        <v>22780</v>
      </c>
      <c r="D283" s="15">
        <v>46530</v>
      </c>
      <c r="E283" s="16">
        <v>43660</v>
      </c>
      <c r="F283" s="15">
        <v>39510</v>
      </c>
      <c r="G283" s="16">
        <v>28860</v>
      </c>
      <c r="H283" s="17">
        <v>35480</v>
      </c>
      <c r="I283" s="82"/>
      <c r="J283" s="89">
        <f>26.25*15*2+(11250/100*0.75)+(C283-11250)/100*1.8</f>
        <v>1079.415</v>
      </c>
      <c r="K283" s="90">
        <f>26.25*15*2+(11250/100*0.75)+(33750-11250)/100*1.8+(D283-33750)/100*4</f>
        <v>1788.075</v>
      </c>
      <c r="L283" s="90">
        <f t="shared" ref="L283:M283" si="44">26.25*15*2+(11250/100*0.75)+(33750-11250)/100*1.8+(E283-33750)/100*4</f>
        <v>1673.2750000000001</v>
      </c>
      <c r="M283" s="90">
        <f t="shared" si="44"/>
        <v>1507.2750000000001</v>
      </c>
      <c r="N283" s="90">
        <f>26.25*15*2+(11250/100*0.75)+(G283-11250)/100*1.8</f>
        <v>1188.855</v>
      </c>
      <c r="O283" s="91">
        <f t="shared" ref="O283" si="45">26.25*15*2+(11250/100*0.75)+(33750-11250)/100*1.8+(H283-33750)/100*4</f>
        <v>1346.075</v>
      </c>
      <c r="P283" s="134"/>
      <c r="Q283" s="36">
        <f t="shared" si="42"/>
        <v>36136.666666666664</v>
      </c>
      <c r="R283" s="37">
        <f t="shared" si="43"/>
        <v>216820</v>
      </c>
      <c r="S283" s="21"/>
      <c r="T283" s="21"/>
      <c r="U283" s="21"/>
      <c r="V283" s="21"/>
    </row>
    <row r="284" spans="1:22" ht="15.75" x14ac:dyDescent="0.25">
      <c r="A284" s="13">
        <v>0.625</v>
      </c>
      <c r="B284" s="14" t="s">
        <v>318</v>
      </c>
      <c r="C284" s="15">
        <v>1350</v>
      </c>
      <c r="D284" s="15">
        <v>1065</v>
      </c>
      <c r="E284" s="16">
        <v>1378</v>
      </c>
      <c r="F284" s="15">
        <v>1725</v>
      </c>
      <c r="G284" s="16">
        <v>854</v>
      </c>
      <c r="H284" s="17">
        <v>821</v>
      </c>
      <c r="I284" s="82"/>
      <c r="J284" s="83">
        <f t="shared" ref="J284" si="46">17.5*2+IF(C284&gt;1000,1000/100*0.75,C284/100*0.75)+IF(IF(C284&gt;3000,(3000-1000)/100*1.8,(C284-1000)/100*1.8)&lt;0,0,IF(C284&gt;3000,(3000-1000)/100*1.8,(C284-1000)/100*1.8))+IF(C284&gt;3000, (C284-3000)/100*4,0)</f>
        <v>48.8</v>
      </c>
      <c r="K284" s="83">
        <f t="shared" ref="K284" si="47">17.5*2+IF(D284&gt;1000,1000/100*0.75,D284/100*0.75)+IF(IF(D284&gt;3000,(3000-1000)/100*1.8,(D284-1000)/100*1.8)&lt;0,0,IF(D284&gt;3000,(3000-1000)/100*1.8,(D284-1000)/100*1.8))+IF(D284&gt;3000, (D284-3000)/100*4,0)</f>
        <v>43.67</v>
      </c>
      <c r="L284" s="83">
        <f t="shared" ref="L284" si="48">17.5*2+IF(E284&gt;1000,1000/100*0.75,E284/100*0.75)+IF(IF(E284&gt;3000,(3000-1000)/100*1.8,(E284-1000)/100*1.8)&lt;0,0,IF(E284&gt;3000,(3000-1000)/100*1.8,(E284-1000)/100*1.8))+IF(E284&gt;3000, (E284-3000)/100*4,0)</f>
        <v>49.304000000000002</v>
      </c>
      <c r="M284" s="83">
        <f t="shared" ref="M284" si="49">17.5*2+IF(F284&gt;1000,1000/100*0.75,F284/100*0.75)+IF(IF(F284&gt;3000,(3000-1000)/100*1.8,(F284-1000)/100*1.8)&lt;0,0,IF(F284&gt;3000,(3000-1000)/100*1.8,(F284-1000)/100*1.8))+IF(F284&gt;3000, (F284-3000)/100*4,0)</f>
        <v>55.55</v>
      </c>
      <c r="N284" s="83">
        <f t="shared" ref="N284" si="50">17.5*2+IF(G284&gt;1000,1000/100*0.75,G284/100*0.75)+IF(IF(G284&gt;3000,(3000-1000)/100*1.8,(G284-1000)/100*1.8)&lt;0,0,IF(G284&gt;3000,(3000-1000)/100*1.8,(G284-1000)/100*1.8))+IF(G284&gt;3000, (G284-3000)/100*4,0)</f>
        <v>41.405000000000001</v>
      </c>
      <c r="O284" s="83">
        <f t="shared" ref="O284" si="51">17.5*2+IF(H284&gt;1000,1000/100*0.75,H284/100*0.75)+IF(IF(H284&gt;3000,(3000-1000)/100*1.8,(H284-1000)/100*1.8)&lt;0,0,IF(H284&gt;3000,(3000-1000)/100*1.8,(H284-1000)/100*1.8))+IF(H284&gt;3000, (H284-3000)/100*4,0)</f>
        <v>41.157499999999999</v>
      </c>
      <c r="P284" s="134"/>
      <c r="Q284" s="36">
        <f t="shared" si="42"/>
        <v>1198.8333333333333</v>
      </c>
      <c r="R284" s="37">
        <f t="shared" si="43"/>
        <v>7193</v>
      </c>
      <c r="S284" s="21"/>
      <c r="T284" s="21"/>
      <c r="U284" s="21"/>
      <c r="V284" s="21"/>
    </row>
    <row r="285" spans="1:22" ht="15.75" x14ac:dyDescent="0.25">
      <c r="A285" s="13">
        <v>0.625</v>
      </c>
      <c r="B285" s="14" t="s">
        <v>319</v>
      </c>
      <c r="C285" s="15"/>
      <c r="D285" s="15"/>
      <c r="E285" s="16"/>
      <c r="F285" s="15"/>
      <c r="G285" s="16"/>
      <c r="H285" s="17"/>
      <c r="I285" s="82"/>
      <c r="J285" s="83">
        <f t="shared" ref="J285:J324" si="52">17.5*2+IF(C285&gt;1000,1000/100*0.75,C285/100*0.75)+IF(IF(C285&gt;3000,(3000-1000)/100*1.8,(C285-1000)/100*1.8)&lt;0,0,IF(C285&gt;3000,(3000-1000)/100*1.8,(C285-1000)/100*1.8))+IF(C285&gt;3000, (C285-3000)/100*4,0)</f>
        <v>35</v>
      </c>
      <c r="K285" s="83">
        <f t="shared" ref="K285:K324" si="53">17.5*2+IF(D285&gt;1000,1000/100*0.75,D285/100*0.75)+IF(IF(D285&gt;3000,(3000-1000)/100*1.8,(D285-1000)/100*1.8)&lt;0,0,IF(D285&gt;3000,(3000-1000)/100*1.8,(D285-1000)/100*1.8))+IF(D285&gt;3000, (D285-3000)/100*4,0)</f>
        <v>35</v>
      </c>
      <c r="L285" s="83">
        <f t="shared" ref="L285:L324" si="54">17.5*2+IF(E285&gt;1000,1000/100*0.75,E285/100*0.75)+IF(IF(E285&gt;3000,(3000-1000)/100*1.8,(E285-1000)/100*1.8)&lt;0,0,IF(E285&gt;3000,(3000-1000)/100*1.8,(E285-1000)/100*1.8))+IF(E285&gt;3000, (E285-3000)/100*4,0)</f>
        <v>35</v>
      </c>
      <c r="M285" s="83">
        <f t="shared" ref="M285:M324" si="55">17.5*2+IF(F285&gt;1000,1000/100*0.75,F285/100*0.75)+IF(IF(F285&gt;3000,(3000-1000)/100*1.8,(F285-1000)/100*1.8)&lt;0,0,IF(F285&gt;3000,(3000-1000)/100*1.8,(F285-1000)/100*1.8))+IF(F285&gt;3000, (F285-3000)/100*4,0)</f>
        <v>35</v>
      </c>
      <c r="N285" s="83">
        <f t="shared" ref="N285:N324" si="56">17.5*2+IF(G285&gt;1000,1000/100*0.75,G285/100*0.75)+IF(IF(G285&gt;3000,(3000-1000)/100*1.8,(G285-1000)/100*1.8)&lt;0,0,IF(G285&gt;3000,(3000-1000)/100*1.8,(G285-1000)/100*1.8))+IF(G285&gt;3000, (G285-3000)/100*4,0)</f>
        <v>35</v>
      </c>
      <c r="O285" s="83">
        <f t="shared" ref="O285:O324" si="57">17.5*2+IF(H285&gt;1000,1000/100*0.75,H285/100*0.75)+IF(IF(H285&gt;3000,(3000-1000)/100*1.8,(H285-1000)/100*1.8)&lt;0,0,IF(H285&gt;3000,(3000-1000)/100*1.8,(H285-1000)/100*1.8))+IF(H285&gt;3000, (H285-3000)/100*4,0)</f>
        <v>35</v>
      </c>
      <c r="P285" s="134"/>
      <c r="Q285" s="36" t="e">
        <f t="shared" si="42"/>
        <v>#DIV/0!</v>
      </c>
      <c r="R285" s="37">
        <f t="shared" si="43"/>
        <v>0</v>
      </c>
      <c r="S285" s="21"/>
      <c r="T285" s="21"/>
      <c r="U285" s="21"/>
      <c r="V285" s="21"/>
    </row>
    <row r="286" spans="1:22" ht="15.75" x14ac:dyDescent="0.25">
      <c r="A286" s="13">
        <v>0.625</v>
      </c>
      <c r="B286" s="14" t="s">
        <v>320</v>
      </c>
      <c r="C286" s="15">
        <v>2410</v>
      </c>
      <c r="D286" s="15">
        <v>2286</v>
      </c>
      <c r="E286" s="16">
        <v>1998</v>
      </c>
      <c r="F286" s="15">
        <v>892</v>
      </c>
      <c r="G286" s="16">
        <v>1753</v>
      </c>
      <c r="H286" s="17">
        <v>931</v>
      </c>
      <c r="I286" s="82"/>
      <c r="J286" s="83">
        <f t="shared" si="52"/>
        <v>67.88</v>
      </c>
      <c r="K286" s="83">
        <f t="shared" si="53"/>
        <v>65.647999999999996</v>
      </c>
      <c r="L286" s="83">
        <f t="shared" si="54"/>
        <v>60.463999999999999</v>
      </c>
      <c r="M286" s="83">
        <f t="shared" si="55"/>
        <v>41.69</v>
      </c>
      <c r="N286" s="83">
        <f t="shared" si="56"/>
        <v>56.054000000000002</v>
      </c>
      <c r="O286" s="83">
        <f t="shared" si="57"/>
        <v>41.982500000000002</v>
      </c>
      <c r="P286" s="134"/>
      <c r="Q286" s="36">
        <f t="shared" si="42"/>
        <v>1711.6666666666667</v>
      </c>
      <c r="R286" s="37">
        <f t="shared" si="43"/>
        <v>10270</v>
      </c>
      <c r="S286" s="21"/>
      <c r="T286" s="88"/>
      <c r="U286" s="21"/>
      <c r="V286" s="21"/>
    </row>
    <row r="287" spans="1:22" ht="15.75" x14ac:dyDescent="0.25">
      <c r="A287" s="13">
        <v>0.625</v>
      </c>
      <c r="B287" s="14" t="s">
        <v>321</v>
      </c>
      <c r="C287" s="15">
        <v>880</v>
      </c>
      <c r="D287" s="15">
        <v>974</v>
      </c>
      <c r="E287" s="16">
        <v>635</v>
      </c>
      <c r="F287" s="15">
        <v>650</v>
      </c>
      <c r="G287" s="16">
        <v>593</v>
      </c>
      <c r="H287" s="17">
        <v>395</v>
      </c>
      <c r="I287" s="82"/>
      <c r="J287" s="83">
        <f t="shared" si="52"/>
        <v>41.6</v>
      </c>
      <c r="K287" s="83">
        <f t="shared" si="53"/>
        <v>42.305</v>
      </c>
      <c r="L287" s="83">
        <f t="shared" si="54"/>
        <v>39.762500000000003</v>
      </c>
      <c r="M287" s="83">
        <f t="shared" si="55"/>
        <v>39.875</v>
      </c>
      <c r="N287" s="83">
        <f t="shared" si="56"/>
        <v>39.447499999999998</v>
      </c>
      <c r="O287" s="83">
        <f t="shared" si="57"/>
        <v>37.962499999999999</v>
      </c>
      <c r="P287" s="134"/>
      <c r="Q287" s="36">
        <f t="shared" si="42"/>
        <v>687.83333333333337</v>
      </c>
      <c r="R287" s="37">
        <f t="shared" si="43"/>
        <v>4127</v>
      </c>
      <c r="S287" s="21"/>
      <c r="T287" s="21">
        <f>7*17.5*12</f>
        <v>1470</v>
      </c>
      <c r="U287" s="21"/>
      <c r="V287" s="21"/>
    </row>
    <row r="288" spans="1:22" ht="15.75" x14ac:dyDescent="0.25">
      <c r="A288" s="13">
        <v>0.625</v>
      </c>
      <c r="B288" s="14" t="s">
        <v>322</v>
      </c>
      <c r="C288" s="15">
        <v>3916</v>
      </c>
      <c r="D288" s="15">
        <v>3769</v>
      </c>
      <c r="E288" s="16">
        <v>4837</v>
      </c>
      <c r="F288" s="15">
        <v>8243</v>
      </c>
      <c r="G288" s="16">
        <v>5958</v>
      </c>
      <c r="H288" s="17">
        <v>5464</v>
      </c>
      <c r="I288" s="82"/>
      <c r="J288" s="83">
        <f t="shared" si="52"/>
        <v>115.14</v>
      </c>
      <c r="K288" s="83">
        <f t="shared" si="53"/>
        <v>109.26</v>
      </c>
      <c r="L288" s="83">
        <f t="shared" si="54"/>
        <v>151.98000000000002</v>
      </c>
      <c r="M288" s="83">
        <f t="shared" si="55"/>
        <v>288.22000000000003</v>
      </c>
      <c r="N288" s="83">
        <f t="shared" si="56"/>
        <v>196.82</v>
      </c>
      <c r="O288" s="83">
        <f t="shared" si="57"/>
        <v>177.06</v>
      </c>
      <c r="P288" s="134"/>
      <c r="Q288" s="36">
        <f t="shared" si="42"/>
        <v>5364.5</v>
      </c>
      <c r="R288" s="37">
        <f t="shared" si="43"/>
        <v>32187</v>
      </c>
      <c r="S288" s="21"/>
      <c r="T288" s="21"/>
      <c r="U288" s="21"/>
      <c r="V288" s="21"/>
    </row>
    <row r="289" spans="1:22" ht="15.75" x14ac:dyDescent="0.25">
      <c r="A289" s="13">
        <v>0.625</v>
      </c>
      <c r="B289" s="14" t="s">
        <v>323</v>
      </c>
      <c r="C289" s="15">
        <v>2297</v>
      </c>
      <c r="D289" s="15">
        <v>2094</v>
      </c>
      <c r="E289" s="16">
        <v>2816</v>
      </c>
      <c r="F289" s="15">
        <v>2636</v>
      </c>
      <c r="G289" s="16">
        <v>3065</v>
      </c>
      <c r="H289" s="17">
        <v>2672</v>
      </c>
      <c r="I289" s="82"/>
      <c r="J289" s="83">
        <f t="shared" si="52"/>
        <v>65.846000000000004</v>
      </c>
      <c r="K289" s="83">
        <f t="shared" si="53"/>
        <v>62.192</v>
      </c>
      <c r="L289" s="83">
        <f t="shared" si="54"/>
        <v>75.188000000000002</v>
      </c>
      <c r="M289" s="83">
        <f t="shared" si="55"/>
        <v>71.948000000000008</v>
      </c>
      <c r="N289" s="83">
        <f t="shared" si="56"/>
        <v>81.099999999999994</v>
      </c>
      <c r="O289" s="83">
        <f t="shared" si="57"/>
        <v>72.596000000000004</v>
      </c>
      <c r="P289" s="134"/>
      <c r="Q289" s="36">
        <f t="shared" si="42"/>
        <v>2596.6666666666665</v>
      </c>
      <c r="R289" s="37">
        <f t="shared" si="43"/>
        <v>15580</v>
      </c>
      <c r="S289" s="21"/>
      <c r="T289" s="21"/>
      <c r="U289" s="21"/>
      <c r="V289" s="21"/>
    </row>
    <row r="290" spans="1:22" ht="15.75" x14ac:dyDescent="0.25">
      <c r="A290" s="13">
        <v>0.625</v>
      </c>
      <c r="B290" s="14" t="s">
        <v>324</v>
      </c>
      <c r="C290" s="15">
        <v>2</v>
      </c>
      <c r="D290" s="15">
        <v>43</v>
      </c>
      <c r="E290" s="16">
        <v>5019</v>
      </c>
      <c r="F290" s="15">
        <v>2676</v>
      </c>
      <c r="G290" s="16">
        <v>471</v>
      </c>
      <c r="H290" s="17">
        <v>107</v>
      </c>
      <c r="I290" s="82"/>
      <c r="J290" s="83">
        <f t="shared" si="52"/>
        <v>35.015000000000001</v>
      </c>
      <c r="K290" s="83">
        <f t="shared" si="53"/>
        <v>35.322499999999998</v>
      </c>
      <c r="L290" s="83">
        <f t="shared" si="54"/>
        <v>159.26</v>
      </c>
      <c r="M290" s="83">
        <f t="shared" si="55"/>
        <v>72.668000000000006</v>
      </c>
      <c r="N290" s="83">
        <f t="shared" si="56"/>
        <v>38.532499999999999</v>
      </c>
      <c r="O290" s="83">
        <f t="shared" si="57"/>
        <v>35.802500000000002</v>
      </c>
      <c r="P290" s="134"/>
      <c r="Q290" s="36">
        <f t="shared" si="42"/>
        <v>1386.3333333333333</v>
      </c>
      <c r="R290" s="37">
        <f t="shared" si="43"/>
        <v>8318</v>
      </c>
      <c r="S290" s="21"/>
      <c r="T290" s="21"/>
      <c r="U290" s="21"/>
      <c r="V290" s="21"/>
    </row>
    <row r="291" spans="1:22" ht="15.75" x14ac:dyDescent="0.25">
      <c r="A291" s="13">
        <v>0.625</v>
      </c>
      <c r="B291" s="14" t="s">
        <v>325</v>
      </c>
      <c r="C291" s="15">
        <v>270</v>
      </c>
      <c r="D291" s="15">
        <v>263</v>
      </c>
      <c r="E291" s="16">
        <v>593</v>
      </c>
      <c r="F291" s="15">
        <v>928</v>
      </c>
      <c r="G291" s="16">
        <v>304</v>
      </c>
      <c r="H291" s="17">
        <v>246</v>
      </c>
      <c r="I291" s="82"/>
      <c r="J291" s="83">
        <f t="shared" si="52"/>
        <v>37.024999999999999</v>
      </c>
      <c r="K291" s="83">
        <f t="shared" si="53"/>
        <v>36.972499999999997</v>
      </c>
      <c r="L291" s="83">
        <f t="shared" si="54"/>
        <v>39.447499999999998</v>
      </c>
      <c r="M291" s="83">
        <f t="shared" si="55"/>
        <v>41.96</v>
      </c>
      <c r="N291" s="83">
        <f t="shared" si="56"/>
        <v>37.28</v>
      </c>
      <c r="O291" s="83">
        <f t="shared" si="57"/>
        <v>36.844999999999999</v>
      </c>
      <c r="P291" s="134"/>
      <c r="Q291" s="36">
        <f t="shared" si="42"/>
        <v>434</v>
      </c>
      <c r="R291" s="37">
        <f t="shared" si="43"/>
        <v>2604</v>
      </c>
      <c r="S291" s="21"/>
      <c r="T291" s="21"/>
      <c r="U291" s="21"/>
      <c r="V291" s="21"/>
    </row>
    <row r="292" spans="1:22" ht="15.75" x14ac:dyDescent="0.25">
      <c r="A292" s="13">
        <v>0.625</v>
      </c>
      <c r="B292" s="14" t="s">
        <v>326</v>
      </c>
      <c r="C292" s="15">
        <v>383</v>
      </c>
      <c r="D292" s="15">
        <v>455</v>
      </c>
      <c r="E292" s="16">
        <v>919</v>
      </c>
      <c r="F292" s="15">
        <v>2672</v>
      </c>
      <c r="G292" s="16">
        <v>1028</v>
      </c>
      <c r="H292" s="17">
        <v>501</v>
      </c>
      <c r="I292" s="82"/>
      <c r="J292" s="83">
        <f t="shared" si="52"/>
        <v>37.872500000000002</v>
      </c>
      <c r="K292" s="83">
        <f t="shared" si="53"/>
        <v>38.412500000000001</v>
      </c>
      <c r="L292" s="83">
        <f t="shared" si="54"/>
        <v>41.892499999999998</v>
      </c>
      <c r="M292" s="83">
        <f t="shared" si="55"/>
        <v>72.596000000000004</v>
      </c>
      <c r="N292" s="83">
        <f t="shared" si="56"/>
        <v>43.003999999999998</v>
      </c>
      <c r="O292" s="83">
        <f t="shared" si="57"/>
        <v>38.7575</v>
      </c>
      <c r="P292" s="134"/>
      <c r="Q292" s="36">
        <f t="shared" si="42"/>
        <v>993</v>
      </c>
      <c r="R292" s="37">
        <f t="shared" si="43"/>
        <v>5958</v>
      </c>
      <c r="S292" s="21"/>
      <c r="T292" s="21"/>
      <c r="U292" s="21"/>
      <c r="V292" s="21"/>
    </row>
    <row r="293" spans="1:22" ht="15.75" x14ac:dyDescent="0.25">
      <c r="A293" s="13">
        <v>0.625</v>
      </c>
      <c r="B293" s="14" t="s">
        <v>327</v>
      </c>
      <c r="C293" s="15">
        <v>1164</v>
      </c>
      <c r="D293" s="15">
        <v>1154</v>
      </c>
      <c r="E293" s="16">
        <v>1204</v>
      </c>
      <c r="F293" s="15">
        <v>1349</v>
      </c>
      <c r="G293" s="16">
        <v>1633</v>
      </c>
      <c r="H293" s="17">
        <v>1457</v>
      </c>
      <c r="I293" s="82"/>
      <c r="J293" s="83">
        <f t="shared" si="52"/>
        <v>45.451999999999998</v>
      </c>
      <c r="K293" s="83">
        <f t="shared" si="53"/>
        <v>45.271999999999998</v>
      </c>
      <c r="L293" s="83">
        <f t="shared" si="54"/>
        <v>46.171999999999997</v>
      </c>
      <c r="M293" s="83">
        <f t="shared" si="55"/>
        <v>48.782000000000004</v>
      </c>
      <c r="N293" s="83">
        <f t="shared" si="56"/>
        <v>53.893999999999998</v>
      </c>
      <c r="O293" s="83">
        <f t="shared" si="57"/>
        <v>50.725999999999999</v>
      </c>
      <c r="P293" s="134"/>
      <c r="Q293" s="36">
        <f t="shared" si="42"/>
        <v>1326.8333333333333</v>
      </c>
      <c r="R293" s="37">
        <f t="shared" si="43"/>
        <v>7961</v>
      </c>
      <c r="S293" s="21"/>
      <c r="T293" s="21"/>
      <c r="U293" s="21"/>
      <c r="V293" s="21"/>
    </row>
    <row r="294" spans="1:22" ht="15.75" x14ac:dyDescent="0.25">
      <c r="A294" s="13">
        <v>0.625</v>
      </c>
      <c r="B294" s="14" t="s">
        <v>328</v>
      </c>
      <c r="C294" s="15">
        <v>1795</v>
      </c>
      <c r="D294" s="15">
        <v>2090</v>
      </c>
      <c r="E294" s="16">
        <v>3234</v>
      </c>
      <c r="F294" s="15">
        <v>3800</v>
      </c>
      <c r="G294" s="16">
        <v>3640</v>
      </c>
      <c r="H294" s="17">
        <v>2258</v>
      </c>
      <c r="I294" s="82"/>
      <c r="J294" s="83">
        <f t="shared" si="52"/>
        <v>56.81</v>
      </c>
      <c r="K294" s="83">
        <f t="shared" si="53"/>
        <v>62.120000000000005</v>
      </c>
      <c r="L294" s="83">
        <f t="shared" si="54"/>
        <v>87.86</v>
      </c>
      <c r="M294" s="83">
        <f t="shared" si="55"/>
        <v>110.5</v>
      </c>
      <c r="N294" s="83">
        <f t="shared" si="56"/>
        <v>104.1</v>
      </c>
      <c r="O294" s="83">
        <f t="shared" si="57"/>
        <v>65.144000000000005</v>
      </c>
      <c r="P294" s="134"/>
      <c r="Q294" s="36">
        <f t="shared" si="42"/>
        <v>2802.8333333333335</v>
      </c>
      <c r="R294" s="37">
        <f t="shared" si="43"/>
        <v>16817</v>
      </c>
      <c r="S294" s="21"/>
      <c r="T294" s="21"/>
      <c r="U294" s="21"/>
      <c r="V294" s="21"/>
    </row>
    <row r="295" spans="1:22" ht="15.75" x14ac:dyDescent="0.25">
      <c r="A295" s="13">
        <v>0.625</v>
      </c>
      <c r="B295" s="14" t="s">
        <v>329</v>
      </c>
      <c r="C295" s="15">
        <v>1397</v>
      </c>
      <c r="D295" s="15">
        <v>1131</v>
      </c>
      <c r="E295" s="16">
        <v>1658</v>
      </c>
      <c r="F295" s="15">
        <v>4805</v>
      </c>
      <c r="G295" s="16">
        <v>2651</v>
      </c>
      <c r="H295" s="17">
        <v>1386</v>
      </c>
      <c r="I295" s="82"/>
      <c r="J295" s="83">
        <f t="shared" si="52"/>
        <v>49.646000000000001</v>
      </c>
      <c r="K295" s="83">
        <f t="shared" si="53"/>
        <v>44.857999999999997</v>
      </c>
      <c r="L295" s="83">
        <f t="shared" si="54"/>
        <v>54.344000000000001</v>
      </c>
      <c r="M295" s="83">
        <f t="shared" si="55"/>
        <v>150.69999999999999</v>
      </c>
      <c r="N295" s="83">
        <f t="shared" si="56"/>
        <v>72.218000000000004</v>
      </c>
      <c r="O295" s="83">
        <f t="shared" si="57"/>
        <v>49.448</v>
      </c>
      <c r="P295" s="134"/>
      <c r="Q295" s="36">
        <f t="shared" si="42"/>
        <v>2171.3333333333335</v>
      </c>
      <c r="R295" s="37">
        <f t="shared" si="43"/>
        <v>13028</v>
      </c>
      <c r="S295" s="21"/>
      <c r="T295" s="21"/>
      <c r="U295" s="21"/>
      <c r="V295" s="21"/>
    </row>
    <row r="296" spans="1:22" ht="15.75" x14ac:dyDescent="0.25">
      <c r="A296" s="13">
        <v>0.625</v>
      </c>
      <c r="B296" s="14" t="s">
        <v>330</v>
      </c>
      <c r="C296" s="15">
        <v>1075</v>
      </c>
      <c r="D296" s="15">
        <v>1057</v>
      </c>
      <c r="E296" s="16">
        <v>928</v>
      </c>
      <c r="F296" s="15">
        <v>996</v>
      </c>
      <c r="G296" s="16">
        <v>1480</v>
      </c>
      <c r="H296" s="17">
        <v>929</v>
      </c>
      <c r="I296" s="82"/>
      <c r="J296" s="83">
        <f t="shared" si="52"/>
        <v>43.85</v>
      </c>
      <c r="K296" s="83">
        <f t="shared" si="53"/>
        <v>43.526000000000003</v>
      </c>
      <c r="L296" s="83">
        <f t="shared" si="54"/>
        <v>41.96</v>
      </c>
      <c r="M296" s="83">
        <f t="shared" si="55"/>
        <v>42.47</v>
      </c>
      <c r="N296" s="83">
        <f t="shared" si="56"/>
        <v>51.14</v>
      </c>
      <c r="O296" s="83">
        <f t="shared" si="57"/>
        <v>41.967500000000001</v>
      </c>
      <c r="P296" s="134"/>
      <c r="Q296" s="36">
        <f t="shared" si="42"/>
        <v>1077.5</v>
      </c>
      <c r="R296" s="37">
        <f t="shared" si="43"/>
        <v>6465</v>
      </c>
      <c r="S296" s="21"/>
      <c r="T296" s="21"/>
      <c r="U296" s="21"/>
      <c r="V296" s="21"/>
    </row>
    <row r="297" spans="1:22" ht="15.75" x14ac:dyDescent="0.25">
      <c r="A297" s="13">
        <v>0.625</v>
      </c>
      <c r="B297" s="14" t="s">
        <v>331</v>
      </c>
      <c r="C297" s="15">
        <v>617</v>
      </c>
      <c r="D297" s="15">
        <v>550</v>
      </c>
      <c r="E297" s="16">
        <v>678</v>
      </c>
      <c r="F297" s="15">
        <v>432</v>
      </c>
      <c r="G297" s="16">
        <v>1027</v>
      </c>
      <c r="H297" s="17">
        <v>637</v>
      </c>
      <c r="I297" s="82"/>
      <c r="J297" s="83">
        <f t="shared" si="52"/>
        <v>39.627499999999998</v>
      </c>
      <c r="K297" s="83">
        <f t="shared" si="53"/>
        <v>39.125</v>
      </c>
      <c r="L297" s="83">
        <f t="shared" si="54"/>
        <v>40.085000000000001</v>
      </c>
      <c r="M297" s="83">
        <f t="shared" si="55"/>
        <v>38.24</v>
      </c>
      <c r="N297" s="83">
        <f t="shared" si="56"/>
        <v>42.985999999999997</v>
      </c>
      <c r="O297" s="83">
        <f t="shared" si="57"/>
        <v>39.777500000000003</v>
      </c>
      <c r="P297" s="134"/>
      <c r="Q297" s="36">
        <f t="shared" si="42"/>
        <v>656.83333333333337</v>
      </c>
      <c r="R297" s="37">
        <f t="shared" si="43"/>
        <v>3941</v>
      </c>
      <c r="S297" s="21"/>
      <c r="T297" s="21"/>
      <c r="U297" s="21"/>
      <c r="V297" s="21"/>
    </row>
    <row r="298" spans="1:22" ht="15.75" x14ac:dyDescent="0.25">
      <c r="A298" s="13">
        <v>0.625</v>
      </c>
      <c r="B298" s="14" t="s">
        <v>332</v>
      </c>
      <c r="C298" s="15">
        <v>457</v>
      </c>
      <c r="D298" s="15">
        <v>590</v>
      </c>
      <c r="E298" s="16">
        <v>927</v>
      </c>
      <c r="F298" s="15">
        <v>955</v>
      </c>
      <c r="G298" s="16">
        <v>1024</v>
      </c>
      <c r="H298" s="17">
        <v>730</v>
      </c>
      <c r="I298" s="82"/>
      <c r="J298" s="83">
        <f t="shared" si="52"/>
        <v>38.427500000000002</v>
      </c>
      <c r="K298" s="83">
        <f t="shared" si="53"/>
        <v>39.424999999999997</v>
      </c>
      <c r="L298" s="83">
        <f t="shared" si="54"/>
        <v>41.952500000000001</v>
      </c>
      <c r="M298" s="83">
        <f t="shared" si="55"/>
        <v>42.162500000000001</v>
      </c>
      <c r="N298" s="83">
        <f t="shared" si="56"/>
        <v>42.932000000000002</v>
      </c>
      <c r="O298" s="83">
        <f t="shared" si="57"/>
        <v>40.475000000000001</v>
      </c>
      <c r="P298" s="134"/>
      <c r="Q298" s="36">
        <f t="shared" si="42"/>
        <v>780.5</v>
      </c>
      <c r="R298" s="37">
        <f t="shared" si="43"/>
        <v>4683</v>
      </c>
      <c r="S298" s="21"/>
      <c r="T298" s="21"/>
      <c r="U298" s="21"/>
      <c r="V298" s="21"/>
    </row>
    <row r="299" spans="1:22" ht="15.75" x14ac:dyDescent="0.25">
      <c r="A299" s="13">
        <v>0.625</v>
      </c>
      <c r="B299" s="14" t="s">
        <v>333</v>
      </c>
      <c r="C299" s="15">
        <v>1033</v>
      </c>
      <c r="D299" s="15">
        <v>797</v>
      </c>
      <c r="E299" s="16">
        <v>4394</v>
      </c>
      <c r="F299" s="15">
        <v>4860</v>
      </c>
      <c r="G299" s="16">
        <v>3495</v>
      </c>
      <c r="H299" s="17">
        <v>1248</v>
      </c>
      <c r="I299" s="82"/>
      <c r="J299" s="83">
        <f t="shared" si="52"/>
        <v>43.094000000000001</v>
      </c>
      <c r="K299" s="83">
        <f t="shared" si="53"/>
        <v>40.977499999999999</v>
      </c>
      <c r="L299" s="83">
        <f t="shared" si="54"/>
        <v>134.26</v>
      </c>
      <c r="M299" s="83">
        <f t="shared" si="55"/>
        <v>152.9</v>
      </c>
      <c r="N299" s="83">
        <f t="shared" si="56"/>
        <v>98.3</v>
      </c>
      <c r="O299" s="83">
        <f t="shared" si="57"/>
        <v>46.963999999999999</v>
      </c>
      <c r="P299" s="134"/>
      <c r="Q299" s="36">
        <f t="shared" si="42"/>
        <v>2637.8333333333335</v>
      </c>
      <c r="R299" s="37">
        <f t="shared" si="43"/>
        <v>15827</v>
      </c>
      <c r="S299" s="21"/>
      <c r="T299" s="21"/>
      <c r="U299" s="21"/>
      <c r="V299" s="21"/>
    </row>
    <row r="300" spans="1:22" ht="15.75" x14ac:dyDescent="0.25">
      <c r="A300" s="13">
        <v>0.625</v>
      </c>
      <c r="B300" s="14" t="s">
        <v>334</v>
      </c>
      <c r="C300" s="15">
        <v>377</v>
      </c>
      <c r="D300" s="15">
        <v>331</v>
      </c>
      <c r="E300" s="16">
        <v>1068</v>
      </c>
      <c r="F300" s="15">
        <v>1340</v>
      </c>
      <c r="G300" s="16">
        <v>373</v>
      </c>
      <c r="H300" s="17">
        <v>319</v>
      </c>
      <c r="I300" s="82"/>
      <c r="J300" s="83">
        <f t="shared" si="52"/>
        <v>37.827500000000001</v>
      </c>
      <c r="K300" s="83">
        <f t="shared" si="53"/>
        <v>37.482500000000002</v>
      </c>
      <c r="L300" s="83">
        <f t="shared" si="54"/>
        <v>43.724000000000004</v>
      </c>
      <c r="M300" s="83">
        <f t="shared" si="55"/>
        <v>48.62</v>
      </c>
      <c r="N300" s="83">
        <f t="shared" si="56"/>
        <v>37.797499999999999</v>
      </c>
      <c r="O300" s="83">
        <f t="shared" si="57"/>
        <v>37.392499999999998</v>
      </c>
      <c r="P300" s="134"/>
      <c r="Q300" s="36">
        <f t="shared" si="42"/>
        <v>634.66666666666663</v>
      </c>
      <c r="R300" s="37">
        <f t="shared" si="43"/>
        <v>3808</v>
      </c>
      <c r="S300" s="21"/>
      <c r="T300" s="21"/>
      <c r="U300" s="21"/>
      <c r="V300" s="21"/>
    </row>
    <row r="301" spans="1:22" ht="15.75" x14ac:dyDescent="0.25">
      <c r="A301" s="13">
        <v>0.625</v>
      </c>
      <c r="B301" s="14" t="s">
        <v>335</v>
      </c>
      <c r="C301" s="15">
        <v>595</v>
      </c>
      <c r="D301" s="15">
        <v>554</v>
      </c>
      <c r="E301" s="16">
        <v>1700</v>
      </c>
      <c r="F301" s="15">
        <v>1041</v>
      </c>
      <c r="G301" s="16">
        <v>984</v>
      </c>
      <c r="H301" s="17">
        <v>657</v>
      </c>
      <c r="I301" s="82"/>
      <c r="J301" s="83">
        <f t="shared" si="52"/>
        <v>39.462499999999999</v>
      </c>
      <c r="K301" s="83">
        <f t="shared" si="53"/>
        <v>39.155000000000001</v>
      </c>
      <c r="L301" s="83">
        <f t="shared" si="54"/>
        <v>55.1</v>
      </c>
      <c r="M301" s="83">
        <f t="shared" si="55"/>
        <v>43.238</v>
      </c>
      <c r="N301" s="83">
        <f t="shared" si="56"/>
        <v>42.38</v>
      </c>
      <c r="O301" s="83">
        <f t="shared" si="57"/>
        <v>39.927500000000002</v>
      </c>
      <c r="P301" s="134"/>
      <c r="Q301" s="36">
        <f t="shared" si="42"/>
        <v>921.83333333333337</v>
      </c>
      <c r="R301" s="37">
        <f t="shared" si="43"/>
        <v>5531</v>
      </c>
      <c r="S301" s="21"/>
      <c r="T301" s="21"/>
      <c r="U301" s="21"/>
      <c r="V301" s="21"/>
    </row>
    <row r="302" spans="1:22" ht="15.75" x14ac:dyDescent="0.25">
      <c r="A302" s="13">
        <v>0.625</v>
      </c>
      <c r="B302" s="14" t="s">
        <v>336</v>
      </c>
      <c r="C302" s="15">
        <v>266</v>
      </c>
      <c r="D302" s="15">
        <v>268</v>
      </c>
      <c r="E302" s="16">
        <v>348</v>
      </c>
      <c r="F302" s="15">
        <v>362</v>
      </c>
      <c r="G302" s="16">
        <v>364</v>
      </c>
      <c r="H302" s="17">
        <v>262</v>
      </c>
      <c r="I302" s="82"/>
      <c r="J302" s="83">
        <f t="shared" si="52"/>
        <v>36.994999999999997</v>
      </c>
      <c r="K302" s="83">
        <f t="shared" si="53"/>
        <v>37.01</v>
      </c>
      <c r="L302" s="83">
        <f t="shared" si="54"/>
        <v>37.61</v>
      </c>
      <c r="M302" s="83">
        <f t="shared" si="55"/>
        <v>37.715000000000003</v>
      </c>
      <c r="N302" s="83">
        <f t="shared" si="56"/>
        <v>37.729999999999997</v>
      </c>
      <c r="O302" s="83">
        <f t="shared" si="57"/>
        <v>36.965000000000003</v>
      </c>
      <c r="P302" s="134"/>
      <c r="Q302" s="36">
        <f t="shared" si="42"/>
        <v>311.66666666666669</v>
      </c>
      <c r="R302" s="37">
        <f t="shared" si="43"/>
        <v>1870</v>
      </c>
      <c r="S302" s="21"/>
      <c r="T302" s="21"/>
      <c r="U302" s="21"/>
      <c r="V302" s="21"/>
    </row>
    <row r="303" spans="1:22" ht="15.75" x14ac:dyDescent="0.25">
      <c r="A303" s="13">
        <v>0.625</v>
      </c>
      <c r="B303" s="14" t="s">
        <v>337</v>
      </c>
      <c r="C303" s="15">
        <v>1610</v>
      </c>
      <c r="D303" s="15">
        <v>1608</v>
      </c>
      <c r="E303" s="16">
        <v>2385</v>
      </c>
      <c r="F303" s="15">
        <v>1772</v>
      </c>
      <c r="G303" s="16">
        <v>1938</v>
      </c>
      <c r="H303" s="17">
        <v>1673</v>
      </c>
      <c r="I303" s="82"/>
      <c r="J303" s="83">
        <f t="shared" si="52"/>
        <v>53.480000000000004</v>
      </c>
      <c r="K303" s="83">
        <f t="shared" si="53"/>
        <v>53.444000000000003</v>
      </c>
      <c r="L303" s="83">
        <f t="shared" si="54"/>
        <v>67.430000000000007</v>
      </c>
      <c r="M303" s="83">
        <f t="shared" si="55"/>
        <v>56.396000000000001</v>
      </c>
      <c r="N303" s="83">
        <f t="shared" si="56"/>
        <v>59.384</v>
      </c>
      <c r="O303" s="83">
        <f t="shared" si="57"/>
        <v>54.614000000000004</v>
      </c>
      <c r="P303" s="134"/>
      <c r="Q303" s="36">
        <f t="shared" si="42"/>
        <v>1831</v>
      </c>
      <c r="R303" s="37">
        <f t="shared" si="43"/>
        <v>10986</v>
      </c>
      <c r="S303" s="21"/>
      <c r="T303" s="21"/>
      <c r="U303" s="21"/>
      <c r="V303" s="21"/>
    </row>
    <row r="304" spans="1:22" ht="15.75" x14ac:dyDescent="0.25">
      <c r="A304" s="13">
        <v>0.625</v>
      </c>
      <c r="B304" s="14" t="s">
        <v>338</v>
      </c>
      <c r="C304" s="15">
        <v>1088</v>
      </c>
      <c r="D304" s="15">
        <v>931</v>
      </c>
      <c r="E304" s="16">
        <v>1251</v>
      </c>
      <c r="F304" s="15">
        <v>1144</v>
      </c>
      <c r="G304" s="16">
        <v>1233</v>
      </c>
      <c r="H304" s="17">
        <v>5146</v>
      </c>
      <c r="I304" s="82"/>
      <c r="J304" s="83">
        <f t="shared" si="52"/>
        <v>44.084000000000003</v>
      </c>
      <c r="K304" s="83">
        <f t="shared" si="53"/>
        <v>41.982500000000002</v>
      </c>
      <c r="L304" s="83">
        <f t="shared" si="54"/>
        <v>47.018000000000001</v>
      </c>
      <c r="M304" s="83">
        <f t="shared" si="55"/>
        <v>45.091999999999999</v>
      </c>
      <c r="N304" s="83">
        <f t="shared" si="56"/>
        <v>46.694000000000003</v>
      </c>
      <c r="O304" s="83">
        <f t="shared" si="57"/>
        <v>164.34</v>
      </c>
      <c r="P304" s="134"/>
      <c r="Q304" s="36">
        <f t="shared" si="42"/>
        <v>1798.8333333333333</v>
      </c>
      <c r="R304" s="37">
        <f t="shared" si="43"/>
        <v>10793</v>
      </c>
      <c r="S304" s="21"/>
      <c r="T304" s="21"/>
      <c r="U304" s="21"/>
      <c r="V304" s="21"/>
    </row>
    <row r="305" spans="1:22" ht="15.75" x14ac:dyDescent="0.25">
      <c r="A305" s="13">
        <v>0.625</v>
      </c>
      <c r="B305" s="14" t="s">
        <v>339</v>
      </c>
      <c r="C305" s="15">
        <v>986</v>
      </c>
      <c r="D305" s="15">
        <v>942</v>
      </c>
      <c r="E305" s="16">
        <v>1288</v>
      </c>
      <c r="F305" s="15">
        <v>1533</v>
      </c>
      <c r="G305" s="16">
        <v>1385</v>
      </c>
      <c r="H305" s="17">
        <v>925</v>
      </c>
      <c r="I305" s="82"/>
      <c r="J305" s="83">
        <f t="shared" si="52"/>
        <v>42.394999999999996</v>
      </c>
      <c r="K305" s="83">
        <f t="shared" si="53"/>
        <v>42.064999999999998</v>
      </c>
      <c r="L305" s="83">
        <f t="shared" si="54"/>
        <v>47.683999999999997</v>
      </c>
      <c r="M305" s="83">
        <f t="shared" si="55"/>
        <v>52.094000000000001</v>
      </c>
      <c r="N305" s="83">
        <f t="shared" si="56"/>
        <v>49.43</v>
      </c>
      <c r="O305" s="83">
        <f t="shared" si="57"/>
        <v>41.9375</v>
      </c>
      <c r="P305" s="134"/>
      <c r="Q305" s="36">
        <f t="shared" si="42"/>
        <v>1176.5</v>
      </c>
      <c r="R305" s="37">
        <f t="shared" si="43"/>
        <v>7059</v>
      </c>
      <c r="S305" s="21"/>
      <c r="T305" s="21"/>
      <c r="U305" s="21"/>
      <c r="V305" s="21"/>
    </row>
    <row r="306" spans="1:22" ht="15.75" x14ac:dyDescent="0.25">
      <c r="A306" s="13">
        <v>0.625</v>
      </c>
      <c r="B306" s="14" t="s">
        <v>340</v>
      </c>
      <c r="C306" s="15">
        <v>3828</v>
      </c>
      <c r="D306" s="15">
        <v>1980</v>
      </c>
      <c r="E306" s="16">
        <v>5658</v>
      </c>
      <c r="F306" s="15">
        <v>4745</v>
      </c>
      <c r="G306" s="16">
        <v>1883</v>
      </c>
      <c r="H306" s="17">
        <v>1188</v>
      </c>
      <c r="I306" s="82"/>
      <c r="J306" s="83">
        <f t="shared" si="52"/>
        <v>111.62</v>
      </c>
      <c r="K306" s="83">
        <f t="shared" si="53"/>
        <v>60.14</v>
      </c>
      <c r="L306" s="83">
        <f t="shared" si="54"/>
        <v>184.82</v>
      </c>
      <c r="M306" s="83">
        <f t="shared" si="55"/>
        <v>148.30000000000001</v>
      </c>
      <c r="N306" s="83">
        <f t="shared" si="56"/>
        <v>58.393999999999998</v>
      </c>
      <c r="O306" s="83">
        <f t="shared" si="57"/>
        <v>45.884</v>
      </c>
      <c r="P306" s="134"/>
      <c r="Q306" s="36">
        <f t="shared" si="42"/>
        <v>3213.6666666666665</v>
      </c>
      <c r="R306" s="37">
        <f t="shared" si="43"/>
        <v>19282</v>
      </c>
      <c r="S306" s="21"/>
      <c r="T306" s="21"/>
      <c r="U306" s="21"/>
      <c r="V306" s="21"/>
    </row>
    <row r="307" spans="1:22" ht="15.75" x14ac:dyDescent="0.25">
      <c r="A307" s="13">
        <v>0.625</v>
      </c>
      <c r="B307" s="14" t="s">
        <v>341</v>
      </c>
      <c r="C307" s="15">
        <v>890</v>
      </c>
      <c r="D307" s="15">
        <v>751</v>
      </c>
      <c r="E307" s="16">
        <v>1055</v>
      </c>
      <c r="F307" s="15">
        <v>2310</v>
      </c>
      <c r="G307" s="16">
        <v>1510</v>
      </c>
      <c r="H307" s="17">
        <v>746</v>
      </c>
      <c r="I307" s="82"/>
      <c r="J307" s="83">
        <f t="shared" si="52"/>
        <v>41.674999999999997</v>
      </c>
      <c r="K307" s="83">
        <f t="shared" si="53"/>
        <v>40.6325</v>
      </c>
      <c r="L307" s="83">
        <f t="shared" si="54"/>
        <v>43.49</v>
      </c>
      <c r="M307" s="83">
        <f t="shared" si="55"/>
        <v>66.08</v>
      </c>
      <c r="N307" s="83">
        <f t="shared" si="56"/>
        <v>51.68</v>
      </c>
      <c r="O307" s="83">
        <f t="shared" si="57"/>
        <v>40.594999999999999</v>
      </c>
      <c r="P307" s="134"/>
      <c r="Q307" s="36">
        <f t="shared" si="42"/>
        <v>1210.3333333333333</v>
      </c>
      <c r="R307" s="37">
        <f t="shared" si="43"/>
        <v>7262</v>
      </c>
      <c r="S307" s="21"/>
      <c r="T307" s="21"/>
      <c r="U307" s="21"/>
      <c r="V307" s="21"/>
    </row>
    <row r="308" spans="1:22" ht="15.75" x14ac:dyDescent="0.25">
      <c r="A308" s="13">
        <v>0.625</v>
      </c>
      <c r="B308" s="14" t="s">
        <v>342</v>
      </c>
      <c r="C308" s="15">
        <v>1461</v>
      </c>
      <c r="D308" s="15">
        <v>1410</v>
      </c>
      <c r="E308" s="16">
        <v>2900</v>
      </c>
      <c r="F308" s="15">
        <v>1836</v>
      </c>
      <c r="G308" s="16">
        <v>1892</v>
      </c>
      <c r="H308" s="17">
        <v>1572</v>
      </c>
      <c r="I308" s="82"/>
      <c r="J308" s="83">
        <f t="shared" si="52"/>
        <v>50.798000000000002</v>
      </c>
      <c r="K308" s="83">
        <f t="shared" si="53"/>
        <v>49.88</v>
      </c>
      <c r="L308" s="83">
        <f t="shared" si="54"/>
        <v>76.7</v>
      </c>
      <c r="M308" s="83">
        <f t="shared" si="55"/>
        <v>57.548000000000002</v>
      </c>
      <c r="N308" s="83">
        <f t="shared" si="56"/>
        <v>58.555999999999997</v>
      </c>
      <c r="O308" s="83">
        <f t="shared" si="57"/>
        <v>52.795999999999999</v>
      </c>
      <c r="P308" s="134"/>
      <c r="Q308" s="36">
        <f t="shared" si="42"/>
        <v>1845.1666666666667</v>
      </c>
      <c r="R308" s="37">
        <f t="shared" si="43"/>
        <v>11071</v>
      </c>
      <c r="S308" s="21"/>
      <c r="T308" s="21"/>
      <c r="U308" s="21"/>
      <c r="V308" s="21"/>
    </row>
    <row r="309" spans="1:22" ht="15.75" x14ac:dyDescent="0.25">
      <c r="A309" s="13">
        <v>0.625</v>
      </c>
      <c r="B309" s="14" t="s">
        <v>343</v>
      </c>
      <c r="C309" s="15">
        <v>1539</v>
      </c>
      <c r="D309" s="15">
        <v>1774</v>
      </c>
      <c r="E309" s="16">
        <v>2519</v>
      </c>
      <c r="F309" s="15">
        <v>4142</v>
      </c>
      <c r="G309" s="16">
        <v>2234</v>
      </c>
      <c r="H309" s="17">
        <v>826</v>
      </c>
      <c r="I309" s="82"/>
      <c r="J309" s="83">
        <f t="shared" si="52"/>
        <v>52.201999999999998</v>
      </c>
      <c r="K309" s="83">
        <f t="shared" si="53"/>
        <v>56.432000000000002</v>
      </c>
      <c r="L309" s="83">
        <f t="shared" si="54"/>
        <v>69.841999999999999</v>
      </c>
      <c r="M309" s="83">
        <f t="shared" si="55"/>
        <v>124.18</v>
      </c>
      <c r="N309" s="83">
        <f t="shared" si="56"/>
        <v>64.712000000000003</v>
      </c>
      <c r="O309" s="83">
        <f t="shared" si="57"/>
        <v>41.195</v>
      </c>
      <c r="P309" s="134"/>
      <c r="Q309" s="36">
        <f t="shared" si="42"/>
        <v>2172.3333333333335</v>
      </c>
      <c r="R309" s="37">
        <f t="shared" si="43"/>
        <v>13034</v>
      </c>
      <c r="S309" s="21"/>
      <c r="T309" s="21"/>
      <c r="U309" s="21"/>
      <c r="V309" s="21"/>
    </row>
    <row r="310" spans="1:22" ht="15.75" x14ac:dyDescent="0.25">
      <c r="A310" s="13">
        <v>0.625</v>
      </c>
      <c r="B310" s="14" t="s">
        <v>344</v>
      </c>
      <c r="C310" s="15">
        <v>332</v>
      </c>
      <c r="D310" s="15">
        <v>264</v>
      </c>
      <c r="E310" s="16">
        <v>1958</v>
      </c>
      <c r="F310" s="15">
        <v>2363</v>
      </c>
      <c r="G310" s="16">
        <v>892</v>
      </c>
      <c r="H310" s="17">
        <v>233</v>
      </c>
      <c r="I310" s="82"/>
      <c r="J310" s="83">
        <f t="shared" si="52"/>
        <v>37.49</v>
      </c>
      <c r="K310" s="83">
        <f t="shared" si="53"/>
        <v>36.979999999999997</v>
      </c>
      <c r="L310" s="83">
        <f t="shared" si="54"/>
        <v>59.744</v>
      </c>
      <c r="M310" s="83">
        <f t="shared" si="55"/>
        <v>67.034000000000006</v>
      </c>
      <c r="N310" s="83">
        <f t="shared" si="56"/>
        <v>41.69</v>
      </c>
      <c r="O310" s="83">
        <f t="shared" si="57"/>
        <v>36.747500000000002</v>
      </c>
      <c r="P310" s="134"/>
      <c r="Q310" s="36">
        <f t="shared" si="42"/>
        <v>1007</v>
      </c>
      <c r="R310" s="37">
        <f t="shared" si="43"/>
        <v>6042</v>
      </c>
      <c r="S310" s="21"/>
      <c r="T310" s="21"/>
      <c r="U310" s="21"/>
      <c r="V310" s="21"/>
    </row>
    <row r="311" spans="1:22" ht="15.75" x14ac:dyDescent="0.25">
      <c r="A311" s="13">
        <v>0.625</v>
      </c>
      <c r="B311" s="14" t="s">
        <v>345</v>
      </c>
      <c r="C311" s="15">
        <v>318</v>
      </c>
      <c r="D311" s="15">
        <v>535</v>
      </c>
      <c r="E311" s="16">
        <v>758</v>
      </c>
      <c r="F311" s="15">
        <v>1317</v>
      </c>
      <c r="G311" s="16">
        <v>1087</v>
      </c>
      <c r="H311" s="17">
        <v>629</v>
      </c>
      <c r="I311" s="82"/>
      <c r="J311" s="83">
        <f t="shared" si="52"/>
        <v>37.384999999999998</v>
      </c>
      <c r="K311" s="83">
        <f t="shared" si="53"/>
        <v>39.012500000000003</v>
      </c>
      <c r="L311" s="83">
        <f t="shared" si="54"/>
        <v>40.685000000000002</v>
      </c>
      <c r="M311" s="83">
        <f t="shared" si="55"/>
        <v>48.206000000000003</v>
      </c>
      <c r="N311" s="83">
        <f t="shared" si="56"/>
        <v>44.066000000000003</v>
      </c>
      <c r="O311" s="83">
        <f t="shared" si="57"/>
        <v>39.717500000000001</v>
      </c>
      <c r="P311" s="134"/>
      <c r="Q311" s="36">
        <f t="shared" si="42"/>
        <v>774</v>
      </c>
      <c r="R311" s="37">
        <f t="shared" si="43"/>
        <v>4644</v>
      </c>
      <c r="S311" s="21"/>
      <c r="T311" s="21"/>
      <c r="U311" s="21"/>
      <c r="V311" s="21"/>
    </row>
    <row r="312" spans="1:22" ht="15.75" x14ac:dyDescent="0.25">
      <c r="A312" s="13">
        <v>0.625</v>
      </c>
      <c r="B312" s="14" t="s">
        <v>346</v>
      </c>
      <c r="C312" s="15">
        <v>553</v>
      </c>
      <c r="D312" s="15">
        <v>497</v>
      </c>
      <c r="E312" s="16">
        <v>1547</v>
      </c>
      <c r="F312" s="15">
        <v>902</v>
      </c>
      <c r="G312" s="16">
        <v>739</v>
      </c>
      <c r="H312" s="17">
        <v>522</v>
      </c>
      <c r="I312" s="82"/>
      <c r="J312" s="83">
        <f t="shared" si="52"/>
        <v>39.147500000000001</v>
      </c>
      <c r="K312" s="83">
        <f t="shared" si="53"/>
        <v>38.727499999999999</v>
      </c>
      <c r="L312" s="83">
        <f t="shared" si="54"/>
        <v>52.346000000000004</v>
      </c>
      <c r="M312" s="83">
        <f t="shared" si="55"/>
        <v>41.765000000000001</v>
      </c>
      <c r="N312" s="83">
        <f t="shared" si="56"/>
        <v>40.542499999999997</v>
      </c>
      <c r="O312" s="83">
        <f t="shared" si="57"/>
        <v>38.914999999999999</v>
      </c>
      <c r="P312" s="134"/>
      <c r="Q312" s="36">
        <f t="shared" si="42"/>
        <v>793.33333333333337</v>
      </c>
      <c r="R312" s="37">
        <f t="shared" si="43"/>
        <v>4760</v>
      </c>
      <c r="S312" s="21"/>
      <c r="T312" s="21"/>
      <c r="U312" s="21"/>
      <c r="V312" s="21"/>
    </row>
    <row r="313" spans="1:22" ht="15.75" x14ac:dyDescent="0.25">
      <c r="A313" s="13">
        <v>0.625</v>
      </c>
      <c r="B313" s="14" t="s">
        <v>347</v>
      </c>
      <c r="C313" s="15">
        <v>2017</v>
      </c>
      <c r="D313" s="15">
        <v>2823</v>
      </c>
      <c r="E313" s="16">
        <v>3476</v>
      </c>
      <c r="F313" s="15">
        <v>3233</v>
      </c>
      <c r="G313" s="16">
        <v>2631</v>
      </c>
      <c r="H313" s="17">
        <v>1264</v>
      </c>
      <c r="I313" s="82"/>
      <c r="J313" s="83">
        <f t="shared" si="52"/>
        <v>60.805999999999997</v>
      </c>
      <c r="K313" s="83">
        <f t="shared" si="53"/>
        <v>75.313999999999993</v>
      </c>
      <c r="L313" s="83">
        <f t="shared" si="54"/>
        <v>97.539999999999992</v>
      </c>
      <c r="M313" s="83">
        <f t="shared" si="55"/>
        <v>87.82</v>
      </c>
      <c r="N313" s="83">
        <f t="shared" si="56"/>
        <v>71.858000000000004</v>
      </c>
      <c r="O313" s="83">
        <f t="shared" si="57"/>
        <v>47.252000000000002</v>
      </c>
      <c r="P313" s="134"/>
      <c r="Q313" s="36">
        <f t="shared" si="42"/>
        <v>2574</v>
      </c>
      <c r="R313" s="37">
        <f t="shared" si="43"/>
        <v>15444</v>
      </c>
      <c r="S313" s="21"/>
      <c r="T313" s="21"/>
      <c r="U313" s="21"/>
      <c r="V313" s="21"/>
    </row>
    <row r="314" spans="1:22" ht="15.75" x14ac:dyDescent="0.25">
      <c r="A314" s="13">
        <v>0.625</v>
      </c>
      <c r="B314" s="14" t="s">
        <v>348</v>
      </c>
      <c r="C314" s="15">
        <v>494</v>
      </c>
      <c r="D314" s="15">
        <v>473</v>
      </c>
      <c r="E314" s="16">
        <v>534</v>
      </c>
      <c r="F314" s="15">
        <v>460</v>
      </c>
      <c r="G314" s="16">
        <v>514</v>
      </c>
      <c r="H314" s="17">
        <v>496</v>
      </c>
      <c r="I314" s="82"/>
      <c r="J314" s="83">
        <f t="shared" si="52"/>
        <v>38.704999999999998</v>
      </c>
      <c r="K314" s="83">
        <f t="shared" si="53"/>
        <v>38.547499999999999</v>
      </c>
      <c r="L314" s="83">
        <f t="shared" si="54"/>
        <v>39.005000000000003</v>
      </c>
      <c r="M314" s="83">
        <f t="shared" si="55"/>
        <v>38.450000000000003</v>
      </c>
      <c r="N314" s="83">
        <f t="shared" si="56"/>
        <v>38.854999999999997</v>
      </c>
      <c r="O314" s="83">
        <f t="shared" si="57"/>
        <v>38.72</v>
      </c>
      <c r="P314" s="134"/>
      <c r="Q314" s="36">
        <f t="shared" si="42"/>
        <v>495.16666666666669</v>
      </c>
      <c r="R314" s="37">
        <f t="shared" si="43"/>
        <v>2971</v>
      </c>
      <c r="S314" s="21"/>
      <c r="T314" s="21"/>
      <c r="U314" s="21"/>
      <c r="V314" s="21"/>
    </row>
    <row r="315" spans="1:22" ht="15.75" x14ac:dyDescent="0.25">
      <c r="A315" s="13">
        <v>0.625</v>
      </c>
      <c r="B315" s="14" t="s">
        <v>349</v>
      </c>
      <c r="C315" s="15">
        <v>671</v>
      </c>
      <c r="D315" s="15">
        <v>63</v>
      </c>
      <c r="E315" s="16">
        <v>250</v>
      </c>
      <c r="F315" s="15">
        <v>384</v>
      </c>
      <c r="G315" s="16">
        <v>799</v>
      </c>
      <c r="H315" s="17">
        <v>171</v>
      </c>
      <c r="I315" s="82"/>
      <c r="J315" s="83">
        <f t="shared" si="52"/>
        <v>40.032499999999999</v>
      </c>
      <c r="K315" s="83">
        <f t="shared" si="53"/>
        <v>35.472499999999997</v>
      </c>
      <c r="L315" s="83">
        <f t="shared" si="54"/>
        <v>36.875</v>
      </c>
      <c r="M315" s="83">
        <f t="shared" si="55"/>
        <v>37.880000000000003</v>
      </c>
      <c r="N315" s="83">
        <f t="shared" si="56"/>
        <v>40.9925</v>
      </c>
      <c r="O315" s="83">
        <f t="shared" si="57"/>
        <v>36.282499999999999</v>
      </c>
      <c r="P315" s="134"/>
      <c r="Q315" s="36">
        <f t="shared" si="42"/>
        <v>389.66666666666669</v>
      </c>
      <c r="R315" s="37">
        <f t="shared" si="43"/>
        <v>2338</v>
      </c>
      <c r="S315" s="21"/>
      <c r="T315" s="21"/>
      <c r="U315" s="21"/>
      <c r="V315" s="21"/>
    </row>
    <row r="316" spans="1:22" ht="15.75" x14ac:dyDescent="0.25">
      <c r="A316" s="13">
        <v>0.625</v>
      </c>
      <c r="B316" s="14" t="s">
        <v>350</v>
      </c>
      <c r="C316" s="15">
        <v>472</v>
      </c>
      <c r="D316" s="15">
        <v>560</v>
      </c>
      <c r="E316" s="16">
        <v>1326</v>
      </c>
      <c r="F316" s="15">
        <v>2072</v>
      </c>
      <c r="G316" s="16">
        <v>2244</v>
      </c>
      <c r="H316" s="17">
        <v>2002</v>
      </c>
      <c r="I316" s="82"/>
      <c r="J316" s="83">
        <f t="shared" si="52"/>
        <v>38.54</v>
      </c>
      <c r="K316" s="83">
        <f t="shared" si="53"/>
        <v>39.200000000000003</v>
      </c>
      <c r="L316" s="83">
        <f t="shared" si="54"/>
        <v>48.368000000000002</v>
      </c>
      <c r="M316" s="83">
        <f t="shared" si="55"/>
        <v>61.796000000000006</v>
      </c>
      <c r="N316" s="83">
        <f t="shared" si="56"/>
        <v>64.891999999999996</v>
      </c>
      <c r="O316" s="83">
        <f t="shared" si="57"/>
        <v>60.536000000000001</v>
      </c>
      <c r="P316" s="134"/>
      <c r="Q316" s="36">
        <f t="shared" si="42"/>
        <v>1446</v>
      </c>
      <c r="R316" s="37">
        <f t="shared" si="43"/>
        <v>8676</v>
      </c>
      <c r="S316" s="21"/>
      <c r="T316" s="21"/>
      <c r="U316" s="21"/>
      <c r="V316" s="21"/>
    </row>
    <row r="317" spans="1:22" ht="15.75" x14ac:dyDescent="0.25">
      <c r="A317" s="13">
        <v>0.625</v>
      </c>
      <c r="B317" s="14" t="s">
        <v>351</v>
      </c>
      <c r="C317" s="15">
        <v>830</v>
      </c>
      <c r="D317" s="15">
        <v>589</v>
      </c>
      <c r="E317" s="16">
        <v>763</v>
      </c>
      <c r="F317" s="15">
        <v>3452</v>
      </c>
      <c r="G317" s="16">
        <v>2615</v>
      </c>
      <c r="H317" s="17">
        <v>634</v>
      </c>
      <c r="I317" s="82"/>
      <c r="J317" s="83">
        <f t="shared" si="52"/>
        <v>41.225000000000001</v>
      </c>
      <c r="K317" s="83">
        <f t="shared" si="53"/>
        <v>39.417499999999997</v>
      </c>
      <c r="L317" s="83">
        <f t="shared" si="54"/>
        <v>40.722499999999997</v>
      </c>
      <c r="M317" s="83">
        <f t="shared" si="55"/>
        <v>96.58</v>
      </c>
      <c r="N317" s="83">
        <f t="shared" si="56"/>
        <v>71.569999999999993</v>
      </c>
      <c r="O317" s="83">
        <f t="shared" si="57"/>
        <v>39.755000000000003</v>
      </c>
      <c r="P317" s="134"/>
      <c r="Q317" s="36">
        <f t="shared" si="42"/>
        <v>1480.5</v>
      </c>
      <c r="R317" s="37">
        <f t="shared" si="43"/>
        <v>8883</v>
      </c>
      <c r="S317" s="21"/>
      <c r="T317" s="21"/>
      <c r="U317" s="21"/>
      <c r="V317" s="21"/>
    </row>
    <row r="318" spans="1:22" ht="15.75" x14ac:dyDescent="0.25">
      <c r="A318" s="13">
        <v>0.625</v>
      </c>
      <c r="B318" s="14" t="s">
        <v>352</v>
      </c>
      <c r="C318" s="15">
        <v>1562</v>
      </c>
      <c r="D318" s="15">
        <v>1571</v>
      </c>
      <c r="E318" s="16">
        <v>2521</v>
      </c>
      <c r="F318" s="15">
        <v>1844</v>
      </c>
      <c r="G318" s="16">
        <v>1875</v>
      </c>
      <c r="H318" s="17">
        <v>1382</v>
      </c>
      <c r="I318" s="82"/>
      <c r="J318" s="83">
        <f t="shared" si="52"/>
        <v>52.616</v>
      </c>
      <c r="K318" s="83">
        <f t="shared" si="53"/>
        <v>52.777999999999999</v>
      </c>
      <c r="L318" s="83">
        <f t="shared" si="54"/>
        <v>69.878</v>
      </c>
      <c r="M318" s="83">
        <f t="shared" si="55"/>
        <v>57.692</v>
      </c>
      <c r="N318" s="83">
        <f t="shared" si="56"/>
        <v>58.25</v>
      </c>
      <c r="O318" s="83">
        <f t="shared" si="57"/>
        <v>49.375999999999998</v>
      </c>
      <c r="P318" s="134"/>
      <c r="Q318" s="36">
        <f t="shared" si="42"/>
        <v>1792.5</v>
      </c>
      <c r="R318" s="37">
        <f t="shared" si="43"/>
        <v>10755</v>
      </c>
      <c r="S318" s="21"/>
      <c r="T318" s="21"/>
      <c r="U318" s="21"/>
      <c r="V318" s="21"/>
    </row>
    <row r="319" spans="1:22" ht="15.75" x14ac:dyDescent="0.25">
      <c r="A319" s="13">
        <v>0.625</v>
      </c>
      <c r="B319" s="14" t="s">
        <v>353</v>
      </c>
      <c r="C319" s="15">
        <v>1469</v>
      </c>
      <c r="D319" s="15">
        <v>1816</v>
      </c>
      <c r="E319" s="16">
        <v>3923</v>
      </c>
      <c r="F319" s="15">
        <v>4709</v>
      </c>
      <c r="G319" s="16">
        <v>2692</v>
      </c>
      <c r="H319" s="17">
        <v>2031</v>
      </c>
      <c r="I319" s="82"/>
      <c r="J319" s="83">
        <f t="shared" si="52"/>
        <v>50.942</v>
      </c>
      <c r="K319" s="83">
        <f t="shared" si="53"/>
        <v>57.188000000000002</v>
      </c>
      <c r="L319" s="83">
        <f t="shared" si="54"/>
        <v>115.42</v>
      </c>
      <c r="M319" s="83">
        <f t="shared" si="55"/>
        <v>146.86000000000001</v>
      </c>
      <c r="N319" s="83">
        <f t="shared" si="56"/>
        <v>72.956000000000003</v>
      </c>
      <c r="O319" s="83">
        <f t="shared" si="57"/>
        <v>61.058</v>
      </c>
      <c r="P319" s="134"/>
      <c r="Q319" s="36">
        <f t="shared" si="42"/>
        <v>2773.3333333333335</v>
      </c>
      <c r="R319" s="37">
        <f t="shared" si="43"/>
        <v>16640</v>
      </c>
      <c r="S319" s="21"/>
      <c r="T319" s="21"/>
      <c r="U319" s="21"/>
      <c r="V319" s="21"/>
    </row>
    <row r="320" spans="1:22" ht="15.75" x14ac:dyDescent="0.25">
      <c r="A320" s="13">
        <v>0.625</v>
      </c>
      <c r="B320" s="14" t="s">
        <v>354</v>
      </c>
      <c r="C320" s="15">
        <v>37726</v>
      </c>
      <c r="D320" s="15">
        <v>130</v>
      </c>
      <c r="E320" s="16">
        <v>100</v>
      </c>
      <c r="F320" s="15">
        <v>771</v>
      </c>
      <c r="G320" s="16">
        <v>261</v>
      </c>
      <c r="H320" s="17">
        <v>158</v>
      </c>
      <c r="I320" s="82"/>
      <c r="J320" s="83">
        <f t="shared" si="52"/>
        <v>1467.54</v>
      </c>
      <c r="K320" s="83">
        <f t="shared" si="53"/>
        <v>35.975000000000001</v>
      </c>
      <c r="L320" s="83">
        <f t="shared" si="54"/>
        <v>35.75</v>
      </c>
      <c r="M320" s="83">
        <f t="shared" si="55"/>
        <v>40.782499999999999</v>
      </c>
      <c r="N320" s="83">
        <f t="shared" si="56"/>
        <v>36.957500000000003</v>
      </c>
      <c r="O320" s="83">
        <f t="shared" si="57"/>
        <v>36.185000000000002</v>
      </c>
      <c r="P320" s="134"/>
      <c r="Q320" s="36">
        <f t="shared" si="42"/>
        <v>6524.333333333333</v>
      </c>
      <c r="R320" s="37">
        <f t="shared" si="43"/>
        <v>39146</v>
      </c>
      <c r="S320" s="21"/>
      <c r="T320" s="21"/>
      <c r="U320" s="21"/>
      <c r="V320" s="21"/>
    </row>
    <row r="321" spans="1:22" ht="15.75" x14ac:dyDescent="0.25">
      <c r="A321" s="13">
        <v>0.625</v>
      </c>
      <c r="B321" s="14" t="s">
        <v>355</v>
      </c>
      <c r="C321" s="15">
        <v>1065</v>
      </c>
      <c r="D321" s="15">
        <v>540</v>
      </c>
      <c r="E321" s="16">
        <v>1896</v>
      </c>
      <c r="F321" s="15">
        <v>1687</v>
      </c>
      <c r="G321" s="16">
        <v>2002</v>
      </c>
      <c r="H321" s="17">
        <v>1954</v>
      </c>
      <c r="I321" s="82"/>
      <c r="J321" s="83">
        <f t="shared" si="52"/>
        <v>43.67</v>
      </c>
      <c r="K321" s="83">
        <f t="shared" si="53"/>
        <v>39.049999999999997</v>
      </c>
      <c r="L321" s="83">
        <f t="shared" si="54"/>
        <v>58.628</v>
      </c>
      <c r="M321" s="83">
        <f t="shared" si="55"/>
        <v>54.866</v>
      </c>
      <c r="N321" s="83">
        <f t="shared" si="56"/>
        <v>60.536000000000001</v>
      </c>
      <c r="O321" s="83">
        <f t="shared" si="57"/>
        <v>59.671999999999997</v>
      </c>
      <c r="P321" s="134"/>
      <c r="Q321" s="36">
        <f t="shared" si="42"/>
        <v>1524</v>
      </c>
      <c r="R321" s="37">
        <f t="shared" si="43"/>
        <v>9144</v>
      </c>
      <c r="S321" s="21"/>
      <c r="T321" s="21"/>
      <c r="U321" s="21"/>
      <c r="V321" s="21"/>
    </row>
    <row r="322" spans="1:22" ht="15.75" x14ac:dyDescent="0.25">
      <c r="A322" s="13">
        <v>0.625</v>
      </c>
      <c r="B322" s="14" t="s">
        <v>356</v>
      </c>
      <c r="C322" s="15"/>
      <c r="D322" s="15">
        <v>64</v>
      </c>
      <c r="E322" s="16">
        <v>43</v>
      </c>
      <c r="F322" s="15">
        <v>98</v>
      </c>
      <c r="G322" s="16">
        <v>904</v>
      </c>
      <c r="H322" s="17">
        <v>9</v>
      </c>
      <c r="I322" s="82"/>
      <c r="J322" s="83">
        <f t="shared" si="52"/>
        <v>35</v>
      </c>
      <c r="K322" s="83">
        <f t="shared" si="53"/>
        <v>35.479999999999997</v>
      </c>
      <c r="L322" s="83">
        <f t="shared" si="54"/>
        <v>35.322499999999998</v>
      </c>
      <c r="M322" s="83">
        <f t="shared" si="55"/>
        <v>35.734999999999999</v>
      </c>
      <c r="N322" s="83">
        <f t="shared" si="56"/>
        <v>41.78</v>
      </c>
      <c r="O322" s="83">
        <f t="shared" si="57"/>
        <v>35.067500000000003</v>
      </c>
      <c r="P322" s="134"/>
      <c r="Q322" s="36">
        <f t="shared" si="42"/>
        <v>223.6</v>
      </c>
      <c r="R322" s="37">
        <f t="shared" si="43"/>
        <v>1118</v>
      </c>
      <c r="S322" s="21"/>
      <c r="T322" s="21"/>
      <c r="U322" s="21"/>
      <c r="V322" s="21"/>
    </row>
    <row r="323" spans="1:22" ht="15.75" x14ac:dyDescent="0.25">
      <c r="A323" s="13">
        <v>0.625</v>
      </c>
      <c r="B323" s="14" t="s">
        <v>357</v>
      </c>
      <c r="C323" s="15">
        <v>132</v>
      </c>
      <c r="D323" s="15">
        <v>496</v>
      </c>
      <c r="E323" s="16">
        <v>2980</v>
      </c>
      <c r="F323" s="15">
        <v>2602</v>
      </c>
      <c r="G323" s="16">
        <v>816</v>
      </c>
      <c r="H323" s="17">
        <v>171</v>
      </c>
      <c r="I323" s="82"/>
      <c r="J323" s="83">
        <f t="shared" si="52"/>
        <v>35.99</v>
      </c>
      <c r="K323" s="83">
        <f t="shared" si="53"/>
        <v>38.72</v>
      </c>
      <c r="L323" s="83">
        <f t="shared" si="54"/>
        <v>78.14</v>
      </c>
      <c r="M323" s="83">
        <f t="shared" si="55"/>
        <v>71.335999999999999</v>
      </c>
      <c r="N323" s="83">
        <f t="shared" si="56"/>
        <v>41.12</v>
      </c>
      <c r="O323" s="83">
        <f t="shared" si="57"/>
        <v>36.282499999999999</v>
      </c>
      <c r="P323" s="134"/>
      <c r="Q323" s="36">
        <f t="shared" si="42"/>
        <v>1199.5</v>
      </c>
      <c r="R323" s="37">
        <f t="shared" si="43"/>
        <v>7197</v>
      </c>
      <c r="S323" s="21"/>
      <c r="T323" s="21"/>
      <c r="U323" s="21"/>
      <c r="V323" s="21"/>
    </row>
    <row r="324" spans="1:22" ht="16.5" thickBot="1" x14ac:dyDescent="0.3">
      <c r="A324" s="13">
        <v>0.625</v>
      </c>
      <c r="B324" s="14" t="s">
        <v>358</v>
      </c>
      <c r="C324" s="15">
        <v>201</v>
      </c>
      <c r="D324" s="15">
        <v>224</v>
      </c>
      <c r="E324" s="16">
        <v>594</v>
      </c>
      <c r="F324" s="15">
        <v>3574</v>
      </c>
      <c r="G324" s="16">
        <v>1700</v>
      </c>
      <c r="H324" s="17">
        <v>223</v>
      </c>
      <c r="I324" s="82"/>
      <c r="J324" s="83">
        <f t="shared" si="52"/>
        <v>36.5075</v>
      </c>
      <c r="K324" s="83">
        <f t="shared" si="53"/>
        <v>36.68</v>
      </c>
      <c r="L324" s="83">
        <f t="shared" si="54"/>
        <v>39.454999999999998</v>
      </c>
      <c r="M324" s="83">
        <f t="shared" si="55"/>
        <v>101.46000000000001</v>
      </c>
      <c r="N324" s="83">
        <f t="shared" si="56"/>
        <v>55.1</v>
      </c>
      <c r="O324" s="83">
        <f t="shared" si="57"/>
        <v>36.672499999999999</v>
      </c>
      <c r="P324" s="134"/>
      <c r="Q324" s="36">
        <f t="shared" si="42"/>
        <v>1086</v>
      </c>
      <c r="R324" s="37">
        <f t="shared" si="43"/>
        <v>6516</v>
      </c>
      <c r="S324" s="21"/>
      <c r="T324" s="21"/>
      <c r="U324" s="21"/>
      <c r="V324" s="21"/>
    </row>
    <row r="325" spans="1:22" ht="16.5" thickBot="1" x14ac:dyDescent="0.3">
      <c r="A325" s="13">
        <v>1</v>
      </c>
      <c r="B325" s="14" t="s">
        <v>359</v>
      </c>
      <c r="C325" s="15">
        <v>840</v>
      </c>
      <c r="D325" s="15">
        <v>805</v>
      </c>
      <c r="E325" s="16">
        <v>1308</v>
      </c>
      <c r="F325" s="15">
        <v>8076</v>
      </c>
      <c r="G325" s="16">
        <v>2441</v>
      </c>
      <c r="H325" s="17">
        <v>1221</v>
      </c>
      <c r="I325" s="82"/>
      <c r="J325" s="89">
        <f>43.75*2+IF(C325&gt;2500,2500/100*0.75,C325/100*0.75)+IF(IF(C325&gt;7500,(7500-2500)/100*1.8,(C325-2500)/100*1.8)&lt;0,0,IF(C325&gt;7500,(7500-2500)/100*1.8,(C325-2500)/100*1.8))+IF(C325&gt;7500, (C325-7500)/100*4,0)</f>
        <v>93.8</v>
      </c>
      <c r="K325" s="90">
        <f t="shared" ref="K325:O325" si="58">43.75*2+IF(D325&gt;2500,2500/100*0.75,D325/100*0.75)+IF(IF(D325&gt;7500,(7500-2500)/100*1.8,(D325-2500)/100*1.8)&lt;0,0,IF(D325&gt;7500,(7500-2500)/100*1.8,(D325-2500)/100*1.8))+IF(D325&gt;7500, (D325-7500)/100*4,0)</f>
        <v>93.537499999999994</v>
      </c>
      <c r="L325" s="90">
        <f t="shared" si="58"/>
        <v>97.31</v>
      </c>
      <c r="M325" s="90">
        <f t="shared" si="58"/>
        <v>219.29</v>
      </c>
      <c r="N325" s="90">
        <f t="shared" si="58"/>
        <v>105.8075</v>
      </c>
      <c r="O325" s="91">
        <f t="shared" si="58"/>
        <v>96.657499999999999</v>
      </c>
      <c r="P325" s="134"/>
      <c r="Q325" s="36">
        <f t="shared" si="42"/>
        <v>2448.5</v>
      </c>
      <c r="R325" s="37">
        <f t="shared" si="43"/>
        <v>14691</v>
      </c>
      <c r="S325" s="21"/>
      <c r="T325" s="21"/>
      <c r="U325" s="21"/>
      <c r="V325" s="21"/>
    </row>
    <row r="326" spans="1:22" ht="15.75" x14ac:dyDescent="0.25">
      <c r="A326" s="13">
        <v>0.625</v>
      </c>
      <c r="B326" s="14" t="s">
        <v>360</v>
      </c>
      <c r="C326" s="15">
        <v>664</v>
      </c>
      <c r="D326" s="15">
        <v>587</v>
      </c>
      <c r="E326" s="16">
        <v>573</v>
      </c>
      <c r="F326" s="15">
        <v>1840</v>
      </c>
      <c r="G326" s="16">
        <v>179</v>
      </c>
      <c r="H326" s="17">
        <v>237</v>
      </c>
      <c r="I326" s="82"/>
      <c r="J326" s="83">
        <f t="shared" ref="J326" si="59">17.5*2+IF(C326&gt;1000,1000/100*0.75,C326/100*0.75)+IF(IF(C326&gt;3000,(3000-1000)/100*1.8,(C326-1000)/100*1.8)&lt;0,0,IF(C326&gt;3000,(3000-1000)/100*1.8,(C326-1000)/100*1.8))+IF(C326&gt;3000, (C326-3000)/100*4,0)</f>
        <v>39.979999999999997</v>
      </c>
      <c r="K326" s="83">
        <f t="shared" ref="K326" si="60">17.5*2+IF(D326&gt;1000,1000/100*0.75,D326/100*0.75)+IF(IF(D326&gt;3000,(3000-1000)/100*1.8,(D326-1000)/100*1.8)&lt;0,0,IF(D326&gt;3000,(3000-1000)/100*1.8,(D326-1000)/100*1.8))+IF(D326&gt;3000, (D326-3000)/100*4,0)</f>
        <v>39.402500000000003</v>
      </c>
      <c r="L326" s="83">
        <f t="shared" ref="L326" si="61">17.5*2+IF(E326&gt;1000,1000/100*0.75,E326/100*0.75)+IF(IF(E326&gt;3000,(3000-1000)/100*1.8,(E326-1000)/100*1.8)&lt;0,0,IF(E326&gt;3000,(3000-1000)/100*1.8,(E326-1000)/100*1.8))+IF(E326&gt;3000, (E326-3000)/100*4,0)</f>
        <v>39.297499999999999</v>
      </c>
      <c r="M326" s="83">
        <f t="shared" ref="M326" si="62">17.5*2+IF(F326&gt;1000,1000/100*0.75,F326/100*0.75)+IF(IF(F326&gt;3000,(3000-1000)/100*1.8,(F326-1000)/100*1.8)&lt;0,0,IF(F326&gt;3000,(3000-1000)/100*1.8,(F326-1000)/100*1.8))+IF(F326&gt;3000, (F326-3000)/100*4,0)</f>
        <v>57.620000000000005</v>
      </c>
      <c r="N326" s="83">
        <f t="shared" ref="N326" si="63">17.5*2+IF(G326&gt;1000,1000/100*0.75,G326/100*0.75)+IF(IF(G326&gt;3000,(3000-1000)/100*1.8,(G326-1000)/100*1.8)&lt;0,0,IF(G326&gt;3000,(3000-1000)/100*1.8,(G326-1000)/100*1.8))+IF(G326&gt;3000, (G326-3000)/100*4,0)</f>
        <v>36.342500000000001</v>
      </c>
      <c r="O326" s="83">
        <f t="shared" ref="O326" si="64">17.5*2+IF(H326&gt;1000,1000/100*0.75,H326/100*0.75)+IF(IF(H326&gt;3000,(3000-1000)/100*1.8,(H326-1000)/100*1.8)&lt;0,0,IF(H326&gt;3000,(3000-1000)/100*1.8,(H326-1000)/100*1.8))+IF(H326&gt;3000, (H326-3000)/100*4,0)</f>
        <v>36.777500000000003</v>
      </c>
      <c r="P326" s="134"/>
      <c r="Q326" s="36">
        <f t="shared" si="42"/>
        <v>680</v>
      </c>
      <c r="R326" s="37">
        <f t="shared" si="43"/>
        <v>4080</v>
      </c>
      <c r="S326" s="21"/>
      <c r="T326" s="21"/>
      <c r="U326" s="21"/>
      <c r="V326" s="21"/>
    </row>
    <row r="327" spans="1:22" ht="15.75" x14ac:dyDescent="0.25">
      <c r="A327" s="13">
        <v>0.625</v>
      </c>
      <c r="B327" s="14" t="s">
        <v>361</v>
      </c>
      <c r="C327" s="15">
        <v>2246</v>
      </c>
      <c r="D327" s="15">
        <v>1768</v>
      </c>
      <c r="E327" s="16">
        <v>2749</v>
      </c>
      <c r="F327" s="15">
        <v>7550</v>
      </c>
      <c r="G327" s="16">
        <v>3247</v>
      </c>
      <c r="H327" s="17">
        <v>2139</v>
      </c>
      <c r="I327" s="82"/>
      <c r="J327" s="83">
        <f t="shared" ref="J327:J390" si="65">17.5*2+IF(C327&gt;1000,1000/100*0.75,C327/100*0.75)+IF(IF(C327&gt;3000,(3000-1000)/100*1.8,(C327-1000)/100*1.8)&lt;0,0,IF(C327&gt;3000,(3000-1000)/100*1.8,(C327-1000)/100*1.8))+IF(C327&gt;3000, (C327-3000)/100*4,0)</f>
        <v>64.927999999999997</v>
      </c>
      <c r="K327" s="83">
        <f t="shared" ref="K327:K390" si="66">17.5*2+IF(D327&gt;1000,1000/100*0.75,D327/100*0.75)+IF(IF(D327&gt;3000,(3000-1000)/100*1.8,(D327-1000)/100*1.8)&lt;0,0,IF(D327&gt;3000,(3000-1000)/100*1.8,(D327-1000)/100*1.8))+IF(D327&gt;3000, (D327-3000)/100*4,0)</f>
        <v>56.323999999999998</v>
      </c>
      <c r="L327" s="83">
        <f t="shared" ref="L327:L390" si="67">17.5*2+IF(E327&gt;1000,1000/100*0.75,E327/100*0.75)+IF(IF(E327&gt;3000,(3000-1000)/100*1.8,(E327-1000)/100*1.8)&lt;0,0,IF(E327&gt;3000,(3000-1000)/100*1.8,(E327-1000)/100*1.8))+IF(E327&gt;3000, (E327-3000)/100*4,0)</f>
        <v>73.981999999999999</v>
      </c>
      <c r="M327" s="83">
        <f t="shared" ref="M327:M390" si="68">17.5*2+IF(F327&gt;1000,1000/100*0.75,F327/100*0.75)+IF(IF(F327&gt;3000,(3000-1000)/100*1.8,(F327-1000)/100*1.8)&lt;0,0,IF(F327&gt;3000,(3000-1000)/100*1.8,(F327-1000)/100*1.8))+IF(F327&gt;3000, (F327-3000)/100*4,0)</f>
        <v>260.5</v>
      </c>
      <c r="N327" s="83">
        <f t="shared" ref="N327:N390" si="69">17.5*2+IF(G327&gt;1000,1000/100*0.75,G327/100*0.75)+IF(IF(G327&gt;3000,(3000-1000)/100*1.8,(G327-1000)/100*1.8)&lt;0,0,IF(G327&gt;3000,(3000-1000)/100*1.8,(G327-1000)/100*1.8))+IF(G327&gt;3000, (G327-3000)/100*4,0)</f>
        <v>88.38</v>
      </c>
      <c r="O327" s="83">
        <f t="shared" ref="O327:O390" si="70">17.5*2+IF(H327&gt;1000,1000/100*0.75,H327/100*0.75)+IF(IF(H327&gt;3000,(3000-1000)/100*1.8,(H327-1000)/100*1.8)&lt;0,0,IF(H327&gt;3000,(3000-1000)/100*1.8,(H327-1000)/100*1.8))+IF(H327&gt;3000, (H327-3000)/100*4,0)</f>
        <v>63.002000000000002</v>
      </c>
      <c r="P327" s="134"/>
      <c r="Q327" s="36">
        <f t="shared" ref="Q327:Q390" si="71">AVERAGE(C327:H327)</f>
        <v>3283.1666666666665</v>
      </c>
      <c r="R327" s="37">
        <f t="shared" ref="R327:R390" si="72">SUM(C327:H327)</f>
        <v>19699</v>
      </c>
      <c r="S327" s="21"/>
      <c r="T327" s="21"/>
      <c r="U327" s="21"/>
      <c r="V327" s="21"/>
    </row>
    <row r="328" spans="1:22" ht="15.75" x14ac:dyDescent="0.25">
      <c r="A328" s="13">
        <v>0.625</v>
      </c>
      <c r="B328" s="14" t="s">
        <v>362</v>
      </c>
      <c r="C328" s="15">
        <v>829</v>
      </c>
      <c r="D328" s="15">
        <v>1805</v>
      </c>
      <c r="E328" s="16">
        <v>4344</v>
      </c>
      <c r="F328" s="15">
        <v>4008</v>
      </c>
      <c r="G328" s="16">
        <v>2417</v>
      </c>
      <c r="H328" s="17">
        <v>1842</v>
      </c>
      <c r="I328" s="82"/>
      <c r="J328" s="83">
        <f t="shared" si="65"/>
        <v>41.217500000000001</v>
      </c>
      <c r="K328" s="83">
        <f t="shared" si="66"/>
        <v>56.99</v>
      </c>
      <c r="L328" s="83">
        <f t="shared" si="67"/>
        <v>132.26</v>
      </c>
      <c r="M328" s="83">
        <f t="shared" si="68"/>
        <v>118.82</v>
      </c>
      <c r="N328" s="83">
        <f t="shared" si="69"/>
        <v>68.006</v>
      </c>
      <c r="O328" s="83">
        <f t="shared" si="70"/>
        <v>57.655999999999999</v>
      </c>
      <c r="P328" s="134"/>
      <c r="Q328" s="36">
        <f t="shared" si="71"/>
        <v>2540.8333333333335</v>
      </c>
      <c r="R328" s="37">
        <f t="shared" si="72"/>
        <v>15245</v>
      </c>
      <c r="S328" s="21"/>
      <c r="T328" s="40"/>
      <c r="U328" s="21"/>
      <c r="V328" s="21"/>
    </row>
    <row r="329" spans="1:22" ht="15.75" x14ac:dyDescent="0.25">
      <c r="A329" s="13">
        <v>0.625</v>
      </c>
      <c r="B329" s="14" t="s">
        <v>363</v>
      </c>
      <c r="C329" s="15">
        <v>799</v>
      </c>
      <c r="D329" s="15">
        <v>586</v>
      </c>
      <c r="E329" s="16">
        <v>1418</v>
      </c>
      <c r="F329" s="15">
        <v>1348</v>
      </c>
      <c r="G329" s="16">
        <v>1155</v>
      </c>
      <c r="H329" s="17">
        <v>1377</v>
      </c>
      <c r="I329" s="82"/>
      <c r="J329" s="83">
        <f t="shared" si="65"/>
        <v>40.9925</v>
      </c>
      <c r="K329" s="83">
        <f t="shared" si="66"/>
        <v>39.395000000000003</v>
      </c>
      <c r="L329" s="83">
        <f t="shared" si="67"/>
        <v>50.024000000000001</v>
      </c>
      <c r="M329" s="83">
        <f t="shared" si="68"/>
        <v>48.764000000000003</v>
      </c>
      <c r="N329" s="83">
        <f t="shared" si="69"/>
        <v>45.29</v>
      </c>
      <c r="O329" s="83">
        <f t="shared" si="70"/>
        <v>49.286000000000001</v>
      </c>
      <c r="P329" s="134"/>
      <c r="Q329" s="36">
        <f t="shared" si="71"/>
        <v>1113.8333333333333</v>
      </c>
      <c r="R329" s="37">
        <f t="shared" si="72"/>
        <v>6683</v>
      </c>
      <c r="S329" s="21"/>
      <c r="T329" s="21"/>
      <c r="U329" s="21"/>
      <c r="V329" s="21"/>
    </row>
    <row r="330" spans="1:22" ht="15.75" x14ac:dyDescent="0.25">
      <c r="A330" s="13">
        <v>0.625</v>
      </c>
      <c r="B330" s="14" t="s">
        <v>364</v>
      </c>
      <c r="C330" s="15">
        <v>1271</v>
      </c>
      <c r="D330" s="15">
        <v>815</v>
      </c>
      <c r="E330" s="16">
        <v>1180</v>
      </c>
      <c r="F330" s="15">
        <v>1294</v>
      </c>
      <c r="G330" s="16">
        <v>1254</v>
      </c>
      <c r="H330" s="17">
        <v>1191</v>
      </c>
      <c r="I330" s="82"/>
      <c r="J330" s="83">
        <f t="shared" si="65"/>
        <v>47.378</v>
      </c>
      <c r="K330" s="83">
        <f t="shared" si="66"/>
        <v>41.112499999999997</v>
      </c>
      <c r="L330" s="83">
        <f t="shared" si="67"/>
        <v>45.74</v>
      </c>
      <c r="M330" s="83">
        <f t="shared" si="68"/>
        <v>47.792000000000002</v>
      </c>
      <c r="N330" s="83">
        <f t="shared" si="69"/>
        <v>47.072000000000003</v>
      </c>
      <c r="O330" s="83">
        <f t="shared" si="70"/>
        <v>45.938000000000002</v>
      </c>
      <c r="P330" s="134"/>
      <c r="Q330" s="36">
        <f t="shared" si="71"/>
        <v>1167.5</v>
      </c>
      <c r="R330" s="37">
        <f t="shared" si="72"/>
        <v>7005</v>
      </c>
      <c r="S330" s="21"/>
      <c r="T330" s="21"/>
      <c r="U330" s="21"/>
      <c r="V330" s="21"/>
    </row>
    <row r="331" spans="1:22" ht="15.75" x14ac:dyDescent="0.25">
      <c r="A331" s="13">
        <v>0.625</v>
      </c>
      <c r="B331" s="14" t="s">
        <v>365</v>
      </c>
      <c r="C331" s="15">
        <v>766</v>
      </c>
      <c r="D331" s="15">
        <v>972</v>
      </c>
      <c r="E331" s="16">
        <v>4175</v>
      </c>
      <c r="F331" s="15">
        <v>5540</v>
      </c>
      <c r="G331" s="16">
        <v>2355</v>
      </c>
      <c r="H331" s="17">
        <v>1472</v>
      </c>
      <c r="I331" s="82"/>
      <c r="J331" s="83">
        <f t="shared" si="65"/>
        <v>40.744999999999997</v>
      </c>
      <c r="K331" s="83">
        <f t="shared" si="66"/>
        <v>42.29</v>
      </c>
      <c r="L331" s="83">
        <f t="shared" si="67"/>
        <v>125.5</v>
      </c>
      <c r="M331" s="83">
        <f t="shared" si="68"/>
        <v>180.1</v>
      </c>
      <c r="N331" s="83">
        <f t="shared" si="69"/>
        <v>66.89</v>
      </c>
      <c r="O331" s="83">
        <f t="shared" si="70"/>
        <v>50.996000000000002</v>
      </c>
      <c r="P331" s="134"/>
      <c r="Q331" s="36">
        <f t="shared" si="71"/>
        <v>2546.6666666666665</v>
      </c>
      <c r="R331" s="37">
        <f t="shared" si="72"/>
        <v>15280</v>
      </c>
      <c r="S331" s="21"/>
      <c r="T331" s="21"/>
      <c r="U331" s="21"/>
      <c r="V331" s="21"/>
    </row>
    <row r="332" spans="1:22" ht="15.75" x14ac:dyDescent="0.25">
      <c r="A332" s="13">
        <v>0.625</v>
      </c>
      <c r="B332" s="14" t="s">
        <v>366</v>
      </c>
      <c r="C332" s="15">
        <v>1392</v>
      </c>
      <c r="D332" s="15">
        <v>1333</v>
      </c>
      <c r="E332" s="16">
        <v>2573</v>
      </c>
      <c r="F332" s="15">
        <v>3366</v>
      </c>
      <c r="G332" s="16">
        <v>1848</v>
      </c>
      <c r="H332" s="17">
        <v>1213</v>
      </c>
      <c r="I332" s="82"/>
      <c r="J332" s="83">
        <f t="shared" si="65"/>
        <v>49.555999999999997</v>
      </c>
      <c r="K332" s="83">
        <f t="shared" si="66"/>
        <v>48.494</v>
      </c>
      <c r="L332" s="83">
        <f t="shared" si="67"/>
        <v>70.813999999999993</v>
      </c>
      <c r="M332" s="83">
        <f t="shared" si="68"/>
        <v>93.14</v>
      </c>
      <c r="N332" s="83">
        <f t="shared" si="69"/>
        <v>57.764000000000003</v>
      </c>
      <c r="O332" s="83">
        <f t="shared" si="70"/>
        <v>46.334000000000003</v>
      </c>
      <c r="P332" s="134"/>
      <c r="Q332" s="36">
        <f t="shared" si="71"/>
        <v>1954.1666666666667</v>
      </c>
      <c r="R332" s="37">
        <f t="shared" si="72"/>
        <v>11725</v>
      </c>
      <c r="S332" s="21"/>
      <c r="T332" s="21"/>
      <c r="U332" s="21"/>
      <c r="V332" s="21"/>
    </row>
    <row r="333" spans="1:22" ht="15.75" x14ac:dyDescent="0.25">
      <c r="A333" s="13">
        <v>0.625</v>
      </c>
      <c r="B333" s="14" t="s">
        <v>367</v>
      </c>
      <c r="C333" s="15">
        <v>394</v>
      </c>
      <c r="D333" s="15">
        <v>443</v>
      </c>
      <c r="E333" s="16">
        <v>932</v>
      </c>
      <c r="F333" s="15">
        <v>925</v>
      </c>
      <c r="G333" s="16">
        <v>835</v>
      </c>
      <c r="H333" s="17">
        <v>583</v>
      </c>
      <c r="I333" s="82"/>
      <c r="J333" s="83">
        <f t="shared" si="65"/>
        <v>37.954999999999998</v>
      </c>
      <c r="K333" s="83">
        <f t="shared" si="66"/>
        <v>38.322499999999998</v>
      </c>
      <c r="L333" s="83">
        <f t="shared" si="67"/>
        <v>41.99</v>
      </c>
      <c r="M333" s="83">
        <f t="shared" si="68"/>
        <v>41.9375</v>
      </c>
      <c r="N333" s="83">
        <f t="shared" si="69"/>
        <v>41.262500000000003</v>
      </c>
      <c r="O333" s="83">
        <f t="shared" si="70"/>
        <v>39.372500000000002</v>
      </c>
      <c r="P333" s="134"/>
      <c r="Q333" s="36">
        <f t="shared" si="71"/>
        <v>685.33333333333337</v>
      </c>
      <c r="R333" s="37">
        <f t="shared" si="72"/>
        <v>4112</v>
      </c>
      <c r="S333" s="21"/>
      <c r="T333" s="21"/>
      <c r="U333" s="21"/>
      <c r="V333" s="21"/>
    </row>
    <row r="334" spans="1:22" ht="15.75" x14ac:dyDescent="0.25">
      <c r="A334" s="13">
        <v>0.625</v>
      </c>
      <c r="B334" s="14" t="s">
        <v>368</v>
      </c>
      <c r="C334" s="15">
        <v>974</v>
      </c>
      <c r="D334" s="15">
        <v>951</v>
      </c>
      <c r="E334" s="16">
        <v>954</v>
      </c>
      <c r="F334" s="15">
        <v>1636</v>
      </c>
      <c r="G334" s="16">
        <v>1425</v>
      </c>
      <c r="H334" s="17">
        <v>1169</v>
      </c>
      <c r="I334" s="82"/>
      <c r="J334" s="83">
        <f t="shared" si="65"/>
        <v>42.305</v>
      </c>
      <c r="K334" s="83">
        <f t="shared" si="66"/>
        <v>42.1325</v>
      </c>
      <c r="L334" s="83">
        <f t="shared" si="67"/>
        <v>42.155000000000001</v>
      </c>
      <c r="M334" s="83">
        <f t="shared" si="68"/>
        <v>53.948</v>
      </c>
      <c r="N334" s="83">
        <f t="shared" si="69"/>
        <v>50.15</v>
      </c>
      <c r="O334" s="83">
        <f t="shared" si="70"/>
        <v>45.542000000000002</v>
      </c>
      <c r="P334" s="134"/>
      <c r="Q334" s="36">
        <f t="shared" si="71"/>
        <v>1184.8333333333333</v>
      </c>
      <c r="R334" s="37">
        <f t="shared" si="72"/>
        <v>7109</v>
      </c>
      <c r="S334" s="21"/>
      <c r="T334" s="21"/>
      <c r="U334" s="21"/>
      <c r="V334" s="21"/>
    </row>
    <row r="335" spans="1:22" ht="15.75" x14ac:dyDescent="0.25">
      <c r="A335" s="13">
        <v>0.625</v>
      </c>
      <c r="B335" s="14" t="s">
        <v>369</v>
      </c>
      <c r="C335" s="15">
        <v>749</v>
      </c>
      <c r="D335" s="15">
        <v>754</v>
      </c>
      <c r="E335" s="16">
        <v>1961</v>
      </c>
      <c r="F335" s="15">
        <v>2016</v>
      </c>
      <c r="G335" s="16">
        <v>1859</v>
      </c>
      <c r="H335" s="17">
        <v>664</v>
      </c>
      <c r="I335" s="82"/>
      <c r="J335" s="83">
        <f t="shared" si="65"/>
        <v>40.6175</v>
      </c>
      <c r="K335" s="83">
        <f t="shared" si="66"/>
        <v>40.655000000000001</v>
      </c>
      <c r="L335" s="83">
        <f t="shared" si="67"/>
        <v>59.798000000000002</v>
      </c>
      <c r="M335" s="83">
        <f t="shared" si="68"/>
        <v>60.787999999999997</v>
      </c>
      <c r="N335" s="83">
        <f t="shared" si="69"/>
        <v>57.962000000000003</v>
      </c>
      <c r="O335" s="83">
        <f t="shared" si="70"/>
        <v>39.979999999999997</v>
      </c>
      <c r="P335" s="134"/>
      <c r="Q335" s="36">
        <f t="shared" si="71"/>
        <v>1333.8333333333333</v>
      </c>
      <c r="R335" s="37">
        <f t="shared" si="72"/>
        <v>8003</v>
      </c>
      <c r="S335" s="21"/>
      <c r="T335" s="21"/>
      <c r="U335" s="21"/>
      <c r="V335" s="21"/>
    </row>
    <row r="336" spans="1:22" ht="15.75" x14ac:dyDescent="0.25">
      <c r="A336" s="13">
        <v>0.625</v>
      </c>
      <c r="B336" s="14" t="s">
        <v>370</v>
      </c>
      <c r="C336" s="15">
        <v>610</v>
      </c>
      <c r="D336" s="15">
        <v>2179</v>
      </c>
      <c r="E336" s="16">
        <v>5294</v>
      </c>
      <c r="F336" s="15">
        <v>7253</v>
      </c>
      <c r="G336" s="16">
        <v>7326</v>
      </c>
      <c r="H336" s="17">
        <v>4179</v>
      </c>
      <c r="I336" s="82"/>
      <c r="J336" s="83">
        <f t="shared" si="65"/>
        <v>39.575000000000003</v>
      </c>
      <c r="K336" s="83">
        <f t="shared" si="66"/>
        <v>63.721999999999994</v>
      </c>
      <c r="L336" s="83">
        <f t="shared" si="67"/>
        <v>170.26</v>
      </c>
      <c r="M336" s="83">
        <f t="shared" si="68"/>
        <v>248.62</v>
      </c>
      <c r="N336" s="83">
        <f t="shared" si="69"/>
        <v>251.54</v>
      </c>
      <c r="O336" s="83">
        <f t="shared" si="70"/>
        <v>125.66</v>
      </c>
      <c r="P336" s="134"/>
      <c r="Q336" s="36">
        <f t="shared" si="71"/>
        <v>4473.5</v>
      </c>
      <c r="R336" s="37">
        <f t="shared" si="72"/>
        <v>26841</v>
      </c>
      <c r="S336" s="21"/>
      <c r="T336" s="21"/>
      <c r="U336" s="21"/>
      <c r="V336" s="21"/>
    </row>
    <row r="337" spans="1:22" ht="15.75" x14ac:dyDescent="0.25">
      <c r="A337" s="13">
        <v>0.625</v>
      </c>
      <c r="B337" s="14" t="s">
        <v>371</v>
      </c>
      <c r="C337" s="15">
        <v>1401</v>
      </c>
      <c r="D337" s="15">
        <v>1861</v>
      </c>
      <c r="E337" s="16">
        <v>4713</v>
      </c>
      <c r="F337" s="15">
        <v>5734</v>
      </c>
      <c r="G337" s="16">
        <v>1750</v>
      </c>
      <c r="H337" s="17">
        <v>1259</v>
      </c>
      <c r="I337" s="82"/>
      <c r="J337" s="83">
        <f t="shared" si="65"/>
        <v>49.718000000000004</v>
      </c>
      <c r="K337" s="83">
        <f t="shared" si="66"/>
        <v>57.997999999999998</v>
      </c>
      <c r="L337" s="83">
        <f t="shared" si="67"/>
        <v>147.01999999999998</v>
      </c>
      <c r="M337" s="83">
        <f t="shared" si="68"/>
        <v>187.86</v>
      </c>
      <c r="N337" s="83">
        <f t="shared" si="69"/>
        <v>56</v>
      </c>
      <c r="O337" s="83">
        <f t="shared" si="70"/>
        <v>47.161999999999999</v>
      </c>
      <c r="P337" s="134"/>
      <c r="Q337" s="36">
        <f t="shared" si="71"/>
        <v>2786.3333333333335</v>
      </c>
      <c r="R337" s="37">
        <f t="shared" si="72"/>
        <v>16718</v>
      </c>
      <c r="S337" s="21"/>
      <c r="T337" s="21"/>
      <c r="U337" s="21"/>
      <c r="V337" s="21"/>
    </row>
    <row r="338" spans="1:22" ht="15.75" x14ac:dyDescent="0.25">
      <c r="A338" s="13">
        <v>0.625</v>
      </c>
      <c r="B338" s="14" t="s">
        <v>372</v>
      </c>
      <c r="C338" s="15">
        <v>1434</v>
      </c>
      <c r="D338" s="15">
        <v>1391</v>
      </c>
      <c r="E338" s="16">
        <v>9970</v>
      </c>
      <c r="F338" s="15">
        <v>14498</v>
      </c>
      <c r="G338" s="16">
        <v>2557</v>
      </c>
      <c r="H338" s="17">
        <v>1258</v>
      </c>
      <c r="I338" s="82"/>
      <c r="J338" s="83">
        <f t="shared" si="65"/>
        <v>50.311999999999998</v>
      </c>
      <c r="K338" s="83">
        <f t="shared" si="66"/>
        <v>49.537999999999997</v>
      </c>
      <c r="L338" s="83">
        <f t="shared" si="67"/>
        <v>357.3</v>
      </c>
      <c r="M338" s="83">
        <f t="shared" si="68"/>
        <v>538.42000000000007</v>
      </c>
      <c r="N338" s="83">
        <f t="shared" si="69"/>
        <v>70.525999999999996</v>
      </c>
      <c r="O338" s="83">
        <f t="shared" si="70"/>
        <v>47.143999999999998</v>
      </c>
      <c r="P338" s="134"/>
      <c r="Q338" s="36">
        <f t="shared" si="71"/>
        <v>5184.666666666667</v>
      </c>
      <c r="R338" s="37">
        <f t="shared" si="72"/>
        <v>31108</v>
      </c>
      <c r="S338" s="21"/>
      <c r="T338" s="21"/>
      <c r="U338" s="21"/>
      <c r="V338" s="21"/>
    </row>
    <row r="339" spans="1:22" ht="15.75" x14ac:dyDescent="0.25">
      <c r="A339" s="13">
        <v>0.625</v>
      </c>
      <c r="B339" s="14" t="s">
        <v>373</v>
      </c>
      <c r="C339" s="15">
        <v>751</v>
      </c>
      <c r="D339" s="15">
        <v>448</v>
      </c>
      <c r="E339" s="16">
        <v>880</v>
      </c>
      <c r="F339" s="15">
        <v>1860</v>
      </c>
      <c r="G339" s="16">
        <v>1041</v>
      </c>
      <c r="H339" s="17">
        <v>763</v>
      </c>
      <c r="I339" s="82"/>
      <c r="J339" s="83">
        <f t="shared" si="65"/>
        <v>40.6325</v>
      </c>
      <c r="K339" s="83">
        <f t="shared" si="66"/>
        <v>38.36</v>
      </c>
      <c r="L339" s="83">
        <f t="shared" si="67"/>
        <v>41.6</v>
      </c>
      <c r="M339" s="83">
        <f t="shared" si="68"/>
        <v>57.980000000000004</v>
      </c>
      <c r="N339" s="83">
        <f t="shared" si="69"/>
        <v>43.238</v>
      </c>
      <c r="O339" s="83">
        <f t="shared" si="70"/>
        <v>40.722499999999997</v>
      </c>
      <c r="P339" s="134"/>
      <c r="Q339" s="36">
        <f t="shared" si="71"/>
        <v>957.16666666666663</v>
      </c>
      <c r="R339" s="37">
        <f t="shared" si="72"/>
        <v>5743</v>
      </c>
      <c r="S339" s="21"/>
      <c r="T339" s="21"/>
      <c r="U339" s="21"/>
      <c r="V339" s="21"/>
    </row>
    <row r="340" spans="1:22" ht="15.75" x14ac:dyDescent="0.25">
      <c r="A340" s="13">
        <v>0.625</v>
      </c>
      <c r="B340" s="14" t="s">
        <v>374</v>
      </c>
      <c r="C340" s="15">
        <v>393</v>
      </c>
      <c r="D340" s="15">
        <v>359</v>
      </c>
      <c r="E340" s="16">
        <v>2486</v>
      </c>
      <c r="F340" s="15">
        <v>5236</v>
      </c>
      <c r="G340" s="16">
        <v>1352</v>
      </c>
      <c r="H340" s="17">
        <v>527</v>
      </c>
      <c r="I340" s="82"/>
      <c r="J340" s="83">
        <f t="shared" si="65"/>
        <v>37.947499999999998</v>
      </c>
      <c r="K340" s="83">
        <f t="shared" si="66"/>
        <v>37.692500000000003</v>
      </c>
      <c r="L340" s="83">
        <f t="shared" si="67"/>
        <v>69.248000000000005</v>
      </c>
      <c r="M340" s="83">
        <f t="shared" si="68"/>
        <v>167.94</v>
      </c>
      <c r="N340" s="83">
        <f t="shared" si="69"/>
        <v>48.835999999999999</v>
      </c>
      <c r="O340" s="83">
        <f t="shared" si="70"/>
        <v>38.952500000000001</v>
      </c>
      <c r="P340" s="134"/>
      <c r="Q340" s="36">
        <f t="shared" si="71"/>
        <v>1725.5</v>
      </c>
      <c r="R340" s="37">
        <f t="shared" si="72"/>
        <v>10353</v>
      </c>
      <c r="S340" s="21"/>
      <c r="T340" s="21"/>
      <c r="U340" s="21"/>
      <c r="V340" s="21"/>
    </row>
    <row r="341" spans="1:22" ht="15.75" x14ac:dyDescent="0.25">
      <c r="A341" s="13">
        <v>0.625</v>
      </c>
      <c r="B341" s="14" t="s">
        <v>375</v>
      </c>
      <c r="C341" s="15">
        <v>1239</v>
      </c>
      <c r="D341" s="15">
        <v>1052</v>
      </c>
      <c r="E341" s="16">
        <v>1760</v>
      </c>
      <c r="F341" s="15">
        <v>1515</v>
      </c>
      <c r="G341" s="16">
        <v>1441</v>
      </c>
      <c r="H341" s="17">
        <v>1161</v>
      </c>
      <c r="I341" s="82"/>
      <c r="J341" s="83">
        <f t="shared" si="65"/>
        <v>46.802</v>
      </c>
      <c r="K341" s="83">
        <f t="shared" si="66"/>
        <v>43.436</v>
      </c>
      <c r="L341" s="83">
        <f t="shared" si="67"/>
        <v>56.18</v>
      </c>
      <c r="M341" s="83">
        <f t="shared" si="68"/>
        <v>51.77</v>
      </c>
      <c r="N341" s="83">
        <f t="shared" si="69"/>
        <v>50.438000000000002</v>
      </c>
      <c r="O341" s="83">
        <f t="shared" si="70"/>
        <v>45.398000000000003</v>
      </c>
      <c r="P341" s="134"/>
      <c r="Q341" s="36">
        <f t="shared" si="71"/>
        <v>1361.3333333333333</v>
      </c>
      <c r="R341" s="37">
        <f t="shared" si="72"/>
        <v>8168</v>
      </c>
      <c r="S341" s="21"/>
      <c r="T341" s="21"/>
      <c r="U341" s="21"/>
      <c r="V341" s="21"/>
    </row>
    <row r="342" spans="1:22" ht="15.75" x14ac:dyDescent="0.25">
      <c r="A342" s="13">
        <v>0.625</v>
      </c>
      <c r="B342" s="14" t="s">
        <v>376</v>
      </c>
      <c r="C342" s="15">
        <v>1462</v>
      </c>
      <c r="D342" s="15">
        <v>1244</v>
      </c>
      <c r="E342" s="16">
        <v>6423</v>
      </c>
      <c r="F342" s="15">
        <v>9758</v>
      </c>
      <c r="G342" s="16">
        <v>4188</v>
      </c>
      <c r="H342" s="17">
        <v>1556</v>
      </c>
      <c r="I342" s="82"/>
      <c r="J342" s="83">
        <f t="shared" si="65"/>
        <v>50.816000000000003</v>
      </c>
      <c r="K342" s="83">
        <f t="shared" si="66"/>
        <v>46.892000000000003</v>
      </c>
      <c r="L342" s="83">
        <f t="shared" si="67"/>
        <v>215.42</v>
      </c>
      <c r="M342" s="83">
        <f t="shared" si="68"/>
        <v>348.82</v>
      </c>
      <c r="N342" s="83">
        <f t="shared" si="69"/>
        <v>126.02000000000001</v>
      </c>
      <c r="O342" s="83">
        <f t="shared" si="70"/>
        <v>52.507999999999996</v>
      </c>
      <c r="P342" s="134"/>
      <c r="Q342" s="36">
        <f t="shared" si="71"/>
        <v>4105.166666666667</v>
      </c>
      <c r="R342" s="37">
        <f t="shared" si="72"/>
        <v>24631</v>
      </c>
      <c r="S342" s="21"/>
      <c r="T342" s="21"/>
      <c r="U342" s="21"/>
      <c r="V342" s="21"/>
    </row>
    <row r="343" spans="1:22" ht="15.75" x14ac:dyDescent="0.25">
      <c r="A343" s="13">
        <v>0.625</v>
      </c>
      <c r="B343" s="14" t="s">
        <v>377</v>
      </c>
      <c r="C343" s="15">
        <v>1335</v>
      </c>
      <c r="D343" s="15">
        <v>1380</v>
      </c>
      <c r="E343" s="16">
        <v>3844</v>
      </c>
      <c r="F343" s="15">
        <v>2837</v>
      </c>
      <c r="G343" s="16">
        <v>1674</v>
      </c>
      <c r="H343" s="17">
        <v>1287</v>
      </c>
      <c r="I343" s="82"/>
      <c r="J343" s="83">
        <f t="shared" si="65"/>
        <v>48.53</v>
      </c>
      <c r="K343" s="83">
        <f t="shared" si="66"/>
        <v>49.34</v>
      </c>
      <c r="L343" s="83">
        <f t="shared" si="67"/>
        <v>112.25999999999999</v>
      </c>
      <c r="M343" s="83">
        <f t="shared" si="68"/>
        <v>75.566000000000003</v>
      </c>
      <c r="N343" s="83">
        <f t="shared" si="69"/>
        <v>54.632000000000005</v>
      </c>
      <c r="O343" s="83">
        <f t="shared" si="70"/>
        <v>47.665999999999997</v>
      </c>
      <c r="P343" s="134"/>
      <c r="Q343" s="36">
        <f t="shared" si="71"/>
        <v>2059.5</v>
      </c>
      <c r="R343" s="37">
        <f t="shared" si="72"/>
        <v>12357</v>
      </c>
      <c r="S343" s="21"/>
      <c r="T343" s="21"/>
      <c r="U343" s="21"/>
      <c r="V343" s="21"/>
    </row>
    <row r="344" spans="1:22" ht="15.75" x14ac:dyDescent="0.25">
      <c r="A344" s="13">
        <v>0.625</v>
      </c>
      <c r="B344" s="14" t="s">
        <v>378</v>
      </c>
      <c r="C344" s="15">
        <v>3051</v>
      </c>
      <c r="D344" s="15">
        <v>3056</v>
      </c>
      <c r="E344" s="16">
        <v>4302</v>
      </c>
      <c r="F344" s="15">
        <v>2363</v>
      </c>
      <c r="G344" s="16">
        <v>2131</v>
      </c>
      <c r="H344" s="17">
        <v>1908</v>
      </c>
      <c r="I344" s="82"/>
      <c r="J344" s="83">
        <f t="shared" si="65"/>
        <v>80.540000000000006</v>
      </c>
      <c r="K344" s="83">
        <f t="shared" si="66"/>
        <v>80.739999999999995</v>
      </c>
      <c r="L344" s="83">
        <f t="shared" si="67"/>
        <v>130.57999999999998</v>
      </c>
      <c r="M344" s="83">
        <f t="shared" si="68"/>
        <v>67.034000000000006</v>
      </c>
      <c r="N344" s="83">
        <f t="shared" si="69"/>
        <v>62.858000000000004</v>
      </c>
      <c r="O344" s="83">
        <f t="shared" si="70"/>
        <v>58.844000000000001</v>
      </c>
      <c r="P344" s="134"/>
      <c r="Q344" s="36">
        <f t="shared" si="71"/>
        <v>2801.8333333333335</v>
      </c>
      <c r="R344" s="37">
        <f t="shared" si="72"/>
        <v>16811</v>
      </c>
      <c r="S344" s="21"/>
      <c r="T344" s="21"/>
      <c r="U344" s="21"/>
      <c r="V344" s="21"/>
    </row>
    <row r="345" spans="1:22" ht="15.75" x14ac:dyDescent="0.25">
      <c r="A345" s="13">
        <v>0.625</v>
      </c>
      <c r="B345" s="14" t="s">
        <v>379</v>
      </c>
      <c r="C345" s="15">
        <v>796</v>
      </c>
      <c r="D345" s="15">
        <v>695</v>
      </c>
      <c r="E345" s="16">
        <v>1075</v>
      </c>
      <c r="F345" s="15">
        <v>843</v>
      </c>
      <c r="G345" s="16">
        <v>983</v>
      </c>
      <c r="H345" s="17">
        <v>863</v>
      </c>
      <c r="I345" s="82"/>
      <c r="J345" s="83">
        <f t="shared" si="65"/>
        <v>40.97</v>
      </c>
      <c r="K345" s="83">
        <f t="shared" si="66"/>
        <v>40.212499999999999</v>
      </c>
      <c r="L345" s="83">
        <f t="shared" si="67"/>
        <v>43.85</v>
      </c>
      <c r="M345" s="83">
        <f t="shared" si="68"/>
        <v>41.322499999999998</v>
      </c>
      <c r="N345" s="83">
        <f t="shared" si="69"/>
        <v>42.372500000000002</v>
      </c>
      <c r="O345" s="83">
        <f t="shared" si="70"/>
        <v>41.472499999999997</v>
      </c>
      <c r="P345" s="134"/>
      <c r="Q345" s="36">
        <f t="shared" si="71"/>
        <v>875.83333333333337</v>
      </c>
      <c r="R345" s="37">
        <f t="shared" si="72"/>
        <v>5255</v>
      </c>
      <c r="S345" s="21"/>
      <c r="T345" s="21"/>
      <c r="U345" s="21"/>
      <c r="V345" s="21"/>
    </row>
    <row r="346" spans="1:22" ht="15.75" x14ac:dyDescent="0.25">
      <c r="A346" s="13">
        <v>0.625</v>
      </c>
      <c r="B346" s="14" t="s">
        <v>380</v>
      </c>
      <c r="C346" s="15">
        <v>513</v>
      </c>
      <c r="D346" s="15">
        <v>13</v>
      </c>
      <c r="E346" s="16">
        <v>83</v>
      </c>
      <c r="F346" s="15">
        <v>69</v>
      </c>
      <c r="G346" s="16">
        <v>45</v>
      </c>
      <c r="H346" s="17">
        <v>19</v>
      </c>
      <c r="I346" s="82"/>
      <c r="J346" s="83">
        <f t="shared" si="65"/>
        <v>38.847499999999997</v>
      </c>
      <c r="K346" s="83">
        <f t="shared" si="66"/>
        <v>35.097499999999997</v>
      </c>
      <c r="L346" s="83">
        <f t="shared" si="67"/>
        <v>35.622500000000002</v>
      </c>
      <c r="M346" s="83">
        <f t="shared" si="68"/>
        <v>35.517499999999998</v>
      </c>
      <c r="N346" s="83">
        <f t="shared" si="69"/>
        <v>35.337499999999999</v>
      </c>
      <c r="O346" s="83">
        <f t="shared" si="70"/>
        <v>35.142499999999998</v>
      </c>
      <c r="P346" s="134"/>
      <c r="Q346" s="36">
        <f t="shared" si="71"/>
        <v>123.66666666666667</v>
      </c>
      <c r="R346" s="37">
        <f t="shared" si="72"/>
        <v>742</v>
      </c>
      <c r="S346" s="21"/>
      <c r="T346" s="21"/>
      <c r="U346" s="21"/>
      <c r="V346" s="21"/>
    </row>
    <row r="347" spans="1:22" ht="15.75" x14ac:dyDescent="0.25">
      <c r="A347" s="13">
        <v>0.625</v>
      </c>
      <c r="B347" s="14" t="s">
        <v>381</v>
      </c>
      <c r="C347" s="15">
        <v>1471</v>
      </c>
      <c r="D347" s="15">
        <v>1380</v>
      </c>
      <c r="E347" s="16">
        <v>1501</v>
      </c>
      <c r="F347" s="15">
        <v>1335</v>
      </c>
      <c r="G347" s="16">
        <v>1575</v>
      </c>
      <c r="H347" s="17">
        <v>1384</v>
      </c>
      <c r="I347" s="82"/>
      <c r="J347" s="83">
        <f t="shared" si="65"/>
        <v>50.978000000000002</v>
      </c>
      <c r="K347" s="83">
        <f t="shared" si="66"/>
        <v>49.34</v>
      </c>
      <c r="L347" s="83">
        <f t="shared" si="67"/>
        <v>51.518000000000001</v>
      </c>
      <c r="M347" s="83">
        <f t="shared" si="68"/>
        <v>48.53</v>
      </c>
      <c r="N347" s="83">
        <f t="shared" si="69"/>
        <v>52.85</v>
      </c>
      <c r="O347" s="83">
        <f t="shared" si="70"/>
        <v>49.411999999999999</v>
      </c>
      <c r="P347" s="134"/>
      <c r="Q347" s="36">
        <f t="shared" si="71"/>
        <v>1441</v>
      </c>
      <c r="R347" s="37">
        <f t="shared" si="72"/>
        <v>8646</v>
      </c>
      <c r="S347" s="21"/>
      <c r="T347" s="21"/>
      <c r="U347" s="21"/>
      <c r="V347" s="21"/>
    </row>
    <row r="348" spans="1:22" ht="15.75" x14ac:dyDescent="0.25">
      <c r="A348" s="13">
        <v>0.625</v>
      </c>
      <c r="B348" s="14" t="s">
        <v>382</v>
      </c>
      <c r="C348" s="15">
        <v>908</v>
      </c>
      <c r="D348" s="15">
        <v>1461</v>
      </c>
      <c r="E348" s="16">
        <v>988</v>
      </c>
      <c r="F348" s="15">
        <v>2736</v>
      </c>
      <c r="G348" s="16">
        <v>1275</v>
      </c>
      <c r="H348" s="17">
        <v>567</v>
      </c>
      <c r="I348" s="82"/>
      <c r="J348" s="83">
        <f t="shared" si="65"/>
        <v>41.81</v>
      </c>
      <c r="K348" s="83">
        <f t="shared" si="66"/>
        <v>50.798000000000002</v>
      </c>
      <c r="L348" s="83">
        <f t="shared" si="67"/>
        <v>42.41</v>
      </c>
      <c r="M348" s="83">
        <f t="shared" si="68"/>
        <v>73.748000000000005</v>
      </c>
      <c r="N348" s="83">
        <f t="shared" si="69"/>
        <v>47.45</v>
      </c>
      <c r="O348" s="83">
        <f t="shared" si="70"/>
        <v>39.252499999999998</v>
      </c>
      <c r="P348" s="134"/>
      <c r="Q348" s="36">
        <f t="shared" si="71"/>
        <v>1322.5</v>
      </c>
      <c r="R348" s="37">
        <f t="shared" si="72"/>
        <v>7935</v>
      </c>
      <c r="S348" s="21"/>
      <c r="T348" s="21"/>
      <c r="U348" s="21"/>
      <c r="V348" s="21"/>
    </row>
    <row r="349" spans="1:22" ht="15.75" x14ac:dyDescent="0.25">
      <c r="A349" s="13">
        <v>0.625</v>
      </c>
      <c r="B349" s="14" t="s">
        <v>383</v>
      </c>
      <c r="C349" s="15">
        <v>746</v>
      </c>
      <c r="D349" s="15">
        <v>566</v>
      </c>
      <c r="E349" s="16">
        <v>1040</v>
      </c>
      <c r="F349" s="15">
        <v>690</v>
      </c>
      <c r="G349" s="16">
        <v>553</v>
      </c>
      <c r="H349" s="17">
        <v>585</v>
      </c>
      <c r="I349" s="82"/>
      <c r="J349" s="83">
        <f t="shared" si="65"/>
        <v>40.594999999999999</v>
      </c>
      <c r="K349" s="83">
        <f t="shared" si="66"/>
        <v>39.244999999999997</v>
      </c>
      <c r="L349" s="83">
        <f t="shared" si="67"/>
        <v>43.22</v>
      </c>
      <c r="M349" s="83">
        <f t="shared" si="68"/>
        <v>40.174999999999997</v>
      </c>
      <c r="N349" s="83">
        <f t="shared" si="69"/>
        <v>39.147500000000001</v>
      </c>
      <c r="O349" s="83">
        <f t="shared" si="70"/>
        <v>39.387500000000003</v>
      </c>
      <c r="P349" s="134"/>
      <c r="Q349" s="36">
        <f t="shared" si="71"/>
        <v>696.66666666666663</v>
      </c>
      <c r="R349" s="37">
        <f t="shared" si="72"/>
        <v>4180</v>
      </c>
      <c r="S349" s="21"/>
      <c r="T349" s="21"/>
      <c r="U349" s="21"/>
      <c r="V349" s="21"/>
    </row>
    <row r="350" spans="1:22" ht="15.75" x14ac:dyDescent="0.25">
      <c r="A350" s="13">
        <v>0.625</v>
      </c>
      <c r="B350" s="14" t="s">
        <v>384</v>
      </c>
      <c r="C350" s="15">
        <v>1714</v>
      </c>
      <c r="D350" s="15">
        <v>1245</v>
      </c>
      <c r="E350" s="16">
        <v>2397</v>
      </c>
      <c r="F350" s="15">
        <v>2464</v>
      </c>
      <c r="G350" s="16">
        <v>1417</v>
      </c>
      <c r="H350" s="17">
        <v>1083</v>
      </c>
      <c r="I350" s="82"/>
      <c r="J350" s="83">
        <f t="shared" si="65"/>
        <v>55.352000000000004</v>
      </c>
      <c r="K350" s="83">
        <f t="shared" si="66"/>
        <v>46.91</v>
      </c>
      <c r="L350" s="83">
        <f t="shared" si="67"/>
        <v>67.646000000000001</v>
      </c>
      <c r="M350" s="83">
        <f t="shared" si="68"/>
        <v>68.852000000000004</v>
      </c>
      <c r="N350" s="83">
        <f t="shared" si="69"/>
        <v>50.006</v>
      </c>
      <c r="O350" s="83">
        <f t="shared" si="70"/>
        <v>43.994</v>
      </c>
      <c r="P350" s="134"/>
      <c r="Q350" s="36">
        <f t="shared" si="71"/>
        <v>1720</v>
      </c>
      <c r="R350" s="37">
        <f t="shared" si="72"/>
        <v>10320</v>
      </c>
      <c r="S350" s="21"/>
      <c r="T350" s="21"/>
      <c r="U350" s="21"/>
      <c r="V350" s="21"/>
    </row>
    <row r="351" spans="1:22" ht="15.75" x14ac:dyDescent="0.25">
      <c r="A351" s="13">
        <v>0.625</v>
      </c>
      <c r="B351" s="14" t="s">
        <v>385</v>
      </c>
      <c r="C351" s="15">
        <v>706</v>
      </c>
      <c r="D351" s="15">
        <v>1450</v>
      </c>
      <c r="E351" s="16">
        <v>11125</v>
      </c>
      <c r="F351" s="15">
        <v>12851</v>
      </c>
      <c r="G351" s="16">
        <v>3961</v>
      </c>
      <c r="H351" s="17">
        <v>1031</v>
      </c>
      <c r="I351" s="82"/>
      <c r="J351" s="83">
        <f t="shared" si="65"/>
        <v>40.295000000000002</v>
      </c>
      <c r="K351" s="83">
        <f t="shared" si="66"/>
        <v>50.6</v>
      </c>
      <c r="L351" s="83">
        <f t="shared" si="67"/>
        <v>403.5</v>
      </c>
      <c r="M351" s="83">
        <f t="shared" si="68"/>
        <v>472.54</v>
      </c>
      <c r="N351" s="83">
        <f t="shared" si="69"/>
        <v>116.94</v>
      </c>
      <c r="O351" s="83">
        <f t="shared" si="70"/>
        <v>43.058</v>
      </c>
      <c r="P351" s="134"/>
      <c r="Q351" s="36">
        <f t="shared" si="71"/>
        <v>5187.333333333333</v>
      </c>
      <c r="R351" s="37">
        <f t="shared" si="72"/>
        <v>31124</v>
      </c>
      <c r="S351" s="21"/>
      <c r="T351" s="21"/>
      <c r="U351" s="21"/>
      <c r="V351" s="21"/>
    </row>
    <row r="352" spans="1:22" ht="15.75" x14ac:dyDescent="0.25">
      <c r="A352" s="13">
        <v>0.625</v>
      </c>
      <c r="B352" s="14" t="s">
        <v>386</v>
      </c>
      <c r="C352" s="15">
        <v>627</v>
      </c>
      <c r="D352" s="15">
        <v>293</v>
      </c>
      <c r="E352" s="16">
        <v>1356</v>
      </c>
      <c r="F352" s="15">
        <v>1693</v>
      </c>
      <c r="G352" s="16">
        <v>929</v>
      </c>
      <c r="H352" s="17">
        <v>18</v>
      </c>
      <c r="I352" s="82"/>
      <c r="J352" s="83">
        <f t="shared" si="65"/>
        <v>39.702500000000001</v>
      </c>
      <c r="K352" s="83">
        <f t="shared" si="66"/>
        <v>37.197499999999998</v>
      </c>
      <c r="L352" s="83">
        <f t="shared" si="67"/>
        <v>48.908000000000001</v>
      </c>
      <c r="M352" s="83">
        <f t="shared" si="68"/>
        <v>54.974000000000004</v>
      </c>
      <c r="N352" s="83">
        <f t="shared" si="69"/>
        <v>41.967500000000001</v>
      </c>
      <c r="O352" s="83">
        <f t="shared" si="70"/>
        <v>35.134999999999998</v>
      </c>
      <c r="P352" s="134"/>
      <c r="Q352" s="36">
        <f t="shared" si="71"/>
        <v>819.33333333333337</v>
      </c>
      <c r="R352" s="37">
        <f t="shared" si="72"/>
        <v>4916</v>
      </c>
      <c r="S352" s="21"/>
      <c r="T352" s="21"/>
      <c r="U352" s="21"/>
      <c r="V352" s="21"/>
    </row>
    <row r="353" spans="1:22" ht="15.75" x14ac:dyDescent="0.25">
      <c r="A353" s="13">
        <v>0.625</v>
      </c>
      <c r="B353" s="14" t="s">
        <v>387</v>
      </c>
      <c r="C353" s="15">
        <v>741</v>
      </c>
      <c r="D353" s="15">
        <v>682</v>
      </c>
      <c r="E353" s="16">
        <v>977</v>
      </c>
      <c r="F353" s="15">
        <v>984</v>
      </c>
      <c r="G353" s="16">
        <v>802</v>
      </c>
      <c r="H353" s="17">
        <v>712</v>
      </c>
      <c r="I353" s="82"/>
      <c r="J353" s="83">
        <f t="shared" si="65"/>
        <v>40.557499999999997</v>
      </c>
      <c r="K353" s="83">
        <f t="shared" si="66"/>
        <v>40.115000000000002</v>
      </c>
      <c r="L353" s="83">
        <f t="shared" si="67"/>
        <v>42.327500000000001</v>
      </c>
      <c r="M353" s="83">
        <f t="shared" si="68"/>
        <v>42.38</v>
      </c>
      <c r="N353" s="83">
        <f t="shared" si="69"/>
        <v>41.015000000000001</v>
      </c>
      <c r="O353" s="83">
        <f t="shared" si="70"/>
        <v>40.340000000000003</v>
      </c>
      <c r="P353" s="134"/>
      <c r="Q353" s="36">
        <f t="shared" si="71"/>
        <v>816.33333333333337</v>
      </c>
      <c r="R353" s="37">
        <f t="shared" si="72"/>
        <v>4898</v>
      </c>
      <c r="S353" s="21"/>
      <c r="T353" s="21"/>
      <c r="U353" s="21"/>
      <c r="V353" s="21"/>
    </row>
    <row r="354" spans="1:22" ht="15.75" x14ac:dyDescent="0.25">
      <c r="A354" s="13">
        <v>0.625</v>
      </c>
      <c r="B354" s="14" t="s">
        <v>388</v>
      </c>
      <c r="C354" s="15">
        <v>1172</v>
      </c>
      <c r="D354" s="15">
        <v>783</v>
      </c>
      <c r="E354" s="16">
        <v>1669</v>
      </c>
      <c r="F354" s="15">
        <v>1140</v>
      </c>
      <c r="G354" s="16">
        <v>463</v>
      </c>
      <c r="H354" s="17">
        <v>482</v>
      </c>
      <c r="I354" s="82"/>
      <c r="J354" s="83">
        <f t="shared" si="65"/>
        <v>45.596000000000004</v>
      </c>
      <c r="K354" s="83">
        <f t="shared" si="66"/>
        <v>40.872500000000002</v>
      </c>
      <c r="L354" s="83">
        <f t="shared" si="67"/>
        <v>54.542000000000002</v>
      </c>
      <c r="M354" s="83">
        <f t="shared" si="68"/>
        <v>45.02</v>
      </c>
      <c r="N354" s="83">
        <f t="shared" si="69"/>
        <v>38.472499999999997</v>
      </c>
      <c r="O354" s="83">
        <f t="shared" si="70"/>
        <v>38.615000000000002</v>
      </c>
      <c r="P354" s="134"/>
      <c r="Q354" s="36">
        <f t="shared" si="71"/>
        <v>951.5</v>
      </c>
      <c r="R354" s="37">
        <f t="shared" si="72"/>
        <v>5709</v>
      </c>
      <c r="S354" s="21"/>
      <c r="T354" s="21"/>
      <c r="U354" s="21"/>
      <c r="V354" s="21"/>
    </row>
    <row r="355" spans="1:22" ht="15.75" x14ac:dyDescent="0.25">
      <c r="A355" s="13">
        <v>0.625</v>
      </c>
      <c r="B355" s="14" t="s">
        <v>389</v>
      </c>
      <c r="C355" s="15">
        <v>698</v>
      </c>
      <c r="D355" s="15">
        <v>512</v>
      </c>
      <c r="E355" s="16">
        <v>870</v>
      </c>
      <c r="F355" s="15">
        <v>814</v>
      </c>
      <c r="G355" s="16">
        <v>963</v>
      </c>
      <c r="H355" s="17">
        <v>738</v>
      </c>
      <c r="I355" s="82"/>
      <c r="J355" s="83">
        <f t="shared" si="65"/>
        <v>40.234999999999999</v>
      </c>
      <c r="K355" s="83">
        <f t="shared" si="66"/>
        <v>38.840000000000003</v>
      </c>
      <c r="L355" s="83">
        <f t="shared" si="67"/>
        <v>41.524999999999999</v>
      </c>
      <c r="M355" s="83">
        <f t="shared" si="68"/>
        <v>41.105000000000004</v>
      </c>
      <c r="N355" s="83">
        <f t="shared" si="69"/>
        <v>42.222499999999997</v>
      </c>
      <c r="O355" s="83">
        <f t="shared" si="70"/>
        <v>40.534999999999997</v>
      </c>
      <c r="P355" s="134"/>
      <c r="Q355" s="36">
        <f t="shared" si="71"/>
        <v>765.83333333333337</v>
      </c>
      <c r="R355" s="37">
        <f t="shared" si="72"/>
        <v>4595</v>
      </c>
      <c r="S355" s="21"/>
      <c r="T355" s="21"/>
      <c r="U355" s="21"/>
      <c r="V355" s="21"/>
    </row>
    <row r="356" spans="1:22" ht="15.75" x14ac:dyDescent="0.25">
      <c r="A356" s="13">
        <v>0.625</v>
      </c>
      <c r="B356" s="14" t="s">
        <v>390</v>
      </c>
      <c r="C356" s="15">
        <v>1319</v>
      </c>
      <c r="D356" s="15">
        <v>1329</v>
      </c>
      <c r="E356" s="16">
        <v>1371</v>
      </c>
      <c r="F356" s="15">
        <v>4415</v>
      </c>
      <c r="G356" s="16">
        <v>2099</v>
      </c>
      <c r="H356" s="17">
        <v>1353</v>
      </c>
      <c r="I356" s="82"/>
      <c r="J356" s="83">
        <f t="shared" si="65"/>
        <v>48.241999999999997</v>
      </c>
      <c r="K356" s="83">
        <f t="shared" si="66"/>
        <v>48.421999999999997</v>
      </c>
      <c r="L356" s="83">
        <f t="shared" si="67"/>
        <v>49.177999999999997</v>
      </c>
      <c r="M356" s="83">
        <f t="shared" si="68"/>
        <v>135.1</v>
      </c>
      <c r="N356" s="83">
        <f t="shared" si="69"/>
        <v>62.281999999999996</v>
      </c>
      <c r="O356" s="83">
        <f t="shared" si="70"/>
        <v>48.853999999999999</v>
      </c>
      <c r="P356" s="134"/>
      <c r="Q356" s="36">
        <f t="shared" si="71"/>
        <v>1981</v>
      </c>
      <c r="R356" s="37">
        <f t="shared" si="72"/>
        <v>11886</v>
      </c>
      <c r="S356" s="21"/>
      <c r="T356" s="21"/>
      <c r="U356" s="21"/>
      <c r="V356" s="21"/>
    </row>
    <row r="357" spans="1:22" ht="15.75" x14ac:dyDescent="0.25">
      <c r="A357" s="13">
        <v>0.625</v>
      </c>
      <c r="B357" s="14" t="s">
        <v>391</v>
      </c>
      <c r="C357" s="15">
        <v>690</v>
      </c>
      <c r="D357" s="15">
        <v>731</v>
      </c>
      <c r="E357" s="15">
        <v>789</v>
      </c>
      <c r="F357" s="15">
        <v>772</v>
      </c>
      <c r="G357" s="15">
        <v>632</v>
      </c>
      <c r="H357" s="17">
        <v>568</v>
      </c>
      <c r="I357" s="82"/>
      <c r="J357" s="83">
        <f t="shared" si="65"/>
        <v>40.174999999999997</v>
      </c>
      <c r="K357" s="83">
        <f t="shared" si="66"/>
        <v>40.482500000000002</v>
      </c>
      <c r="L357" s="83">
        <f t="shared" si="67"/>
        <v>40.917499999999997</v>
      </c>
      <c r="M357" s="83">
        <f t="shared" si="68"/>
        <v>40.79</v>
      </c>
      <c r="N357" s="83">
        <f t="shared" si="69"/>
        <v>39.74</v>
      </c>
      <c r="O357" s="83">
        <f t="shared" si="70"/>
        <v>39.26</v>
      </c>
      <c r="P357" s="134"/>
      <c r="Q357" s="36">
        <f t="shared" si="71"/>
        <v>697</v>
      </c>
      <c r="R357" s="37">
        <f t="shared" si="72"/>
        <v>4182</v>
      </c>
      <c r="S357" s="21"/>
      <c r="T357" s="21"/>
      <c r="U357" s="21"/>
      <c r="V357" s="21"/>
    </row>
    <row r="358" spans="1:22" ht="15.75" x14ac:dyDescent="0.25">
      <c r="A358" s="13">
        <v>0.625</v>
      </c>
      <c r="B358" s="14" t="s">
        <v>392</v>
      </c>
      <c r="C358" s="15">
        <v>1100</v>
      </c>
      <c r="D358" s="15">
        <v>1187</v>
      </c>
      <c r="E358" s="15">
        <v>3147</v>
      </c>
      <c r="F358" s="15">
        <v>4541</v>
      </c>
      <c r="G358" s="15">
        <v>2129</v>
      </c>
      <c r="H358" s="17">
        <v>1152</v>
      </c>
      <c r="I358" s="82"/>
      <c r="J358" s="83">
        <f t="shared" si="65"/>
        <v>44.3</v>
      </c>
      <c r="K358" s="83">
        <f t="shared" si="66"/>
        <v>45.866</v>
      </c>
      <c r="L358" s="83">
        <f t="shared" si="67"/>
        <v>84.38</v>
      </c>
      <c r="M358" s="83">
        <f t="shared" si="68"/>
        <v>140.13999999999999</v>
      </c>
      <c r="N358" s="83">
        <f t="shared" si="69"/>
        <v>62.822000000000003</v>
      </c>
      <c r="O358" s="83">
        <f t="shared" si="70"/>
        <v>45.235999999999997</v>
      </c>
      <c r="P358" s="134"/>
      <c r="Q358" s="36">
        <f t="shared" si="71"/>
        <v>2209.3333333333335</v>
      </c>
      <c r="R358" s="37">
        <f t="shared" si="72"/>
        <v>13256</v>
      </c>
      <c r="S358" s="21"/>
      <c r="T358" s="21"/>
      <c r="U358" s="21"/>
      <c r="V358" s="21"/>
    </row>
    <row r="359" spans="1:22" ht="15.75" x14ac:dyDescent="0.25">
      <c r="A359" s="13">
        <v>0.625</v>
      </c>
      <c r="B359" s="14" t="s">
        <v>393</v>
      </c>
      <c r="C359" s="15">
        <v>372</v>
      </c>
      <c r="D359" s="15">
        <v>445</v>
      </c>
      <c r="E359" s="15">
        <v>992</v>
      </c>
      <c r="F359" s="15">
        <v>2143</v>
      </c>
      <c r="G359" s="15">
        <v>585</v>
      </c>
      <c r="H359" s="17">
        <v>412</v>
      </c>
      <c r="I359" s="82"/>
      <c r="J359" s="83">
        <f t="shared" si="65"/>
        <v>37.79</v>
      </c>
      <c r="K359" s="83">
        <f t="shared" si="66"/>
        <v>38.337499999999999</v>
      </c>
      <c r="L359" s="83">
        <f t="shared" si="67"/>
        <v>42.44</v>
      </c>
      <c r="M359" s="83">
        <f t="shared" si="68"/>
        <v>63.073999999999998</v>
      </c>
      <c r="N359" s="83">
        <f t="shared" si="69"/>
        <v>39.387500000000003</v>
      </c>
      <c r="O359" s="83">
        <f t="shared" si="70"/>
        <v>38.090000000000003</v>
      </c>
      <c r="P359" s="134"/>
      <c r="Q359" s="36">
        <f t="shared" si="71"/>
        <v>824.83333333333337</v>
      </c>
      <c r="R359" s="37">
        <f t="shared" si="72"/>
        <v>4949</v>
      </c>
      <c r="S359" s="21"/>
      <c r="T359" s="21"/>
      <c r="U359" s="21"/>
      <c r="V359" s="21"/>
    </row>
    <row r="360" spans="1:22" ht="15.75" x14ac:dyDescent="0.25">
      <c r="A360" s="13">
        <v>0.625</v>
      </c>
      <c r="B360" s="14" t="s">
        <v>394</v>
      </c>
      <c r="C360" s="15">
        <v>3137</v>
      </c>
      <c r="D360" s="15">
        <v>2811</v>
      </c>
      <c r="E360" s="15">
        <v>5373</v>
      </c>
      <c r="F360" s="15">
        <v>5046</v>
      </c>
      <c r="G360" s="15">
        <v>3653</v>
      </c>
      <c r="H360" s="17">
        <v>2316</v>
      </c>
      <c r="I360" s="82"/>
      <c r="J360" s="83">
        <f t="shared" si="65"/>
        <v>83.98</v>
      </c>
      <c r="K360" s="83">
        <f t="shared" si="66"/>
        <v>75.097999999999999</v>
      </c>
      <c r="L360" s="83">
        <f t="shared" si="67"/>
        <v>173.42000000000002</v>
      </c>
      <c r="M360" s="83">
        <f t="shared" si="68"/>
        <v>160.34</v>
      </c>
      <c r="N360" s="83">
        <f t="shared" si="69"/>
        <v>104.62</v>
      </c>
      <c r="O360" s="83">
        <f t="shared" si="70"/>
        <v>66.188000000000002</v>
      </c>
      <c r="P360" s="134"/>
      <c r="Q360" s="36">
        <f t="shared" si="71"/>
        <v>3722.6666666666665</v>
      </c>
      <c r="R360" s="37">
        <f t="shared" si="72"/>
        <v>22336</v>
      </c>
      <c r="S360" s="21"/>
      <c r="T360" s="21"/>
      <c r="U360" s="21"/>
      <c r="V360" s="21"/>
    </row>
    <row r="361" spans="1:22" ht="15.75" x14ac:dyDescent="0.25">
      <c r="A361" s="13">
        <v>0.625</v>
      </c>
      <c r="B361" s="14" t="s">
        <v>395</v>
      </c>
      <c r="C361" s="15">
        <v>1222</v>
      </c>
      <c r="D361" s="15">
        <v>1050</v>
      </c>
      <c r="E361" s="15">
        <v>3647</v>
      </c>
      <c r="F361" s="15">
        <v>5457</v>
      </c>
      <c r="G361" s="15">
        <v>3496</v>
      </c>
      <c r="H361" s="17">
        <v>1237</v>
      </c>
      <c r="I361" s="82"/>
      <c r="J361" s="83">
        <f t="shared" si="65"/>
        <v>46.496000000000002</v>
      </c>
      <c r="K361" s="83">
        <f t="shared" si="66"/>
        <v>43.4</v>
      </c>
      <c r="L361" s="83">
        <f t="shared" si="67"/>
        <v>104.38</v>
      </c>
      <c r="M361" s="83">
        <f t="shared" si="68"/>
        <v>176.78</v>
      </c>
      <c r="N361" s="83">
        <f t="shared" si="69"/>
        <v>98.34</v>
      </c>
      <c r="O361" s="83">
        <f t="shared" si="70"/>
        <v>46.765999999999998</v>
      </c>
      <c r="P361" s="134"/>
      <c r="Q361" s="36">
        <f t="shared" si="71"/>
        <v>2684.8333333333335</v>
      </c>
      <c r="R361" s="37">
        <f t="shared" si="72"/>
        <v>16109</v>
      </c>
      <c r="S361" s="21"/>
      <c r="T361" s="21"/>
      <c r="U361" s="21"/>
      <c r="V361" s="21"/>
    </row>
    <row r="362" spans="1:22" ht="15.75" x14ac:dyDescent="0.25">
      <c r="A362" s="13">
        <v>0.625</v>
      </c>
      <c r="B362" s="14" t="s">
        <v>396</v>
      </c>
      <c r="C362" s="15">
        <v>1712</v>
      </c>
      <c r="D362" s="15">
        <v>1716</v>
      </c>
      <c r="E362" s="15">
        <v>2325</v>
      </c>
      <c r="F362" s="15">
        <v>1955</v>
      </c>
      <c r="G362" s="15">
        <v>1732</v>
      </c>
      <c r="H362" s="17">
        <v>1949</v>
      </c>
      <c r="I362" s="82"/>
      <c r="J362" s="83">
        <f t="shared" si="65"/>
        <v>55.316000000000003</v>
      </c>
      <c r="K362" s="83">
        <f t="shared" si="66"/>
        <v>55.387999999999998</v>
      </c>
      <c r="L362" s="83">
        <f t="shared" si="67"/>
        <v>66.349999999999994</v>
      </c>
      <c r="M362" s="83">
        <f t="shared" si="68"/>
        <v>59.69</v>
      </c>
      <c r="N362" s="83">
        <f t="shared" si="69"/>
        <v>55.676000000000002</v>
      </c>
      <c r="O362" s="83">
        <f t="shared" si="70"/>
        <v>59.582000000000001</v>
      </c>
      <c r="P362" s="134"/>
      <c r="Q362" s="36">
        <f t="shared" si="71"/>
        <v>1898.1666666666667</v>
      </c>
      <c r="R362" s="37">
        <f t="shared" si="72"/>
        <v>11389</v>
      </c>
      <c r="S362" s="21"/>
      <c r="T362" s="21"/>
      <c r="U362" s="21"/>
      <c r="V362" s="21"/>
    </row>
    <row r="363" spans="1:22" ht="15.75" x14ac:dyDescent="0.25">
      <c r="A363" s="13">
        <v>0.625</v>
      </c>
      <c r="B363" s="14" t="s">
        <v>397</v>
      </c>
      <c r="C363" s="15">
        <v>2408</v>
      </c>
      <c r="D363" s="15">
        <v>2357</v>
      </c>
      <c r="E363" s="15">
        <v>3892</v>
      </c>
      <c r="F363" s="15">
        <v>2504</v>
      </c>
      <c r="G363" s="15">
        <v>2330</v>
      </c>
      <c r="H363" s="17">
        <v>3294</v>
      </c>
      <c r="I363" s="82"/>
      <c r="J363" s="83">
        <f t="shared" si="65"/>
        <v>67.843999999999994</v>
      </c>
      <c r="K363" s="83">
        <f t="shared" si="66"/>
        <v>66.926000000000002</v>
      </c>
      <c r="L363" s="83">
        <f t="shared" si="67"/>
        <v>114.18</v>
      </c>
      <c r="M363" s="83">
        <f t="shared" si="68"/>
        <v>69.572000000000003</v>
      </c>
      <c r="N363" s="83">
        <f t="shared" si="69"/>
        <v>66.44</v>
      </c>
      <c r="O363" s="83">
        <f t="shared" si="70"/>
        <v>90.26</v>
      </c>
      <c r="P363" s="134"/>
      <c r="Q363" s="36">
        <f t="shared" si="71"/>
        <v>2797.5</v>
      </c>
      <c r="R363" s="37">
        <f t="shared" si="72"/>
        <v>16785</v>
      </c>
      <c r="S363" s="21"/>
      <c r="T363" s="21"/>
      <c r="U363" s="21"/>
      <c r="V363" s="21"/>
    </row>
    <row r="364" spans="1:22" ht="15.75" x14ac:dyDescent="0.25">
      <c r="A364" s="13">
        <v>0.625</v>
      </c>
      <c r="B364" s="14" t="s">
        <v>398</v>
      </c>
      <c r="C364" s="15">
        <v>466</v>
      </c>
      <c r="D364" s="15">
        <v>449</v>
      </c>
      <c r="E364" s="15">
        <v>474</v>
      </c>
      <c r="F364" s="15">
        <v>609</v>
      </c>
      <c r="G364" s="15">
        <v>565</v>
      </c>
      <c r="H364" s="17">
        <v>451</v>
      </c>
      <c r="I364" s="82"/>
      <c r="J364" s="83">
        <f t="shared" si="65"/>
        <v>38.494999999999997</v>
      </c>
      <c r="K364" s="83">
        <f t="shared" si="66"/>
        <v>38.3675</v>
      </c>
      <c r="L364" s="83">
        <f t="shared" si="67"/>
        <v>38.555</v>
      </c>
      <c r="M364" s="83">
        <f t="shared" si="68"/>
        <v>39.567500000000003</v>
      </c>
      <c r="N364" s="83">
        <f t="shared" si="69"/>
        <v>39.237499999999997</v>
      </c>
      <c r="O364" s="83">
        <f t="shared" si="70"/>
        <v>38.3825</v>
      </c>
      <c r="P364" s="134"/>
      <c r="Q364" s="36">
        <f t="shared" si="71"/>
        <v>502.33333333333331</v>
      </c>
      <c r="R364" s="37">
        <f t="shared" si="72"/>
        <v>3014</v>
      </c>
      <c r="S364" s="21"/>
      <c r="T364" s="21"/>
      <c r="U364" s="21"/>
      <c r="V364" s="21"/>
    </row>
    <row r="365" spans="1:22" ht="15.75" x14ac:dyDescent="0.25">
      <c r="A365" s="13">
        <v>0.625</v>
      </c>
      <c r="B365" s="14" t="s">
        <v>399</v>
      </c>
      <c r="C365" s="15">
        <v>1266</v>
      </c>
      <c r="D365" s="15">
        <v>1359</v>
      </c>
      <c r="E365" s="15">
        <v>1530</v>
      </c>
      <c r="F365" s="15">
        <v>1246</v>
      </c>
      <c r="G365" s="15">
        <v>1343</v>
      </c>
      <c r="H365" s="17">
        <v>927</v>
      </c>
      <c r="I365" s="82"/>
      <c r="J365" s="83">
        <f t="shared" si="65"/>
        <v>47.287999999999997</v>
      </c>
      <c r="K365" s="83">
        <f t="shared" si="66"/>
        <v>48.962000000000003</v>
      </c>
      <c r="L365" s="83">
        <f t="shared" si="67"/>
        <v>52.04</v>
      </c>
      <c r="M365" s="83">
        <f t="shared" si="68"/>
        <v>46.927999999999997</v>
      </c>
      <c r="N365" s="83">
        <f t="shared" si="69"/>
        <v>48.673999999999999</v>
      </c>
      <c r="O365" s="83">
        <f t="shared" si="70"/>
        <v>41.952500000000001</v>
      </c>
      <c r="P365" s="134"/>
      <c r="Q365" s="36">
        <f t="shared" si="71"/>
        <v>1278.5</v>
      </c>
      <c r="R365" s="37">
        <f t="shared" si="72"/>
        <v>7671</v>
      </c>
      <c r="S365" s="21"/>
      <c r="T365" s="21"/>
      <c r="U365" s="21"/>
      <c r="V365" s="21"/>
    </row>
    <row r="366" spans="1:22" ht="15.75" x14ac:dyDescent="0.25">
      <c r="A366" s="13">
        <v>0.625</v>
      </c>
      <c r="B366" s="14" t="s">
        <v>400</v>
      </c>
      <c r="C366" s="15">
        <v>508</v>
      </c>
      <c r="D366" s="15">
        <v>467</v>
      </c>
      <c r="E366" s="15">
        <v>535</v>
      </c>
      <c r="F366" s="15">
        <v>714</v>
      </c>
      <c r="G366" s="15">
        <v>640</v>
      </c>
      <c r="H366" s="17">
        <v>499</v>
      </c>
      <c r="I366" s="82"/>
      <c r="J366" s="83">
        <f t="shared" si="65"/>
        <v>38.81</v>
      </c>
      <c r="K366" s="83">
        <f t="shared" si="66"/>
        <v>38.502499999999998</v>
      </c>
      <c r="L366" s="83">
        <f t="shared" si="67"/>
        <v>39.012500000000003</v>
      </c>
      <c r="M366" s="83">
        <f t="shared" si="68"/>
        <v>40.354999999999997</v>
      </c>
      <c r="N366" s="83">
        <f t="shared" si="69"/>
        <v>39.799999999999997</v>
      </c>
      <c r="O366" s="83">
        <f t="shared" si="70"/>
        <v>38.7425</v>
      </c>
      <c r="P366" s="134"/>
      <c r="Q366" s="36">
        <f t="shared" si="71"/>
        <v>560.5</v>
      </c>
      <c r="R366" s="37">
        <f t="shared" si="72"/>
        <v>3363</v>
      </c>
      <c r="S366" s="21"/>
      <c r="T366" s="21"/>
      <c r="U366" s="21"/>
      <c r="V366" s="21"/>
    </row>
    <row r="367" spans="1:22" ht="15.75" x14ac:dyDescent="0.25">
      <c r="A367" s="13">
        <v>0.625</v>
      </c>
      <c r="B367" s="14" t="s">
        <v>401</v>
      </c>
      <c r="C367" s="15">
        <v>398</v>
      </c>
      <c r="D367" s="15">
        <v>538</v>
      </c>
      <c r="E367" s="15">
        <v>2597</v>
      </c>
      <c r="F367" s="15">
        <v>5564</v>
      </c>
      <c r="G367" s="15">
        <v>2403</v>
      </c>
      <c r="H367" s="17">
        <v>366</v>
      </c>
      <c r="I367" s="82"/>
      <c r="J367" s="83">
        <f t="shared" si="65"/>
        <v>37.984999999999999</v>
      </c>
      <c r="K367" s="83">
        <f t="shared" si="66"/>
        <v>39.034999999999997</v>
      </c>
      <c r="L367" s="83">
        <f t="shared" si="67"/>
        <v>71.246000000000009</v>
      </c>
      <c r="M367" s="83">
        <f t="shared" si="68"/>
        <v>181.06</v>
      </c>
      <c r="N367" s="83">
        <f t="shared" si="69"/>
        <v>67.753999999999991</v>
      </c>
      <c r="O367" s="83">
        <f t="shared" si="70"/>
        <v>37.744999999999997</v>
      </c>
      <c r="P367" s="134"/>
      <c r="Q367" s="36">
        <f t="shared" si="71"/>
        <v>1977.6666666666667</v>
      </c>
      <c r="R367" s="37">
        <f t="shared" si="72"/>
        <v>11866</v>
      </c>
      <c r="S367" s="21"/>
      <c r="T367" s="21"/>
      <c r="U367" s="21"/>
      <c r="V367" s="21"/>
    </row>
    <row r="368" spans="1:22" ht="15.75" x14ac:dyDescent="0.25">
      <c r="A368" s="13">
        <v>0.625</v>
      </c>
      <c r="B368" s="14" t="s">
        <v>402</v>
      </c>
      <c r="C368" s="15">
        <v>2622</v>
      </c>
      <c r="D368" s="15">
        <v>2529</v>
      </c>
      <c r="E368" s="15">
        <v>3783</v>
      </c>
      <c r="F368" s="15">
        <v>3026</v>
      </c>
      <c r="G368" s="15">
        <v>1584</v>
      </c>
      <c r="H368" s="17">
        <v>3464</v>
      </c>
      <c r="I368" s="82"/>
      <c r="J368" s="83">
        <f t="shared" si="65"/>
        <v>71.695999999999998</v>
      </c>
      <c r="K368" s="83">
        <f t="shared" si="66"/>
        <v>70.021999999999991</v>
      </c>
      <c r="L368" s="83">
        <f t="shared" si="67"/>
        <v>109.82</v>
      </c>
      <c r="M368" s="83">
        <f t="shared" si="68"/>
        <v>79.540000000000006</v>
      </c>
      <c r="N368" s="83">
        <f t="shared" si="69"/>
        <v>53.012</v>
      </c>
      <c r="O368" s="83">
        <f t="shared" si="70"/>
        <v>97.06</v>
      </c>
      <c r="P368" s="134"/>
      <c r="Q368" s="36">
        <f t="shared" si="71"/>
        <v>2834.6666666666665</v>
      </c>
      <c r="R368" s="37">
        <f t="shared" si="72"/>
        <v>17008</v>
      </c>
      <c r="S368" s="21"/>
      <c r="T368" s="21"/>
      <c r="U368" s="21"/>
      <c r="V368" s="21"/>
    </row>
    <row r="369" spans="1:22" ht="15.75" x14ac:dyDescent="0.25">
      <c r="A369" s="13">
        <v>0.625</v>
      </c>
      <c r="B369" s="14" t="s">
        <v>403</v>
      </c>
      <c r="C369" s="15">
        <v>902</v>
      </c>
      <c r="D369" s="15">
        <v>1486</v>
      </c>
      <c r="E369" s="15">
        <v>137</v>
      </c>
      <c r="F369" s="15">
        <v>83</v>
      </c>
      <c r="G369" s="15">
        <v>1260</v>
      </c>
      <c r="H369" s="17">
        <v>472</v>
      </c>
      <c r="I369" s="82"/>
      <c r="J369" s="83">
        <f t="shared" si="65"/>
        <v>41.765000000000001</v>
      </c>
      <c r="K369" s="83">
        <f t="shared" si="66"/>
        <v>51.248000000000005</v>
      </c>
      <c r="L369" s="83">
        <f t="shared" si="67"/>
        <v>36.027500000000003</v>
      </c>
      <c r="M369" s="83">
        <f t="shared" si="68"/>
        <v>35.622500000000002</v>
      </c>
      <c r="N369" s="83">
        <f t="shared" si="69"/>
        <v>47.18</v>
      </c>
      <c r="O369" s="83">
        <f t="shared" si="70"/>
        <v>38.54</v>
      </c>
      <c r="P369" s="134"/>
      <c r="Q369" s="36">
        <f t="shared" si="71"/>
        <v>723.33333333333337</v>
      </c>
      <c r="R369" s="37">
        <f t="shared" si="72"/>
        <v>4340</v>
      </c>
      <c r="S369" s="21"/>
      <c r="T369" s="21"/>
      <c r="U369" s="21"/>
      <c r="V369" s="21"/>
    </row>
    <row r="370" spans="1:22" ht="15.75" x14ac:dyDescent="0.25">
      <c r="A370" s="13">
        <v>0.625</v>
      </c>
      <c r="B370" s="14" t="s">
        <v>404</v>
      </c>
      <c r="C370" s="15">
        <v>547</v>
      </c>
      <c r="D370" s="15">
        <v>660</v>
      </c>
      <c r="E370" s="15">
        <v>479</v>
      </c>
      <c r="F370" s="15">
        <v>1044</v>
      </c>
      <c r="G370" s="15">
        <v>554</v>
      </c>
      <c r="H370" s="17">
        <v>552</v>
      </c>
      <c r="I370" s="82"/>
      <c r="J370" s="83">
        <f t="shared" si="65"/>
        <v>39.102499999999999</v>
      </c>
      <c r="K370" s="83">
        <f t="shared" si="66"/>
        <v>39.950000000000003</v>
      </c>
      <c r="L370" s="83">
        <f t="shared" si="67"/>
        <v>38.592500000000001</v>
      </c>
      <c r="M370" s="83">
        <f t="shared" si="68"/>
        <v>43.292000000000002</v>
      </c>
      <c r="N370" s="83">
        <f t="shared" si="69"/>
        <v>39.155000000000001</v>
      </c>
      <c r="O370" s="83">
        <f t="shared" si="70"/>
        <v>39.14</v>
      </c>
      <c r="P370" s="134"/>
      <c r="Q370" s="36">
        <f t="shared" si="71"/>
        <v>639.33333333333337</v>
      </c>
      <c r="R370" s="37">
        <f t="shared" si="72"/>
        <v>3836</v>
      </c>
      <c r="S370" s="21"/>
      <c r="T370" s="21"/>
      <c r="U370" s="21"/>
      <c r="V370" s="21"/>
    </row>
    <row r="371" spans="1:22" ht="15.75" x14ac:dyDescent="0.25">
      <c r="A371" s="13">
        <v>0.625</v>
      </c>
      <c r="B371" s="14" t="s">
        <v>405</v>
      </c>
      <c r="C371" s="15">
        <v>825</v>
      </c>
      <c r="D371" s="15">
        <v>966</v>
      </c>
      <c r="E371" s="15">
        <v>1162</v>
      </c>
      <c r="F371" s="15">
        <v>1056</v>
      </c>
      <c r="G371" s="15">
        <v>1007</v>
      </c>
      <c r="H371" s="17">
        <v>919</v>
      </c>
      <c r="I371" s="82"/>
      <c r="J371" s="83">
        <f t="shared" si="65"/>
        <v>41.1875</v>
      </c>
      <c r="K371" s="83">
        <f t="shared" si="66"/>
        <v>42.244999999999997</v>
      </c>
      <c r="L371" s="83">
        <f t="shared" si="67"/>
        <v>45.415999999999997</v>
      </c>
      <c r="M371" s="83">
        <f t="shared" si="68"/>
        <v>43.508000000000003</v>
      </c>
      <c r="N371" s="83">
        <f t="shared" si="69"/>
        <v>42.625999999999998</v>
      </c>
      <c r="O371" s="83">
        <f t="shared" si="70"/>
        <v>41.892499999999998</v>
      </c>
      <c r="P371" s="134"/>
      <c r="Q371" s="36">
        <f t="shared" si="71"/>
        <v>989.16666666666663</v>
      </c>
      <c r="R371" s="37">
        <f t="shared" si="72"/>
        <v>5935</v>
      </c>
      <c r="S371" s="21"/>
      <c r="T371" s="21"/>
      <c r="U371" s="21"/>
      <c r="V371" s="21"/>
    </row>
    <row r="372" spans="1:22" ht="15.75" x14ac:dyDescent="0.25">
      <c r="A372" s="13">
        <v>0.625</v>
      </c>
      <c r="B372" s="14" t="s">
        <v>406</v>
      </c>
      <c r="C372" s="15">
        <v>1392</v>
      </c>
      <c r="D372" s="15">
        <v>1459</v>
      </c>
      <c r="E372" s="15">
        <v>1823</v>
      </c>
      <c r="F372" s="15">
        <v>1857</v>
      </c>
      <c r="G372" s="15">
        <v>1556</v>
      </c>
      <c r="H372" s="17">
        <v>1675</v>
      </c>
      <c r="I372" s="82"/>
      <c r="J372" s="83">
        <f t="shared" si="65"/>
        <v>49.555999999999997</v>
      </c>
      <c r="K372" s="83">
        <f t="shared" si="66"/>
        <v>50.762</v>
      </c>
      <c r="L372" s="83">
        <f t="shared" si="67"/>
        <v>57.314</v>
      </c>
      <c r="M372" s="83">
        <f t="shared" si="68"/>
        <v>57.926000000000002</v>
      </c>
      <c r="N372" s="83">
        <f t="shared" si="69"/>
        <v>52.507999999999996</v>
      </c>
      <c r="O372" s="83">
        <f t="shared" si="70"/>
        <v>54.65</v>
      </c>
      <c r="P372" s="134"/>
      <c r="Q372" s="36">
        <f t="shared" si="71"/>
        <v>1627</v>
      </c>
      <c r="R372" s="37">
        <f t="shared" si="72"/>
        <v>9762</v>
      </c>
      <c r="S372" s="21"/>
      <c r="T372" s="21"/>
      <c r="U372" s="21"/>
      <c r="V372" s="21"/>
    </row>
    <row r="373" spans="1:22" ht="15.75" x14ac:dyDescent="0.25">
      <c r="A373" s="13">
        <v>0.625</v>
      </c>
      <c r="B373" s="14" t="s">
        <v>407</v>
      </c>
      <c r="C373" s="15">
        <v>798</v>
      </c>
      <c r="D373" s="15">
        <v>729</v>
      </c>
      <c r="E373" s="15">
        <v>822</v>
      </c>
      <c r="F373" s="15">
        <v>54</v>
      </c>
      <c r="G373" s="15">
        <v>37</v>
      </c>
      <c r="H373" s="17">
        <v>1639</v>
      </c>
      <c r="I373" s="82"/>
      <c r="J373" s="83">
        <f t="shared" si="65"/>
        <v>40.984999999999999</v>
      </c>
      <c r="K373" s="83">
        <f t="shared" si="66"/>
        <v>40.467500000000001</v>
      </c>
      <c r="L373" s="83">
        <f t="shared" si="67"/>
        <v>41.164999999999999</v>
      </c>
      <c r="M373" s="83">
        <f t="shared" si="68"/>
        <v>35.405000000000001</v>
      </c>
      <c r="N373" s="83">
        <f t="shared" si="69"/>
        <v>35.277500000000003</v>
      </c>
      <c r="O373" s="83">
        <f t="shared" si="70"/>
        <v>54.001999999999995</v>
      </c>
      <c r="P373" s="134"/>
      <c r="Q373" s="36">
        <f t="shared" si="71"/>
        <v>679.83333333333337</v>
      </c>
      <c r="R373" s="37">
        <f t="shared" si="72"/>
        <v>4079</v>
      </c>
      <c r="S373" s="21"/>
      <c r="T373" s="21"/>
      <c r="U373" s="21"/>
      <c r="V373" s="21"/>
    </row>
    <row r="374" spans="1:22" ht="15.75" x14ac:dyDescent="0.25">
      <c r="A374" s="13">
        <v>0.625</v>
      </c>
      <c r="B374" s="14" t="s">
        <v>408</v>
      </c>
      <c r="C374" s="15">
        <v>497</v>
      </c>
      <c r="D374" s="15">
        <v>479</v>
      </c>
      <c r="E374" s="15">
        <v>665</v>
      </c>
      <c r="F374" s="15">
        <v>848</v>
      </c>
      <c r="G374" s="15">
        <v>625</v>
      </c>
      <c r="H374" s="17">
        <v>547</v>
      </c>
      <c r="I374" s="82"/>
      <c r="J374" s="83">
        <f t="shared" si="65"/>
        <v>38.727499999999999</v>
      </c>
      <c r="K374" s="83">
        <f t="shared" si="66"/>
        <v>38.592500000000001</v>
      </c>
      <c r="L374" s="83">
        <f t="shared" si="67"/>
        <v>39.987499999999997</v>
      </c>
      <c r="M374" s="83">
        <f t="shared" si="68"/>
        <v>41.36</v>
      </c>
      <c r="N374" s="83">
        <f t="shared" si="69"/>
        <v>39.6875</v>
      </c>
      <c r="O374" s="83">
        <f t="shared" si="70"/>
        <v>39.102499999999999</v>
      </c>
      <c r="P374" s="134"/>
      <c r="Q374" s="36">
        <f t="shared" si="71"/>
        <v>610.16666666666663</v>
      </c>
      <c r="R374" s="37">
        <f t="shared" si="72"/>
        <v>3661</v>
      </c>
      <c r="S374" s="21"/>
      <c r="T374" s="21"/>
      <c r="U374" s="21"/>
      <c r="V374" s="21"/>
    </row>
    <row r="375" spans="1:22" ht="15.75" x14ac:dyDescent="0.25">
      <c r="A375" s="13">
        <v>0.625</v>
      </c>
      <c r="B375" s="14" t="s">
        <v>409</v>
      </c>
      <c r="C375" s="15">
        <v>9</v>
      </c>
      <c r="D375" s="15">
        <v>18</v>
      </c>
      <c r="E375" s="19">
        <v>693</v>
      </c>
      <c r="F375" s="15">
        <v>44</v>
      </c>
      <c r="G375" s="15">
        <v>703</v>
      </c>
      <c r="H375" s="17">
        <v>28</v>
      </c>
      <c r="I375" s="82"/>
      <c r="J375" s="83">
        <f t="shared" si="65"/>
        <v>35.067500000000003</v>
      </c>
      <c r="K375" s="83">
        <f t="shared" si="66"/>
        <v>35.134999999999998</v>
      </c>
      <c r="L375" s="83">
        <f t="shared" si="67"/>
        <v>40.197499999999998</v>
      </c>
      <c r="M375" s="83">
        <f t="shared" si="68"/>
        <v>35.33</v>
      </c>
      <c r="N375" s="83">
        <f t="shared" si="69"/>
        <v>40.272500000000001</v>
      </c>
      <c r="O375" s="83">
        <f t="shared" si="70"/>
        <v>35.21</v>
      </c>
      <c r="P375" s="134"/>
      <c r="Q375" s="36">
        <f t="shared" si="71"/>
        <v>249.16666666666666</v>
      </c>
      <c r="R375" s="37">
        <f t="shared" si="72"/>
        <v>1495</v>
      </c>
      <c r="S375" s="21"/>
      <c r="T375" s="21"/>
      <c r="U375" s="21"/>
      <c r="V375" s="21"/>
    </row>
    <row r="376" spans="1:22" ht="15.75" x14ac:dyDescent="0.25">
      <c r="A376" s="13">
        <v>0.625</v>
      </c>
      <c r="B376" s="14" t="s">
        <v>410</v>
      </c>
      <c r="C376" s="15">
        <v>2722</v>
      </c>
      <c r="D376" s="15">
        <v>3411</v>
      </c>
      <c r="E376" s="15">
        <v>8533</v>
      </c>
      <c r="F376" s="15">
        <v>5222</v>
      </c>
      <c r="G376" s="15">
        <v>1461</v>
      </c>
      <c r="H376" s="17">
        <v>1399</v>
      </c>
      <c r="I376" s="82"/>
      <c r="J376" s="83">
        <f t="shared" si="65"/>
        <v>73.495999999999995</v>
      </c>
      <c r="K376" s="83">
        <f t="shared" si="66"/>
        <v>94.94</v>
      </c>
      <c r="L376" s="83">
        <f t="shared" si="67"/>
        <v>299.82</v>
      </c>
      <c r="M376" s="83">
        <f t="shared" si="68"/>
        <v>167.38</v>
      </c>
      <c r="N376" s="83">
        <f t="shared" si="69"/>
        <v>50.798000000000002</v>
      </c>
      <c r="O376" s="83">
        <f t="shared" si="70"/>
        <v>49.682000000000002</v>
      </c>
      <c r="P376" s="134"/>
      <c r="Q376" s="36">
        <f t="shared" si="71"/>
        <v>3791.3333333333335</v>
      </c>
      <c r="R376" s="37">
        <f t="shared" si="72"/>
        <v>22748</v>
      </c>
      <c r="S376" s="21"/>
      <c r="T376" s="21"/>
      <c r="U376" s="21"/>
      <c r="V376" s="21"/>
    </row>
    <row r="377" spans="1:22" ht="15.75" x14ac:dyDescent="0.25">
      <c r="A377" s="13">
        <v>0.625</v>
      </c>
      <c r="B377" s="14" t="s">
        <v>411</v>
      </c>
      <c r="C377" s="15">
        <v>1779</v>
      </c>
      <c r="D377" s="15">
        <v>1728</v>
      </c>
      <c r="E377" s="15">
        <v>2152</v>
      </c>
      <c r="F377" s="15">
        <v>2065</v>
      </c>
      <c r="G377" s="15">
        <v>1963</v>
      </c>
      <c r="H377" s="17">
        <v>2004</v>
      </c>
      <c r="I377" s="82"/>
      <c r="J377" s="83">
        <f t="shared" si="65"/>
        <v>56.521999999999998</v>
      </c>
      <c r="K377" s="83">
        <f t="shared" si="66"/>
        <v>55.603999999999999</v>
      </c>
      <c r="L377" s="83">
        <f t="shared" si="67"/>
        <v>63.236000000000004</v>
      </c>
      <c r="M377" s="83">
        <f t="shared" si="68"/>
        <v>61.67</v>
      </c>
      <c r="N377" s="83">
        <f t="shared" si="69"/>
        <v>59.834000000000003</v>
      </c>
      <c r="O377" s="83">
        <f t="shared" si="70"/>
        <v>60.572000000000003</v>
      </c>
      <c r="P377" s="134"/>
      <c r="Q377" s="36">
        <f t="shared" si="71"/>
        <v>1948.5</v>
      </c>
      <c r="R377" s="37">
        <f t="shared" si="72"/>
        <v>11691</v>
      </c>
      <c r="S377" s="21"/>
      <c r="T377" s="21"/>
      <c r="U377" s="21"/>
      <c r="V377" s="21"/>
    </row>
    <row r="378" spans="1:22" ht="15.75" x14ac:dyDescent="0.25">
      <c r="A378" s="13">
        <v>0.625</v>
      </c>
      <c r="B378" s="14" t="s">
        <v>412</v>
      </c>
      <c r="C378" s="15">
        <v>604</v>
      </c>
      <c r="D378" s="15">
        <v>686</v>
      </c>
      <c r="E378" s="15">
        <v>589</v>
      </c>
      <c r="F378" s="15">
        <v>766</v>
      </c>
      <c r="G378" s="15">
        <v>713</v>
      </c>
      <c r="H378" s="17">
        <v>664</v>
      </c>
      <c r="I378" s="82"/>
      <c r="J378" s="83">
        <f t="shared" si="65"/>
        <v>39.53</v>
      </c>
      <c r="K378" s="83">
        <f t="shared" si="66"/>
        <v>40.145000000000003</v>
      </c>
      <c r="L378" s="83">
        <f t="shared" si="67"/>
        <v>39.417499999999997</v>
      </c>
      <c r="M378" s="83">
        <f t="shared" si="68"/>
        <v>40.744999999999997</v>
      </c>
      <c r="N378" s="83">
        <f t="shared" si="69"/>
        <v>40.347499999999997</v>
      </c>
      <c r="O378" s="83">
        <f t="shared" si="70"/>
        <v>39.979999999999997</v>
      </c>
      <c r="P378" s="134"/>
      <c r="Q378" s="36">
        <f t="shared" si="71"/>
        <v>670.33333333333337</v>
      </c>
      <c r="R378" s="37">
        <f t="shared" si="72"/>
        <v>4022</v>
      </c>
      <c r="S378" s="21"/>
      <c r="T378" s="21"/>
      <c r="U378" s="21"/>
      <c r="V378" s="21"/>
    </row>
    <row r="379" spans="1:22" ht="15.75" x14ac:dyDescent="0.25">
      <c r="A379" s="13">
        <v>0.625</v>
      </c>
      <c r="B379" s="14" t="s">
        <v>413</v>
      </c>
      <c r="C379" s="15">
        <v>178</v>
      </c>
      <c r="D379" s="15">
        <v>462</v>
      </c>
      <c r="E379" s="15">
        <v>1142</v>
      </c>
      <c r="F379" s="15">
        <v>1671</v>
      </c>
      <c r="G379" s="15">
        <v>334</v>
      </c>
      <c r="H379" s="17">
        <v>137</v>
      </c>
      <c r="I379" s="82"/>
      <c r="J379" s="83">
        <f t="shared" si="65"/>
        <v>36.335000000000001</v>
      </c>
      <c r="K379" s="83">
        <f t="shared" si="66"/>
        <v>38.465000000000003</v>
      </c>
      <c r="L379" s="83">
        <f t="shared" si="67"/>
        <v>45.055999999999997</v>
      </c>
      <c r="M379" s="83">
        <f t="shared" si="68"/>
        <v>54.578000000000003</v>
      </c>
      <c r="N379" s="83">
        <f t="shared" si="69"/>
        <v>37.505000000000003</v>
      </c>
      <c r="O379" s="83">
        <f t="shared" si="70"/>
        <v>36.027500000000003</v>
      </c>
      <c r="P379" s="134"/>
      <c r="Q379" s="36">
        <f t="shared" si="71"/>
        <v>654</v>
      </c>
      <c r="R379" s="37">
        <f t="shared" si="72"/>
        <v>3924</v>
      </c>
      <c r="S379" s="21"/>
      <c r="T379" s="21"/>
      <c r="U379" s="21"/>
      <c r="V379" s="21"/>
    </row>
    <row r="380" spans="1:22" ht="15.75" x14ac:dyDescent="0.25">
      <c r="A380" s="13">
        <v>0.625</v>
      </c>
      <c r="B380" s="14" t="s">
        <v>414</v>
      </c>
      <c r="C380" s="15">
        <v>902</v>
      </c>
      <c r="D380" s="15">
        <v>782</v>
      </c>
      <c r="E380" s="15">
        <v>2005</v>
      </c>
      <c r="F380" s="15">
        <v>4140</v>
      </c>
      <c r="G380" s="15">
        <v>1687</v>
      </c>
      <c r="H380" s="17">
        <v>1583</v>
      </c>
      <c r="I380" s="82"/>
      <c r="J380" s="83">
        <f t="shared" si="65"/>
        <v>41.765000000000001</v>
      </c>
      <c r="K380" s="83">
        <f t="shared" si="66"/>
        <v>40.865000000000002</v>
      </c>
      <c r="L380" s="83">
        <f t="shared" si="67"/>
        <v>60.59</v>
      </c>
      <c r="M380" s="83">
        <f t="shared" si="68"/>
        <v>124.1</v>
      </c>
      <c r="N380" s="83">
        <f t="shared" si="69"/>
        <v>54.866</v>
      </c>
      <c r="O380" s="83">
        <f t="shared" si="70"/>
        <v>52.994</v>
      </c>
      <c r="P380" s="134"/>
      <c r="Q380" s="36">
        <f t="shared" si="71"/>
        <v>1849.8333333333333</v>
      </c>
      <c r="R380" s="37">
        <f t="shared" si="72"/>
        <v>11099</v>
      </c>
      <c r="S380" s="21"/>
      <c r="T380" s="21"/>
      <c r="U380" s="21"/>
      <c r="V380" s="21"/>
    </row>
    <row r="381" spans="1:22" ht="15.75" x14ac:dyDescent="0.25">
      <c r="A381" s="13">
        <v>0.625</v>
      </c>
      <c r="B381" s="14" t="s">
        <v>415</v>
      </c>
      <c r="C381" s="15">
        <v>851</v>
      </c>
      <c r="D381" s="15">
        <v>1281</v>
      </c>
      <c r="E381" s="15">
        <v>1615</v>
      </c>
      <c r="F381" s="15">
        <v>3396</v>
      </c>
      <c r="G381" s="15">
        <v>1767</v>
      </c>
      <c r="H381" s="17">
        <v>1379</v>
      </c>
      <c r="I381" s="82"/>
      <c r="J381" s="83">
        <f t="shared" si="65"/>
        <v>41.3825</v>
      </c>
      <c r="K381" s="83">
        <f t="shared" si="66"/>
        <v>47.558</v>
      </c>
      <c r="L381" s="83">
        <f t="shared" si="67"/>
        <v>53.57</v>
      </c>
      <c r="M381" s="83">
        <f t="shared" si="68"/>
        <v>94.34</v>
      </c>
      <c r="N381" s="83">
        <f t="shared" si="69"/>
        <v>56.305999999999997</v>
      </c>
      <c r="O381" s="83">
        <f t="shared" si="70"/>
        <v>49.322000000000003</v>
      </c>
      <c r="P381" s="134"/>
      <c r="Q381" s="36">
        <f t="shared" si="71"/>
        <v>1714.8333333333333</v>
      </c>
      <c r="R381" s="37">
        <f t="shared" si="72"/>
        <v>10289</v>
      </c>
      <c r="S381" s="21"/>
      <c r="T381" s="21"/>
      <c r="U381" s="21"/>
      <c r="V381" s="21"/>
    </row>
    <row r="382" spans="1:22" ht="15.75" x14ac:dyDescent="0.25">
      <c r="A382" s="13">
        <v>0.625</v>
      </c>
      <c r="B382" s="14" t="s">
        <v>416</v>
      </c>
      <c r="C382" s="15">
        <v>1146</v>
      </c>
      <c r="D382" s="15">
        <v>976</v>
      </c>
      <c r="E382" s="15">
        <v>863</v>
      </c>
      <c r="F382" s="15">
        <v>752</v>
      </c>
      <c r="G382" s="15">
        <v>762</v>
      </c>
      <c r="H382" s="17">
        <v>878</v>
      </c>
      <c r="I382" s="82"/>
      <c r="J382" s="83">
        <f t="shared" si="65"/>
        <v>45.128</v>
      </c>
      <c r="K382" s="83">
        <f t="shared" si="66"/>
        <v>42.32</v>
      </c>
      <c r="L382" s="83">
        <f t="shared" si="67"/>
        <v>41.472499999999997</v>
      </c>
      <c r="M382" s="83">
        <f t="shared" si="68"/>
        <v>40.64</v>
      </c>
      <c r="N382" s="83">
        <f t="shared" si="69"/>
        <v>40.715000000000003</v>
      </c>
      <c r="O382" s="83">
        <f t="shared" si="70"/>
        <v>41.585000000000001</v>
      </c>
      <c r="P382" s="134"/>
      <c r="Q382" s="36">
        <f t="shared" si="71"/>
        <v>896.16666666666663</v>
      </c>
      <c r="R382" s="37">
        <f t="shared" si="72"/>
        <v>5377</v>
      </c>
      <c r="S382" s="21"/>
      <c r="T382" s="21"/>
      <c r="U382" s="21"/>
      <c r="V382" s="21"/>
    </row>
    <row r="383" spans="1:22" ht="15.75" x14ac:dyDescent="0.25">
      <c r="A383" s="13">
        <v>0.625</v>
      </c>
      <c r="B383" s="14" t="s">
        <v>417</v>
      </c>
      <c r="C383" s="15">
        <v>1165</v>
      </c>
      <c r="D383" s="15">
        <v>1374</v>
      </c>
      <c r="E383" s="15">
        <v>1614</v>
      </c>
      <c r="F383" s="15">
        <v>2266</v>
      </c>
      <c r="G383" s="15">
        <v>1378</v>
      </c>
      <c r="H383" s="17">
        <v>1326</v>
      </c>
      <c r="I383" s="82"/>
      <c r="J383" s="83">
        <f t="shared" si="65"/>
        <v>45.47</v>
      </c>
      <c r="K383" s="83">
        <f t="shared" si="66"/>
        <v>49.231999999999999</v>
      </c>
      <c r="L383" s="83">
        <f t="shared" si="67"/>
        <v>53.552</v>
      </c>
      <c r="M383" s="83">
        <f t="shared" si="68"/>
        <v>65.287999999999997</v>
      </c>
      <c r="N383" s="83">
        <f t="shared" si="69"/>
        <v>49.304000000000002</v>
      </c>
      <c r="O383" s="83">
        <f t="shared" si="70"/>
        <v>48.368000000000002</v>
      </c>
      <c r="P383" s="134"/>
      <c r="Q383" s="36">
        <f t="shared" si="71"/>
        <v>1520.5</v>
      </c>
      <c r="R383" s="37">
        <f t="shared" si="72"/>
        <v>9123</v>
      </c>
      <c r="S383" s="21"/>
      <c r="T383" s="21"/>
      <c r="U383" s="21"/>
      <c r="V383" s="21"/>
    </row>
    <row r="384" spans="1:22" ht="15.75" x14ac:dyDescent="0.25">
      <c r="A384" s="13">
        <v>0.625</v>
      </c>
      <c r="B384" s="14" t="s">
        <v>418</v>
      </c>
      <c r="C384" s="15">
        <v>483</v>
      </c>
      <c r="D384" s="15">
        <v>498</v>
      </c>
      <c r="E384" s="15">
        <v>539</v>
      </c>
      <c r="F384" s="15">
        <v>571</v>
      </c>
      <c r="G384" s="15">
        <v>1093</v>
      </c>
      <c r="H384" s="17">
        <v>418</v>
      </c>
      <c r="I384" s="82"/>
      <c r="J384" s="83">
        <f t="shared" si="65"/>
        <v>38.622500000000002</v>
      </c>
      <c r="K384" s="83">
        <f t="shared" si="66"/>
        <v>38.734999999999999</v>
      </c>
      <c r="L384" s="83">
        <f t="shared" si="67"/>
        <v>39.042499999999997</v>
      </c>
      <c r="M384" s="83">
        <f t="shared" si="68"/>
        <v>39.282499999999999</v>
      </c>
      <c r="N384" s="83">
        <f t="shared" si="69"/>
        <v>44.173999999999999</v>
      </c>
      <c r="O384" s="83">
        <f t="shared" si="70"/>
        <v>38.134999999999998</v>
      </c>
      <c r="P384" s="134"/>
      <c r="Q384" s="36">
        <f t="shared" si="71"/>
        <v>600.33333333333337</v>
      </c>
      <c r="R384" s="37">
        <f t="shared" si="72"/>
        <v>3602</v>
      </c>
      <c r="S384" s="21"/>
      <c r="T384" s="21"/>
      <c r="U384" s="21"/>
      <c r="V384" s="21"/>
    </row>
    <row r="385" spans="1:22" ht="15.75" x14ac:dyDescent="0.25">
      <c r="A385" s="13">
        <v>0.625</v>
      </c>
      <c r="B385" s="14" t="s">
        <v>419</v>
      </c>
      <c r="C385" s="15">
        <v>2907</v>
      </c>
      <c r="D385" s="15">
        <v>3295</v>
      </c>
      <c r="E385" s="15">
        <v>3934</v>
      </c>
      <c r="F385" s="15">
        <v>3973</v>
      </c>
      <c r="G385" s="15">
        <v>3450</v>
      </c>
      <c r="H385" s="17">
        <v>2533</v>
      </c>
      <c r="I385" s="82"/>
      <c r="J385" s="83">
        <f t="shared" si="65"/>
        <v>76.825999999999993</v>
      </c>
      <c r="K385" s="83">
        <f t="shared" si="66"/>
        <v>90.3</v>
      </c>
      <c r="L385" s="83">
        <f t="shared" si="67"/>
        <v>115.86</v>
      </c>
      <c r="M385" s="83">
        <f t="shared" si="68"/>
        <v>117.42</v>
      </c>
      <c r="N385" s="83">
        <f t="shared" si="69"/>
        <v>96.5</v>
      </c>
      <c r="O385" s="83">
        <f t="shared" si="70"/>
        <v>70.093999999999994</v>
      </c>
      <c r="P385" s="134"/>
      <c r="Q385" s="36">
        <f t="shared" si="71"/>
        <v>3348.6666666666665</v>
      </c>
      <c r="R385" s="37">
        <f t="shared" si="72"/>
        <v>20092</v>
      </c>
      <c r="S385" s="21"/>
      <c r="T385" s="21"/>
      <c r="U385" s="21"/>
      <c r="V385" s="21"/>
    </row>
    <row r="386" spans="1:22" ht="15.75" x14ac:dyDescent="0.25">
      <c r="A386" s="13">
        <v>0.625</v>
      </c>
      <c r="B386" s="14" t="s">
        <v>420</v>
      </c>
      <c r="C386" s="15">
        <v>690</v>
      </c>
      <c r="D386" s="15">
        <v>1061</v>
      </c>
      <c r="E386" s="15">
        <v>1612</v>
      </c>
      <c r="F386" s="15">
        <v>1976</v>
      </c>
      <c r="G386" s="15">
        <v>1557</v>
      </c>
      <c r="H386" s="17">
        <v>864</v>
      </c>
      <c r="I386" s="82"/>
      <c r="J386" s="83">
        <f t="shared" si="65"/>
        <v>40.174999999999997</v>
      </c>
      <c r="K386" s="83">
        <f t="shared" si="66"/>
        <v>43.597999999999999</v>
      </c>
      <c r="L386" s="83">
        <f t="shared" si="67"/>
        <v>53.515999999999998</v>
      </c>
      <c r="M386" s="83">
        <f t="shared" si="68"/>
        <v>60.067999999999998</v>
      </c>
      <c r="N386" s="83">
        <f t="shared" si="69"/>
        <v>52.526000000000003</v>
      </c>
      <c r="O386" s="83">
        <f t="shared" si="70"/>
        <v>41.480000000000004</v>
      </c>
      <c r="P386" s="134"/>
      <c r="Q386" s="36">
        <f t="shared" si="71"/>
        <v>1293.3333333333333</v>
      </c>
      <c r="R386" s="37">
        <f t="shared" si="72"/>
        <v>7760</v>
      </c>
      <c r="S386" s="21"/>
      <c r="T386" s="21"/>
      <c r="U386" s="21"/>
      <c r="V386" s="21"/>
    </row>
    <row r="387" spans="1:22" ht="15.75" x14ac:dyDescent="0.25">
      <c r="A387" s="13">
        <v>0.625</v>
      </c>
      <c r="B387" s="14" t="s">
        <v>421</v>
      </c>
      <c r="C387" s="15">
        <v>320</v>
      </c>
      <c r="D387" s="15">
        <v>665</v>
      </c>
      <c r="E387" s="15">
        <v>1324</v>
      </c>
      <c r="F387" s="15">
        <v>2997</v>
      </c>
      <c r="G387" s="15">
        <v>1630</v>
      </c>
      <c r="H387" s="17">
        <v>418</v>
      </c>
      <c r="I387" s="82"/>
      <c r="J387" s="83">
        <f t="shared" si="65"/>
        <v>37.4</v>
      </c>
      <c r="K387" s="83">
        <f t="shared" si="66"/>
        <v>39.987499999999997</v>
      </c>
      <c r="L387" s="83">
        <f t="shared" si="67"/>
        <v>48.332000000000001</v>
      </c>
      <c r="M387" s="83">
        <f t="shared" si="68"/>
        <v>78.445999999999998</v>
      </c>
      <c r="N387" s="83">
        <f t="shared" si="69"/>
        <v>53.84</v>
      </c>
      <c r="O387" s="83">
        <f t="shared" si="70"/>
        <v>38.134999999999998</v>
      </c>
      <c r="P387" s="134"/>
      <c r="Q387" s="36">
        <f t="shared" si="71"/>
        <v>1225.6666666666667</v>
      </c>
      <c r="R387" s="37">
        <f t="shared" si="72"/>
        <v>7354</v>
      </c>
      <c r="S387" s="21"/>
      <c r="T387" s="21"/>
      <c r="U387" s="21"/>
      <c r="V387" s="21"/>
    </row>
    <row r="388" spans="1:22" ht="15.75" x14ac:dyDescent="0.25">
      <c r="A388" s="13">
        <v>0.625</v>
      </c>
      <c r="B388" s="14" t="s">
        <v>422</v>
      </c>
      <c r="C388" s="15">
        <v>1549</v>
      </c>
      <c r="D388" s="15">
        <v>1217</v>
      </c>
      <c r="E388" s="15">
        <v>1823</v>
      </c>
      <c r="F388" s="15">
        <v>5737</v>
      </c>
      <c r="G388" s="15">
        <v>2562</v>
      </c>
      <c r="H388" s="17">
        <v>1324</v>
      </c>
      <c r="I388" s="82"/>
      <c r="J388" s="83">
        <f t="shared" si="65"/>
        <v>52.382000000000005</v>
      </c>
      <c r="K388" s="83">
        <f t="shared" si="66"/>
        <v>46.405999999999999</v>
      </c>
      <c r="L388" s="83">
        <f t="shared" si="67"/>
        <v>57.314</v>
      </c>
      <c r="M388" s="83">
        <f t="shared" si="68"/>
        <v>187.98000000000002</v>
      </c>
      <c r="N388" s="83">
        <f t="shared" si="69"/>
        <v>70.616</v>
      </c>
      <c r="O388" s="83">
        <f t="shared" si="70"/>
        <v>48.332000000000001</v>
      </c>
      <c r="P388" s="134"/>
      <c r="Q388" s="36">
        <f t="shared" si="71"/>
        <v>2368.6666666666665</v>
      </c>
      <c r="R388" s="37">
        <f t="shared" si="72"/>
        <v>14212</v>
      </c>
      <c r="S388" s="21"/>
      <c r="T388" s="21"/>
      <c r="U388" s="21"/>
      <c r="V388" s="21"/>
    </row>
    <row r="389" spans="1:22" ht="15.75" x14ac:dyDescent="0.25">
      <c r="A389" s="13">
        <v>0.625</v>
      </c>
      <c r="B389" s="14" t="s">
        <v>423</v>
      </c>
      <c r="C389" s="15">
        <v>111</v>
      </c>
      <c r="D389" s="15">
        <v>175</v>
      </c>
      <c r="E389" s="15">
        <v>1588</v>
      </c>
      <c r="F389" s="15">
        <v>3258</v>
      </c>
      <c r="G389" s="15">
        <v>1884</v>
      </c>
      <c r="H389" s="17">
        <v>1152</v>
      </c>
      <c r="I389" s="82"/>
      <c r="J389" s="83">
        <f t="shared" si="65"/>
        <v>35.832500000000003</v>
      </c>
      <c r="K389" s="83">
        <f t="shared" si="66"/>
        <v>36.3125</v>
      </c>
      <c r="L389" s="83">
        <f t="shared" si="67"/>
        <v>53.084000000000003</v>
      </c>
      <c r="M389" s="83">
        <f t="shared" si="68"/>
        <v>88.82</v>
      </c>
      <c r="N389" s="83">
        <f t="shared" si="69"/>
        <v>58.411999999999999</v>
      </c>
      <c r="O389" s="83">
        <f t="shared" si="70"/>
        <v>45.235999999999997</v>
      </c>
      <c r="P389" s="134"/>
      <c r="Q389" s="36">
        <f t="shared" si="71"/>
        <v>1361.3333333333333</v>
      </c>
      <c r="R389" s="37">
        <f t="shared" si="72"/>
        <v>8168</v>
      </c>
      <c r="S389" s="21"/>
      <c r="T389" s="21"/>
      <c r="U389" s="21"/>
      <c r="V389" s="21"/>
    </row>
    <row r="390" spans="1:22" ht="15.75" x14ac:dyDescent="0.25">
      <c r="A390" s="13">
        <v>0.625</v>
      </c>
      <c r="B390" s="14" t="s">
        <v>424</v>
      </c>
      <c r="C390" s="15">
        <v>1844</v>
      </c>
      <c r="D390" s="15">
        <v>1860</v>
      </c>
      <c r="E390" s="15">
        <v>2093</v>
      </c>
      <c r="F390" s="15">
        <v>1594</v>
      </c>
      <c r="G390" s="15">
        <v>1876</v>
      </c>
      <c r="H390" s="17">
        <v>1966</v>
      </c>
      <c r="I390" s="82"/>
      <c r="J390" s="83">
        <f t="shared" si="65"/>
        <v>57.692</v>
      </c>
      <c r="K390" s="83">
        <f t="shared" si="66"/>
        <v>57.980000000000004</v>
      </c>
      <c r="L390" s="83">
        <f t="shared" si="67"/>
        <v>62.173999999999999</v>
      </c>
      <c r="M390" s="83">
        <f t="shared" si="68"/>
        <v>53.192</v>
      </c>
      <c r="N390" s="83">
        <f t="shared" si="69"/>
        <v>58.268000000000001</v>
      </c>
      <c r="O390" s="83">
        <f t="shared" si="70"/>
        <v>59.888000000000005</v>
      </c>
      <c r="P390" s="134"/>
      <c r="Q390" s="36">
        <f t="shared" si="71"/>
        <v>1872.1666666666667</v>
      </c>
      <c r="R390" s="37">
        <f t="shared" si="72"/>
        <v>11233</v>
      </c>
      <c r="S390" s="21"/>
      <c r="T390" s="21"/>
      <c r="U390" s="21"/>
      <c r="V390" s="21"/>
    </row>
    <row r="391" spans="1:22" ht="15.75" x14ac:dyDescent="0.25">
      <c r="A391" s="13">
        <v>0.625</v>
      </c>
      <c r="B391" s="14" t="s">
        <v>425</v>
      </c>
      <c r="C391" s="15">
        <v>294</v>
      </c>
      <c r="D391" s="15">
        <v>1568</v>
      </c>
      <c r="E391" s="15">
        <v>257</v>
      </c>
      <c r="F391" s="15">
        <v>329</v>
      </c>
      <c r="G391" s="15">
        <v>388</v>
      </c>
      <c r="H391" s="17">
        <v>384</v>
      </c>
      <c r="I391" s="82"/>
      <c r="J391" s="83">
        <f t="shared" ref="J391:J454" si="73">17.5*2+IF(C391&gt;1000,1000/100*0.75,C391/100*0.75)+IF(IF(C391&gt;3000,(3000-1000)/100*1.8,(C391-1000)/100*1.8)&lt;0,0,IF(C391&gt;3000,(3000-1000)/100*1.8,(C391-1000)/100*1.8))+IF(C391&gt;3000, (C391-3000)/100*4,0)</f>
        <v>37.204999999999998</v>
      </c>
      <c r="K391" s="83">
        <f t="shared" ref="K391:K454" si="74">17.5*2+IF(D391&gt;1000,1000/100*0.75,D391/100*0.75)+IF(IF(D391&gt;3000,(3000-1000)/100*1.8,(D391-1000)/100*1.8)&lt;0,0,IF(D391&gt;3000,(3000-1000)/100*1.8,(D391-1000)/100*1.8))+IF(D391&gt;3000, (D391-3000)/100*4,0)</f>
        <v>52.724000000000004</v>
      </c>
      <c r="L391" s="83">
        <f t="shared" ref="L391:L454" si="75">17.5*2+IF(E391&gt;1000,1000/100*0.75,E391/100*0.75)+IF(IF(E391&gt;3000,(3000-1000)/100*1.8,(E391-1000)/100*1.8)&lt;0,0,IF(E391&gt;3000,(3000-1000)/100*1.8,(E391-1000)/100*1.8))+IF(E391&gt;3000, (E391-3000)/100*4,0)</f>
        <v>36.927500000000002</v>
      </c>
      <c r="M391" s="83">
        <f t="shared" ref="M391:M454" si="76">17.5*2+IF(F391&gt;1000,1000/100*0.75,F391/100*0.75)+IF(IF(F391&gt;3000,(3000-1000)/100*1.8,(F391-1000)/100*1.8)&lt;0,0,IF(F391&gt;3000,(3000-1000)/100*1.8,(F391-1000)/100*1.8))+IF(F391&gt;3000, (F391-3000)/100*4,0)</f>
        <v>37.467500000000001</v>
      </c>
      <c r="N391" s="83">
        <f t="shared" ref="N391:N454" si="77">17.5*2+IF(G391&gt;1000,1000/100*0.75,G391/100*0.75)+IF(IF(G391&gt;3000,(3000-1000)/100*1.8,(G391-1000)/100*1.8)&lt;0,0,IF(G391&gt;3000,(3000-1000)/100*1.8,(G391-1000)/100*1.8))+IF(G391&gt;3000, (G391-3000)/100*4,0)</f>
        <v>37.909999999999997</v>
      </c>
      <c r="O391" s="83">
        <f t="shared" ref="O391:O454" si="78">17.5*2+IF(H391&gt;1000,1000/100*0.75,H391/100*0.75)+IF(IF(H391&gt;3000,(3000-1000)/100*1.8,(H391-1000)/100*1.8)&lt;0,0,IF(H391&gt;3000,(3000-1000)/100*1.8,(H391-1000)/100*1.8))+IF(H391&gt;3000, (H391-3000)/100*4,0)</f>
        <v>37.880000000000003</v>
      </c>
      <c r="P391" s="134"/>
      <c r="Q391" s="36">
        <f t="shared" ref="Q391:Q454" si="79">AVERAGE(C391:H391)</f>
        <v>536.66666666666663</v>
      </c>
      <c r="R391" s="37">
        <f t="shared" ref="R391:R454" si="80">SUM(C391:H391)</f>
        <v>3220</v>
      </c>
      <c r="S391" s="21"/>
      <c r="T391" s="21"/>
      <c r="U391" s="21"/>
      <c r="V391" s="21"/>
    </row>
    <row r="392" spans="1:22" ht="15.75" x14ac:dyDescent="0.25">
      <c r="A392" s="13">
        <v>0.625</v>
      </c>
      <c r="B392" s="14" t="s">
        <v>426</v>
      </c>
      <c r="C392" s="15">
        <v>876</v>
      </c>
      <c r="D392" s="15">
        <v>719</v>
      </c>
      <c r="E392" s="15">
        <v>1538</v>
      </c>
      <c r="F392" s="15">
        <v>2172</v>
      </c>
      <c r="G392" s="15">
        <v>1944</v>
      </c>
      <c r="H392" s="17">
        <v>583</v>
      </c>
      <c r="I392" s="82"/>
      <c r="J392" s="83">
        <f t="shared" si="73"/>
        <v>41.57</v>
      </c>
      <c r="K392" s="83">
        <f t="shared" si="74"/>
        <v>40.392499999999998</v>
      </c>
      <c r="L392" s="83">
        <f t="shared" si="75"/>
        <v>52.183999999999997</v>
      </c>
      <c r="M392" s="83">
        <f t="shared" si="76"/>
        <v>63.596000000000004</v>
      </c>
      <c r="N392" s="83">
        <f t="shared" si="77"/>
        <v>59.492000000000004</v>
      </c>
      <c r="O392" s="83">
        <f t="shared" si="78"/>
        <v>39.372500000000002</v>
      </c>
      <c r="P392" s="134"/>
      <c r="Q392" s="36">
        <f t="shared" si="79"/>
        <v>1305.3333333333333</v>
      </c>
      <c r="R392" s="37">
        <f t="shared" si="80"/>
        <v>7832</v>
      </c>
      <c r="S392" s="21"/>
      <c r="T392" s="21"/>
      <c r="U392" s="21"/>
      <c r="V392" s="21"/>
    </row>
    <row r="393" spans="1:22" ht="15.75" x14ac:dyDescent="0.25">
      <c r="A393" s="13">
        <v>0.625</v>
      </c>
      <c r="B393" s="14" t="s">
        <v>427</v>
      </c>
      <c r="C393" s="15">
        <v>62</v>
      </c>
      <c r="D393" s="15">
        <v>92</v>
      </c>
      <c r="E393" s="15">
        <v>8</v>
      </c>
      <c r="F393" s="15">
        <v>906</v>
      </c>
      <c r="G393" s="15">
        <v>364</v>
      </c>
      <c r="H393" s="17">
        <v>272</v>
      </c>
      <c r="I393" s="82"/>
      <c r="J393" s="83">
        <f t="shared" si="73"/>
        <v>35.465000000000003</v>
      </c>
      <c r="K393" s="83">
        <f t="shared" si="74"/>
        <v>35.69</v>
      </c>
      <c r="L393" s="83">
        <f t="shared" si="75"/>
        <v>35.06</v>
      </c>
      <c r="M393" s="83">
        <f t="shared" si="76"/>
        <v>41.795000000000002</v>
      </c>
      <c r="N393" s="83">
        <f t="shared" si="77"/>
        <v>37.729999999999997</v>
      </c>
      <c r="O393" s="83">
        <f t="shared" si="78"/>
        <v>37.04</v>
      </c>
      <c r="P393" s="134"/>
      <c r="Q393" s="36">
        <f t="shared" si="79"/>
        <v>284</v>
      </c>
      <c r="R393" s="37">
        <f t="shared" si="80"/>
        <v>1704</v>
      </c>
      <c r="S393" s="21"/>
      <c r="T393" s="21"/>
      <c r="U393" s="21"/>
      <c r="V393" s="21"/>
    </row>
    <row r="394" spans="1:22" ht="15.75" x14ac:dyDescent="0.25">
      <c r="A394" s="13">
        <v>0.625</v>
      </c>
      <c r="B394" s="14" t="s">
        <v>428</v>
      </c>
      <c r="C394" s="15">
        <v>960</v>
      </c>
      <c r="D394" s="15">
        <v>3336</v>
      </c>
      <c r="E394" s="15">
        <v>1381</v>
      </c>
      <c r="F394" s="15">
        <v>2255</v>
      </c>
      <c r="G394" s="15">
        <v>1916</v>
      </c>
      <c r="H394" s="17">
        <v>1270</v>
      </c>
      <c r="I394" s="82"/>
      <c r="J394" s="83">
        <f t="shared" si="73"/>
        <v>42.2</v>
      </c>
      <c r="K394" s="83">
        <f t="shared" si="74"/>
        <v>91.94</v>
      </c>
      <c r="L394" s="83">
        <f t="shared" si="75"/>
        <v>49.358000000000004</v>
      </c>
      <c r="M394" s="83">
        <f t="shared" si="76"/>
        <v>65.09</v>
      </c>
      <c r="N394" s="83">
        <f t="shared" si="77"/>
        <v>58.988</v>
      </c>
      <c r="O394" s="83">
        <f t="shared" si="78"/>
        <v>47.36</v>
      </c>
      <c r="P394" s="134"/>
      <c r="Q394" s="36">
        <f t="shared" si="79"/>
        <v>1853</v>
      </c>
      <c r="R394" s="37">
        <f t="shared" si="80"/>
        <v>11118</v>
      </c>
      <c r="S394" s="21"/>
      <c r="T394" s="21"/>
      <c r="U394" s="21"/>
      <c r="V394" s="21"/>
    </row>
    <row r="395" spans="1:22" ht="15.75" x14ac:dyDescent="0.25">
      <c r="A395" s="13">
        <v>0.625</v>
      </c>
      <c r="B395" s="14" t="s">
        <v>429</v>
      </c>
      <c r="C395" s="15">
        <v>570</v>
      </c>
      <c r="D395" s="15">
        <v>691</v>
      </c>
      <c r="E395" s="15">
        <v>1250</v>
      </c>
      <c r="F395" s="15">
        <v>1618</v>
      </c>
      <c r="G395" s="15">
        <v>1769</v>
      </c>
      <c r="H395" s="17">
        <v>948</v>
      </c>
      <c r="I395" s="82"/>
      <c r="J395" s="83">
        <f t="shared" si="73"/>
        <v>39.274999999999999</v>
      </c>
      <c r="K395" s="83">
        <f t="shared" si="74"/>
        <v>40.182499999999997</v>
      </c>
      <c r="L395" s="83">
        <f t="shared" si="75"/>
        <v>47</v>
      </c>
      <c r="M395" s="83">
        <f t="shared" si="76"/>
        <v>53.624000000000002</v>
      </c>
      <c r="N395" s="83">
        <f t="shared" si="77"/>
        <v>56.341999999999999</v>
      </c>
      <c r="O395" s="83">
        <f t="shared" si="78"/>
        <v>42.11</v>
      </c>
      <c r="P395" s="134"/>
      <c r="Q395" s="36">
        <f t="shared" si="79"/>
        <v>1141</v>
      </c>
      <c r="R395" s="37">
        <f t="shared" si="80"/>
        <v>6846</v>
      </c>
      <c r="S395" s="21"/>
      <c r="T395" s="21"/>
      <c r="U395" s="21"/>
      <c r="V395" s="21"/>
    </row>
    <row r="396" spans="1:22" ht="15.75" x14ac:dyDescent="0.25">
      <c r="A396" s="13">
        <v>0.625</v>
      </c>
      <c r="B396" s="14" t="s">
        <v>430</v>
      </c>
      <c r="C396" s="15">
        <v>908</v>
      </c>
      <c r="D396" s="15">
        <v>995</v>
      </c>
      <c r="E396" s="15">
        <v>1207</v>
      </c>
      <c r="F396" s="15">
        <v>1999</v>
      </c>
      <c r="G396" s="15">
        <v>1395</v>
      </c>
      <c r="H396" s="17">
        <v>1232</v>
      </c>
      <c r="I396" s="82"/>
      <c r="J396" s="83">
        <f t="shared" si="73"/>
        <v>41.81</v>
      </c>
      <c r="K396" s="83">
        <f t="shared" si="74"/>
        <v>42.462499999999999</v>
      </c>
      <c r="L396" s="83">
        <f t="shared" si="75"/>
        <v>46.225999999999999</v>
      </c>
      <c r="M396" s="83">
        <f t="shared" si="76"/>
        <v>60.481999999999999</v>
      </c>
      <c r="N396" s="83">
        <f t="shared" si="77"/>
        <v>49.61</v>
      </c>
      <c r="O396" s="83">
        <f t="shared" si="78"/>
        <v>46.676000000000002</v>
      </c>
      <c r="P396" s="134"/>
      <c r="Q396" s="36">
        <f t="shared" si="79"/>
        <v>1289.3333333333333</v>
      </c>
      <c r="R396" s="37">
        <f t="shared" si="80"/>
        <v>7736</v>
      </c>
      <c r="S396" s="21"/>
      <c r="T396" s="21"/>
      <c r="U396" s="21"/>
      <c r="V396" s="21"/>
    </row>
    <row r="397" spans="1:22" ht="15.75" x14ac:dyDescent="0.25">
      <c r="A397" s="13">
        <v>0.625</v>
      </c>
      <c r="B397" s="14" t="s">
        <v>431</v>
      </c>
      <c r="C397" s="15">
        <v>795</v>
      </c>
      <c r="D397" s="15">
        <v>1144</v>
      </c>
      <c r="E397" s="15">
        <v>932</v>
      </c>
      <c r="F397" s="15">
        <v>2023</v>
      </c>
      <c r="G397" s="15">
        <v>360</v>
      </c>
      <c r="H397" s="17">
        <v>430</v>
      </c>
      <c r="I397" s="82"/>
      <c r="J397" s="83">
        <f t="shared" si="73"/>
        <v>40.962499999999999</v>
      </c>
      <c r="K397" s="83">
        <f t="shared" si="74"/>
        <v>45.091999999999999</v>
      </c>
      <c r="L397" s="83">
        <f t="shared" si="75"/>
        <v>41.99</v>
      </c>
      <c r="M397" s="83">
        <f t="shared" si="76"/>
        <v>60.914000000000001</v>
      </c>
      <c r="N397" s="83">
        <f t="shared" si="77"/>
        <v>37.700000000000003</v>
      </c>
      <c r="O397" s="83">
        <f t="shared" si="78"/>
        <v>38.225000000000001</v>
      </c>
      <c r="P397" s="134"/>
      <c r="Q397" s="36">
        <f t="shared" si="79"/>
        <v>947.33333333333337</v>
      </c>
      <c r="R397" s="37">
        <f t="shared" si="80"/>
        <v>5684</v>
      </c>
      <c r="S397" s="21"/>
      <c r="T397" s="21"/>
      <c r="U397" s="21"/>
      <c r="V397" s="21"/>
    </row>
    <row r="398" spans="1:22" ht="15.75" x14ac:dyDescent="0.25">
      <c r="A398" s="13">
        <v>0.625</v>
      </c>
      <c r="B398" s="14" t="s">
        <v>432</v>
      </c>
      <c r="C398" s="15">
        <v>31</v>
      </c>
      <c r="D398" s="15">
        <v>50</v>
      </c>
      <c r="E398" s="15">
        <v>46</v>
      </c>
      <c r="F398" s="15">
        <v>55</v>
      </c>
      <c r="G398" s="15">
        <v>61</v>
      </c>
      <c r="H398" s="17">
        <v>55</v>
      </c>
      <c r="I398" s="82"/>
      <c r="J398" s="83">
        <f t="shared" si="73"/>
        <v>35.232500000000002</v>
      </c>
      <c r="K398" s="83">
        <f t="shared" si="74"/>
        <v>35.375</v>
      </c>
      <c r="L398" s="83">
        <f t="shared" si="75"/>
        <v>35.344999999999999</v>
      </c>
      <c r="M398" s="83">
        <f t="shared" si="76"/>
        <v>35.412500000000001</v>
      </c>
      <c r="N398" s="83">
        <f t="shared" si="77"/>
        <v>35.457500000000003</v>
      </c>
      <c r="O398" s="83">
        <f t="shared" si="78"/>
        <v>35.412500000000001</v>
      </c>
      <c r="P398" s="134"/>
      <c r="Q398" s="36">
        <f t="shared" si="79"/>
        <v>49.666666666666664</v>
      </c>
      <c r="R398" s="37">
        <f t="shared" si="80"/>
        <v>298</v>
      </c>
      <c r="S398" s="21"/>
      <c r="T398" s="21"/>
      <c r="U398" s="21"/>
      <c r="V398" s="21"/>
    </row>
    <row r="399" spans="1:22" ht="15.75" x14ac:dyDescent="0.25">
      <c r="A399" s="13">
        <v>0.625</v>
      </c>
      <c r="B399" s="14" t="s">
        <v>433</v>
      </c>
      <c r="C399" s="15">
        <v>394</v>
      </c>
      <c r="D399" s="15">
        <v>565</v>
      </c>
      <c r="E399" s="15">
        <v>1060</v>
      </c>
      <c r="F399" s="15">
        <v>9061</v>
      </c>
      <c r="G399" s="15">
        <v>870</v>
      </c>
      <c r="H399" s="17">
        <v>459</v>
      </c>
      <c r="I399" s="82"/>
      <c r="J399" s="83">
        <f t="shared" si="73"/>
        <v>37.954999999999998</v>
      </c>
      <c r="K399" s="83">
        <f t="shared" si="74"/>
        <v>39.237499999999997</v>
      </c>
      <c r="L399" s="83">
        <f t="shared" si="75"/>
        <v>43.58</v>
      </c>
      <c r="M399" s="83">
        <f t="shared" si="76"/>
        <v>320.94</v>
      </c>
      <c r="N399" s="83">
        <f t="shared" si="77"/>
        <v>41.524999999999999</v>
      </c>
      <c r="O399" s="83">
        <f t="shared" si="78"/>
        <v>38.442500000000003</v>
      </c>
      <c r="P399" s="134"/>
      <c r="Q399" s="36">
        <f t="shared" si="79"/>
        <v>2068.1666666666665</v>
      </c>
      <c r="R399" s="37">
        <f t="shared" si="80"/>
        <v>12409</v>
      </c>
      <c r="S399" s="21"/>
      <c r="T399" s="21"/>
      <c r="U399" s="21"/>
      <c r="V399" s="21"/>
    </row>
    <row r="400" spans="1:22" ht="15.75" x14ac:dyDescent="0.25">
      <c r="A400" s="13">
        <v>0.625</v>
      </c>
      <c r="B400" s="14" t="s">
        <v>434</v>
      </c>
      <c r="C400" s="15">
        <v>771</v>
      </c>
      <c r="D400" s="15">
        <v>477</v>
      </c>
      <c r="E400" s="15">
        <v>668</v>
      </c>
      <c r="F400" s="15">
        <v>745</v>
      </c>
      <c r="G400" s="15">
        <v>518</v>
      </c>
      <c r="H400" s="17">
        <v>405</v>
      </c>
      <c r="I400" s="82"/>
      <c r="J400" s="83">
        <f t="shared" si="73"/>
        <v>40.782499999999999</v>
      </c>
      <c r="K400" s="83">
        <f t="shared" si="74"/>
        <v>38.577500000000001</v>
      </c>
      <c r="L400" s="83">
        <f t="shared" si="75"/>
        <v>40.01</v>
      </c>
      <c r="M400" s="83">
        <f t="shared" si="76"/>
        <v>40.587499999999999</v>
      </c>
      <c r="N400" s="83">
        <f t="shared" si="77"/>
        <v>38.884999999999998</v>
      </c>
      <c r="O400" s="83">
        <f t="shared" si="78"/>
        <v>38.037500000000001</v>
      </c>
      <c r="P400" s="134"/>
      <c r="Q400" s="36">
        <f t="shared" si="79"/>
        <v>597.33333333333337</v>
      </c>
      <c r="R400" s="37">
        <f t="shared" si="80"/>
        <v>3584</v>
      </c>
      <c r="S400" s="21"/>
      <c r="T400" s="21"/>
      <c r="U400" s="21"/>
      <c r="V400" s="21"/>
    </row>
    <row r="401" spans="1:22" ht="15.75" x14ac:dyDescent="0.25">
      <c r="A401" s="13">
        <v>0.625</v>
      </c>
      <c r="B401" s="14" t="s">
        <v>435</v>
      </c>
      <c r="C401" s="15">
        <v>1723</v>
      </c>
      <c r="D401" s="15">
        <v>1571</v>
      </c>
      <c r="E401" s="15">
        <v>2569</v>
      </c>
      <c r="F401" s="15">
        <v>2557</v>
      </c>
      <c r="G401" s="15">
        <v>1253</v>
      </c>
      <c r="H401" s="17">
        <v>1130</v>
      </c>
      <c r="I401" s="82"/>
      <c r="J401" s="83">
        <f t="shared" si="73"/>
        <v>55.514000000000003</v>
      </c>
      <c r="K401" s="83">
        <f t="shared" si="74"/>
        <v>52.777999999999999</v>
      </c>
      <c r="L401" s="83">
        <f t="shared" si="75"/>
        <v>70.742000000000004</v>
      </c>
      <c r="M401" s="83">
        <f t="shared" si="76"/>
        <v>70.525999999999996</v>
      </c>
      <c r="N401" s="83">
        <f t="shared" si="77"/>
        <v>47.054000000000002</v>
      </c>
      <c r="O401" s="83">
        <f t="shared" si="78"/>
        <v>44.84</v>
      </c>
      <c r="P401" s="134"/>
      <c r="Q401" s="36">
        <f t="shared" si="79"/>
        <v>1800.5</v>
      </c>
      <c r="R401" s="37">
        <f t="shared" si="80"/>
        <v>10803</v>
      </c>
      <c r="S401" s="21"/>
      <c r="T401" s="21"/>
      <c r="U401" s="21"/>
      <c r="V401" s="21"/>
    </row>
    <row r="402" spans="1:22" ht="15.75" x14ac:dyDescent="0.25">
      <c r="A402" s="13">
        <v>0.625</v>
      </c>
      <c r="B402" s="14" t="s">
        <v>436</v>
      </c>
      <c r="C402" s="15">
        <v>1253</v>
      </c>
      <c r="D402" s="15">
        <v>1458</v>
      </c>
      <c r="E402" s="15">
        <v>1571</v>
      </c>
      <c r="F402" s="15">
        <v>1364</v>
      </c>
      <c r="G402" s="15">
        <v>741</v>
      </c>
      <c r="H402" s="17">
        <v>774</v>
      </c>
      <c r="I402" s="82"/>
      <c r="J402" s="83">
        <f t="shared" si="73"/>
        <v>47.054000000000002</v>
      </c>
      <c r="K402" s="83">
        <f t="shared" si="74"/>
        <v>50.744</v>
      </c>
      <c r="L402" s="83">
        <f t="shared" si="75"/>
        <v>52.777999999999999</v>
      </c>
      <c r="M402" s="83">
        <f t="shared" si="76"/>
        <v>49.052</v>
      </c>
      <c r="N402" s="83">
        <f t="shared" si="77"/>
        <v>40.557499999999997</v>
      </c>
      <c r="O402" s="83">
        <f t="shared" si="78"/>
        <v>40.805</v>
      </c>
      <c r="P402" s="134"/>
      <c r="Q402" s="36">
        <f t="shared" si="79"/>
        <v>1193.5</v>
      </c>
      <c r="R402" s="37">
        <f t="shared" si="80"/>
        <v>7161</v>
      </c>
      <c r="S402" s="21"/>
      <c r="T402" s="21"/>
      <c r="U402" s="21"/>
      <c r="V402" s="21"/>
    </row>
    <row r="403" spans="1:22" ht="15.75" x14ac:dyDescent="0.25">
      <c r="A403" s="13">
        <v>0.625</v>
      </c>
      <c r="B403" s="14" t="s">
        <v>437</v>
      </c>
      <c r="C403" s="15">
        <v>41</v>
      </c>
      <c r="D403" s="15">
        <v>37</v>
      </c>
      <c r="E403" s="15">
        <v>1</v>
      </c>
      <c r="F403" s="15"/>
      <c r="G403" s="15"/>
      <c r="H403" s="17"/>
      <c r="I403" s="82"/>
      <c r="J403" s="83">
        <f t="shared" si="73"/>
        <v>35.307499999999997</v>
      </c>
      <c r="K403" s="83">
        <f t="shared" si="74"/>
        <v>35.277500000000003</v>
      </c>
      <c r="L403" s="83">
        <f t="shared" si="75"/>
        <v>35.0075</v>
      </c>
      <c r="M403" s="83">
        <f t="shared" si="76"/>
        <v>35</v>
      </c>
      <c r="N403" s="83">
        <f t="shared" si="77"/>
        <v>35</v>
      </c>
      <c r="O403" s="83">
        <f t="shared" si="78"/>
        <v>35</v>
      </c>
      <c r="P403" s="134"/>
      <c r="Q403" s="36">
        <f t="shared" si="79"/>
        <v>26.333333333333332</v>
      </c>
      <c r="R403" s="37">
        <f t="shared" si="80"/>
        <v>79</v>
      </c>
      <c r="S403" s="21"/>
      <c r="T403" s="21"/>
      <c r="U403" s="21"/>
      <c r="V403" s="21"/>
    </row>
    <row r="404" spans="1:22" ht="15.75" x14ac:dyDescent="0.25">
      <c r="A404" s="13">
        <v>0.625</v>
      </c>
      <c r="B404" s="14" t="s">
        <v>438</v>
      </c>
      <c r="C404" s="15">
        <v>341</v>
      </c>
      <c r="D404" s="15">
        <v>287</v>
      </c>
      <c r="E404" s="15">
        <v>290</v>
      </c>
      <c r="F404" s="15">
        <v>447</v>
      </c>
      <c r="G404" s="15">
        <v>374</v>
      </c>
      <c r="H404" s="17">
        <v>344</v>
      </c>
      <c r="I404" s="82"/>
      <c r="J404" s="83">
        <f t="shared" si="73"/>
        <v>37.557499999999997</v>
      </c>
      <c r="K404" s="83">
        <f t="shared" si="74"/>
        <v>37.152500000000003</v>
      </c>
      <c r="L404" s="83">
        <f t="shared" si="75"/>
        <v>37.174999999999997</v>
      </c>
      <c r="M404" s="83">
        <f t="shared" si="76"/>
        <v>38.352499999999999</v>
      </c>
      <c r="N404" s="83">
        <f t="shared" si="77"/>
        <v>37.805</v>
      </c>
      <c r="O404" s="83">
        <f t="shared" si="78"/>
        <v>37.58</v>
      </c>
      <c r="P404" s="134"/>
      <c r="Q404" s="36">
        <f t="shared" si="79"/>
        <v>347.16666666666669</v>
      </c>
      <c r="R404" s="37">
        <f t="shared" si="80"/>
        <v>2083</v>
      </c>
      <c r="S404" s="21"/>
      <c r="T404" s="21"/>
      <c r="U404" s="21"/>
      <c r="V404" s="21"/>
    </row>
    <row r="405" spans="1:22" ht="15.75" x14ac:dyDescent="0.25">
      <c r="A405" s="13">
        <v>0.625</v>
      </c>
      <c r="B405" s="14" t="s">
        <v>439</v>
      </c>
      <c r="C405" s="15">
        <v>885</v>
      </c>
      <c r="D405" s="15">
        <v>982</v>
      </c>
      <c r="E405" s="15">
        <v>1404</v>
      </c>
      <c r="F405" s="15">
        <v>1243</v>
      </c>
      <c r="G405" s="15"/>
      <c r="H405" s="17">
        <v>1677</v>
      </c>
      <c r="I405" s="82"/>
      <c r="J405" s="83">
        <f t="shared" si="73"/>
        <v>41.637500000000003</v>
      </c>
      <c r="K405" s="83">
        <f t="shared" si="74"/>
        <v>42.365000000000002</v>
      </c>
      <c r="L405" s="83">
        <f t="shared" si="75"/>
        <v>49.771999999999998</v>
      </c>
      <c r="M405" s="83">
        <f t="shared" si="76"/>
        <v>46.874000000000002</v>
      </c>
      <c r="N405" s="83">
        <f t="shared" si="77"/>
        <v>35</v>
      </c>
      <c r="O405" s="83">
        <f t="shared" si="78"/>
        <v>54.686</v>
      </c>
      <c r="P405" s="134"/>
      <c r="Q405" s="36">
        <f t="shared" si="79"/>
        <v>1238.2</v>
      </c>
      <c r="R405" s="37">
        <f t="shared" si="80"/>
        <v>6191</v>
      </c>
      <c r="S405" s="21"/>
      <c r="T405" s="21"/>
      <c r="U405" s="21"/>
      <c r="V405" s="21"/>
    </row>
    <row r="406" spans="1:22" ht="15.75" x14ac:dyDescent="0.25">
      <c r="A406" s="13">
        <v>0.625</v>
      </c>
      <c r="B406" s="14" t="s">
        <v>440</v>
      </c>
      <c r="C406" s="15">
        <v>676</v>
      </c>
      <c r="D406" s="15">
        <v>735</v>
      </c>
      <c r="E406" s="15">
        <v>2895</v>
      </c>
      <c r="F406" s="15">
        <v>1882</v>
      </c>
      <c r="G406" s="15">
        <v>946</v>
      </c>
      <c r="H406" s="17">
        <v>704</v>
      </c>
      <c r="I406" s="82"/>
      <c r="J406" s="83">
        <f t="shared" si="73"/>
        <v>40.07</v>
      </c>
      <c r="K406" s="83">
        <f t="shared" si="74"/>
        <v>40.512500000000003</v>
      </c>
      <c r="L406" s="83">
        <f t="shared" si="75"/>
        <v>76.61</v>
      </c>
      <c r="M406" s="83">
        <f t="shared" si="76"/>
        <v>58.376000000000005</v>
      </c>
      <c r="N406" s="83">
        <f t="shared" si="77"/>
        <v>42.094999999999999</v>
      </c>
      <c r="O406" s="83">
        <f t="shared" si="78"/>
        <v>40.28</v>
      </c>
      <c r="P406" s="134"/>
      <c r="Q406" s="36">
        <f t="shared" si="79"/>
        <v>1306.3333333333333</v>
      </c>
      <c r="R406" s="37">
        <f t="shared" si="80"/>
        <v>7838</v>
      </c>
      <c r="S406" s="21"/>
      <c r="T406" s="21"/>
      <c r="U406" s="21"/>
      <c r="V406" s="21"/>
    </row>
    <row r="407" spans="1:22" ht="15.75" x14ac:dyDescent="0.25">
      <c r="A407" s="13">
        <v>0.625</v>
      </c>
      <c r="B407" s="14" t="s">
        <v>441</v>
      </c>
      <c r="C407" s="15">
        <v>738</v>
      </c>
      <c r="D407" s="15">
        <v>999</v>
      </c>
      <c r="E407" s="15">
        <v>2741</v>
      </c>
      <c r="F407" s="15">
        <v>2291</v>
      </c>
      <c r="G407" s="15">
        <v>1138</v>
      </c>
      <c r="H407" s="17">
        <v>788</v>
      </c>
      <c r="I407" s="82"/>
      <c r="J407" s="83">
        <f t="shared" si="73"/>
        <v>40.534999999999997</v>
      </c>
      <c r="K407" s="83">
        <f t="shared" si="74"/>
        <v>42.4925</v>
      </c>
      <c r="L407" s="83">
        <f t="shared" si="75"/>
        <v>73.837999999999994</v>
      </c>
      <c r="M407" s="83">
        <f t="shared" si="76"/>
        <v>65.738</v>
      </c>
      <c r="N407" s="83">
        <f t="shared" si="77"/>
        <v>44.984000000000002</v>
      </c>
      <c r="O407" s="83">
        <f t="shared" si="78"/>
        <v>40.909999999999997</v>
      </c>
      <c r="P407" s="134"/>
      <c r="Q407" s="36">
        <f t="shared" si="79"/>
        <v>1449.1666666666667</v>
      </c>
      <c r="R407" s="37">
        <f t="shared" si="80"/>
        <v>8695</v>
      </c>
      <c r="S407" s="21"/>
      <c r="T407" s="21"/>
      <c r="U407" s="21"/>
      <c r="V407" s="21"/>
    </row>
    <row r="408" spans="1:22" ht="15.75" x14ac:dyDescent="0.25">
      <c r="A408" s="13">
        <v>0.625</v>
      </c>
      <c r="B408" s="14" t="s">
        <v>442</v>
      </c>
      <c r="C408" s="15">
        <v>203</v>
      </c>
      <c r="D408" s="15">
        <v>582</v>
      </c>
      <c r="E408" s="15">
        <v>206</v>
      </c>
      <c r="F408" s="15">
        <v>611</v>
      </c>
      <c r="G408" s="15">
        <v>274</v>
      </c>
      <c r="H408" s="17">
        <v>80</v>
      </c>
      <c r="I408" s="82"/>
      <c r="J408" s="83">
        <f t="shared" si="73"/>
        <v>36.522500000000001</v>
      </c>
      <c r="K408" s="83">
        <f t="shared" si="74"/>
        <v>39.365000000000002</v>
      </c>
      <c r="L408" s="83">
        <f t="shared" si="75"/>
        <v>36.545000000000002</v>
      </c>
      <c r="M408" s="83">
        <f t="shared" si="76"/>
        <v>39.582500000000003</v>
      </c>
      <c r="N408" s="83">
        <f t="shared" si="77"/>
        <v>37.055</v>
      </c>
      <c r="O408" s="83">
        <f t="shared" si="78"/>
        <v>35.6</v>
      </c>
      <c r="P408" s="134"/>
      <c r="Q408" s="36">
        <f t="shared" si="79"/>
        <v>326</v>
      </c>
      <c r="R408" s="37">
        <f t="shared" si="80"/>
        <v>1956</v>
      </c>
      <c r="S408" s="21"/>
      <c r="T408" s="21"/>
      <c r="U408" s="21"/>
      <c r="V408" s="21"/>
    </row>
    <row r="409" spans="1:22" ht="15.75" x14ac:dyDescent="0.25">
      <c r="A409" s="13">
        <v>0.625</v>
      </c>
      <c r="B409" s="14" t="s">
        <v>443</v>
      </c>
      <c r="C409" s="15">
        <v>388</v>
      </c>
      <c r="D409" s="15">
        <v>3183</v>
      </c>
      <c r="E409" s="15">
        <v>2234</v>
      </c>
      <c r="F409" s="15">
        <v>2424</v>
      </c>
      <c r="G409" s="15">
        <v>549</v>
      </c>
      <c r="H409" s="17">
        <v>162</v>
      </c>
      <c r="I409" s="82"/>
      <c r="J409" s="83">
        <f t="shared" si="73"/>
        <v>37.909999999999997</v>
      </c>
      <c r="K409" s="83">
        <f t="shared" si="74"/>
        <v>85.82</v>
      </c>
      <c r="L409" s="83">
        <f t="shared" si="75"/>
        <v>64.712000000000003</v>
      </c>
      <c r="M409" s="83">
        <f t="shared" si="76"/>
        <v>68.132000000000005</v>
      </c>
      <c r="N409" s="83">
        <f t="shared" si="77"/>
        <v>39.1175</v>
      </c>
      <c r="O409" s="83">
        <f t="shared" si="78"/>
        <v>36.215000000000003</v>
      </c>
      <c r="P409" s="134"/>
      <c r="Q409" s="36">
        <f t="shared" si="79"/>
        <v>1490</v>
      </c>
      <c r="R409" s="37">
        <f t="shared" si="80"/>
        <v>8940</v>
      </c>
      <c r="S409" s="21"/>
      <c r="T409" s="21"/>
      <c r="U409" s="21"/>
      <c r="V409" s="21"/>
    </row>
    <row r="410" spans="1:22" ht="15.75" x14ac:dyDescent="0.25">
      <c r="A410" s="13">
        <v>0.625</v>
      </c>
      <c r="B410" s="14" t="s">
        <v>444</v>
      </c>
      <c r="C410" s="15">
        <v>544</v>
      </c>
      <c r="D410" s="15">
        <v>940</v>
      </c>
      <c r="E410" s="15">
        <v>2937</v>
      </c>
      <c r="F410" s="15">
        <v>3268</v>
      </c>
      <c r="G410" s="15">
        <v>1138</v>
      </c>
      <c r="H410" s="17">
        <v>2535</v>
      </c>
      <c r="I410" s="82"/>
      <c r="J410" s="83">
        <f t="shared" si="73"/>
        <v>39.08</v>
      </c>
      <c r="K410" s="83">
        <f t="shared" si="74"/>
        <v>42.05</v>
      </c>
      <c r="L410" s="83">
        <f t="shared" si="75"/>
        <v>77.366</v>
      </c>
      <c r="M410" s="83">
        <f t="shared" si="76"/>
        <v>89.22</v>
      </c>
      <c r="N410" s="83">
        <f t="shared" si="77"/>
        <v>44.984000000000002</v>
      </c>
      <c r="O410" s="83">
        <f t="shared" si="78"/>
        <v>70.13</v>
      </c>
      <c r="P410" s="134"/>
      <c r="Q410" s="36">
        <f t="shared" si="79"/>
        <v>1893.6666666666667</v>
      </c>
      <c r="R410" s="37">
        <f t="shared" si="80"/>
        <v>11362</v>
      </c>
      <c r="S410" s="21"/>
      <c r="T410" s="21"/>
      <c r="U410" s="21"/>
      <c r="V410" s="21"/>
    </row>
    <row r="411" spans="1:22" ht="15.75" x14ac:dyDescent="0.25">
      <c r="A411" s="13">
        <v>0.625</v>
      </c>
      <c r="B411" s="14" t="s">
        <v>445</v>
      </c>
      <c r="C411" s="15">
        <v>2034</v>
      </c>
      <c r="D411" s="15">
        <v>1643</v>
      </c>
      <c r="E411" s="15">
        <v>2758</v>
      </c>
      <c r="F411" s="15">
        <v>8965</v>
      </c>
      <c r="G411" s="15">
        <v>4193</v>
      </c>
      <c r="H411" s="17">
        <v>1285</v>
      </c>
      <c r="I411" s="82"/>
      <c r="J411" s="83">
        <f t="shared" si="73"/>
        <v>61.112000000000002</v>
      </c>
      <c r="K411" s="83">
        <f t="shared" si="74"/>
        <v>54.073999999999998</v>
      </c>
      <c r="L411" s="83">
        <f t="shared" si="75"/>
        <v>74.144000000000005</v>
      </c>
      <c r="M411" s="83">
        <f t="shared" si="76"/>
        <v>317.10000000000002</v>
      </c>
      <c r="N411" s="83">
        <f t="shared" si="77"/>
        <v>126.22</v>
      </c>
      <c r="O411" s="83">
        <f t="shared" si="78"/>
        <v>47.63</v>
      </c>
      <c r="P411" s="134"/>
      <c r="Q411" s="36">
        <f t="shared" si="79"/>
        <v>3479.6666666666665</v>
      </c>
      <c r="R411" s="37">
        <f t="shared" si="80"/>
        <v>20878</v>
      </c>
      <c r="S411" s="21"/>
      <c r="T411" s="21"/>
      <c r="U411" s="21"/>
      <c r="V411" s="21"/>
    </row>
    <row r="412" spans="1:22" ht="15.75" x14ac:dyDescent="0.25">
      <c r="A412" s="13">
        <v>0.625</v>
      </c>
      <c r="B412" s="14" t="s">
        <v>446</v>
      </c>
      <c r="C412" s="15">
        <v>228</v>
      </c>
      <c r="D412" s="15">
        <v>241</v>
      </c>
      <c r="E412" s="15">
        <v>244</v>
      </c>
      <c r="F412" s="15">
        <v>483</v>
      </c>
      <c r="G412" s="15">
        <v>232</v>
      </c>
      <c r="H412" s="17">
        <v>222</v>
      </c>
      <c r="I412" s="82"/>
      <c r="J412" s="83">
        <f t="shared" si="73"/>
        <v>36.71</v>
      </c>
      <c r="K412" s="83">
        <f t="shared" si="74"/>
        <v>36.807499999999997</v>
      </c>
      <c r="L412" s="83">
        <f t="shared" si="75"/>
        <v>36.83</v>
      </c>
      <c r="M412" s="83">
        <f t="shared" si="76"/>
        <v>38.622500000000002</v>
      </c>
      <c r="N412" s="83">
        <f t="shared" si="77"/>
        <v>36.74</v>
      </c>
      <c r="O412" s="83">
        <f t="shared" si="78"/>
        <v>36.664999999999999</v>
      </c>
      <c r="P412" s="134"/>
      <c r="Q412" s="36">
        <f t="shared" si="79"/>
        <v>275</v>
      </c>
      <c r="R412" s="37">
        <f t="shared" si="80"/>
        <v>1650</v>
      </c>
      <c r="S412" s="21"/>
      <c r="T412" s="21"/>
      <c r="U412" s="21"/>
      <c r="V412" s="21"/>
    </row>
    <row r="413" spans="1:22" ht="15.75" x14ac:dyDescent="0.25">
      <c r="A413" s="13">
        <v>0.625</v>
      </c>
      <c r="B413" s="14" t="s">
        <v>447</v>
      </c>
      <c r="C413" s="15">
        <v>705</v>
      </c>
      <c r="D413" s="15">
        <v>924</v>
      </c>
      <c r="E413" s="15">
        <v>3917</v>
      </c>
      <c r="F413" s="15">
        <v>5062</v>
      </c>
      <c r="G413" s="15">
        <v>1341</v>
      </c>
      <c r="H413" s="17">
        <v>1331</v>
      </c>
      <c r="I413" s="82"/>
      <c r="J413" s="83">
        <f t="shared" si="73"/>
        <v>40.287500000000001</v>
      </c>
      <c r="K413" s="83">
        <f t="shared" si="74"/>
        <v>41.93</v>
      </c>
      <c r="L413" s="83">
        <f t="shared" si="75"/>
        <v>115.18</v>
      </c>
      <c r="M413" s="83">
        <f t="shared" si="76"/>
        <v>160.98000000000002</v>
      </c>
      <c r="N413" s="83">
        <f t="shared" si="77"/>
        <v>48.637999999999998</v>
      </c>
      <c r="O413" s="83">
        <f t="shared" si="78"/>
        <v>48.457999999999998</v>
      </c>
      <c r="P413" s="134"/>
      <c r="Q413" s="36">
        <f t="shared" si="79"/>
        <v>2213.3333333333335</v>
      </c>
      <c r="R413" s="37">
        <f t="shared" si="80"/>
        <v>13280</v>
      </c>
      <c r="S413" s="21"/>
      <c r="T413" s="21"/>
      <c r="U413" s="21"/>
      <c r="V413" s="21"/>
    </row>
    <row r="414" spans="1:22" ht="15.75" x14ac:dyDescent="0.25">
      <c r="A414" s="13">
        <v>0.625</v>
      </c>
      <c r="B414" s="14" t="s">
        <v>448</v>
      </c>
      <c r="C414" s="15">
        <v>1299</v>
      </c>
      <c r="D414" s="15">
        <v>1140</v>
      </c>
      <c r="E414" s="15">
        <v>1524</v>
      </c>
      <c r="F414" s="15">
        <v>1440</v>
      </c>
      <c r="G414" s="15">
        <v>1351</v>
      </c>
      <c r="H414" s="17">
        <v>1222</v>
      </c>
      <c r="I414" s="82"/>
      <c r="J414" s="83">
        <f t="shared" si="73"/>
        <v>47.881999999999998</v>
      </c>
      <c r="K414" s="83">
        <f t="shared" si="74"/>
        <v>45.02</v>
      </c>
      <c r="L414" s="83">
        <f t="shared" si="75"/>
        <v>51.932000000000002</v>
      </c>
      <c r="M414" s="83">
        <f t="shared" si="76"/>
        <v>50.42</v>
      </c>
      <c r="N414" s="83">
        <f t="shared" si="77"/>
        <v>48.817999999999998</v>
      </c>
      <c r="O414" s="83">
        <f t="shared" si="78"/>
        <v>46.496000000000002</v>
      </c>
      <c r="P414" s="134"/>
      <c r="Q414" s="36">
        <f t="shared" si="79"/>
        <v>1329.3333333333333</v>
      </c>
      <c r="R414" s="37">
        <f t="shared" si="80"/>
        <v>7976</v>
      </c>
      <c r="S414" s="21"/>
      <c r="T414" s="21"/>
      <c r="U414" s="21"/>
      <c r="V414" s="21"/>
    </row>
    <row r="415" spans="1:22" ht="15.75" x14ac:dyDescent="0.25">
      <c r="A415" s="13">
        <v>0.625</v>
      </c>
      <c r="B415" s="14" t="s">
        <v>449</v>
      </c>
      <c r="C415" s="15">
        <v>108</v>
      </c>
      <c r="D415" s="15">
        <v>65</v>
      </c>
      <c r="E415" s="15">
        <v>612</v>
      </c>
      <c r="F415" s="15">
        <v>1280</v>
      </c>
      <c r="G415" s="15">
        <v>594</v>
      </c>
      <c r="H415" s="17">
        <v>190</v>
      </c>
      <c r="I415" s="82"/>
      <c r="J415" s="83">
        <f t="shared" si="73"/>
        <v>35.81</v>
      </c>
      <c r="K415" s="83">
        <f t="shared" si="74"/>
        <v>35.487499999999997</v>
      </c>
      <c r="L415" s="83">
        <f t="shared" si="75"/>
        <v>39.590000000000003</v>
      </c>
      <c r="M415" s="83">
        <f t="shared" si="76"/>
        <v>47.54</v>
      </c>
      <c r="N415" s="83">
        <f t="shared" si="77"/>
        <v>39.454999999999998</v>
      </c>
      <c r="O415" s="83">
        <f t="shared" si="78"/>
        <v>36.424999999999997</v>
      </c>
      <c r="P415" s="134"/>
      <c r="Q415" s="36">
        <f t="shared" si="79"/>
        <v>474.83333333333331</v>
      </c>
      <c r="R415" s="37">
        <f t="shared" si="80"/>
        <v>2849</v>
      </c>
      <c r="S415" s="21"/>
      <c r="T415" s="21"/>
      <c r="U415" s="21"/>
      <c r="V415" s="21"/>
    </row>
    <row r="416" spans="1:22" ht="15.75" x14ac:dyDescent="0.25">
      <c r="A416" s="13">
        <v>0.625</v>
      </c>
      <c r="B416" s="14" t="s">
        <v>450</v>
      </c>
      <c r="C416" s="15">
        <v>888</v>
      </c>
      <c r="D416" s="15">
        <v>1037</v>
      </c>
      <c r="E416" s="15">
        <v>984</v>
      </c>
      <c r="F416" s="15">
        <v>1474</v>
      </c>
      <c r="G416" s="15">
        <v>1067</v>
      </c>
      <c r="H416" s="17">
        <v>738</v>
      </c>
      <c r="I416" s="82"/>
      <c r="J416" s="83">
        <f t="shared" si="73"/>
        <v>41.66</v>
      </c>
      <c r="K416" s="83">
        <f t="shared" si="74"/>
        <v>43.165999999999997</v>
      </c>
      <c r="L416" s="83">
        <f t="shared" si="75"/>
        <v>42.38</v>
      </c>
      <c r="M416" s="83">
        <f t="shared" si="76"/>
        <v>51.031999999999996</v>
      </c>
      <c r="N416" s="83">
        <f t="shared" si="77"/>
        <v>43.706000000000003</v>
      </c>
      <c r="O416" s="83">
        <f t="shared" si="78"/>
        <v>40.534999999999997</v>
      </c>
      <c r="P416" s="134"/>
      <c r="Q416" s="36">
        <f t="shared" si="79"/>
        <v>1031.3333333333333</v>
      </c>
      <c r="R416" s="37">
        <f t="shared" si="80"/>
        <v>6188</v>
      </c>
      <c r="S416" s="21"/>
      <c r="T416" s="21"/>
      <c r="U416" s="21"/>
      <c r="V416" s="21"/>
    </row>
    <row r="417" spans="1:22" ht="15.75" x14ac:dyDescent="0.25">
      <c r="A417" s="13">
        <v>0.625</v>
      </c>
      <c r="B417" s="14" t="s">
        <v>451</v>
      </c>
      <c r="C417" s="15">
        <v>888</v>
      </c>
      <c r="D417" s="15">
        <v>1164</v>
      </c>
      <c r="E417" s="15">
        <v>4393</v>
      </c>
      <c r="F417" s="15">
        <v>1890</v>
      </c>
      <c r="G417" s="15">
        <v>1170</v>
      </c>
      <c r="H417" s="17">
        <v>443</v>
      </c>
      <c r="I417" s="82"/>
      <c r="J417" s="83">
        <f t="shared" si="73"/>
        <v>41.66</v>
      </c>
      <c r="K417" s="83">
        <f t="shared" si="74"/>
        <v>45.451999999999998</v>
      </c>
      <c r="L417" s="83">
        <f t="shared" si="75"/>
        <v>134.22</v>
      </c>
      <c r="M417" s="83">
        <f t="shared" si="76"/>
        <v>58.519999999999996</v>
      </c>
      <c r="N417" s="83">
        <f t="shared" si="77"/>
        <v>45.56</v>
      </c>
      <c r="O417" s="83">
        <f t="shared" si="78"/>
        <v>38.322499999999998</v>
      </c>
      <c r="P417" s="134"/>
      <c r="Q417" s="36">
        <f t="shared" si="79"/>
        <v>1658</v>
      </c>
      <c r="R417" s="37">
        <f t="shared" si="80"/>
        <v>9948</v>
      </c>
      <c r="S417" s="21"/>
      <c r="T417" s="21"/>
      <c r="U417" s="21"/>
      <c r="V417" s="21"/>
    </row>
    <row r="418" spans="1:22" ht="15.75" x14ac:dyDescent="0.25">
      <c r="A418" s="13">
        <v>0.625</v>
      </c>
      <c r="B418" s="14" t="s">
        <v>452</v>
      </c>
      <c r="C418" s="15">
        <v>1791</v>
      </c>
      <c r="D418" s="15">
        <v>1978</v>
      </c>
      <c r="E418" s="15">
        <v>608</v>
      </c>
      <c r="F418" s="15">
        <v>1230</v>
      </c>
      <c r="G418" s="15">
        <v>675</v>
      </c>
      <c r="H418" s="17">
        <v>1478</v>
      </c>
      <c r="I418" s="82"/>
      <c r="J418" s="83">
        <f t="shared" si="73"/>
        <v>56.738</v>
      </c>
      <c r="K418" s="83">
        <f t="shared" si="74"/>
        <v>60.103999999999999</v>
      </c>
      <c r="L418" s="83">
        <f t="shared" si="75"/>
        <v>39.56</v>
      </c>
      <c r="M418" s="83">
        <f t="shared" si="76"/>
        <v>46.64</v>
      </c>
      <c r="N418" s="83">
        <f t="shared" si="77"/>
        <v>40.0625</v>
      </c>
      <c r="O418" s="83">
        <f t="shared" si="78"/>
        <v>51.103999999999999</v>
      </c>
      <c r="P418" s="134"/>
      <c r="Q418" s="36">
        <f t="shared" si="79"/>
        <v>1293.3333333333333</v>
      </c>
      <c r="R418" s="37">
        <f t="shared" si="80"/>
        <v>7760</v>
      </c>
      <c r="S418" s="21"/>
      <c r="T418" s="21"/>
      <c r="U418" s="21"/>
      <c r="V418" s="21"/>
    </row>
    <row r="419" spans="1:22" ht="15.75" x14ac:dyDescent="0.25">
      <c r="A419" s="13">
        <v>0.625</v>
      </c>
      <c r="B419" s="14" t="s">
        <v>453</v>
      </c>
      <c r="C419" s="15">
        <v>880</v>
      </c>
      <c r="D419" s="15">
        <v>873</v>
      </c>
      <c r="E419" s="15">
        <v>979</v>
      </c>
      <c r="F419" s="15">
        <v>942</v>
      </c>
      <c r="G419" s="15">
        <v>868</v>
      </c>
      <c r="H419" s="17">
        <v>847</v>
      </c>
      <c r="I419" s="82"/>
      <c r="J419" s="83">
        <f t="shared" si="73"/>
        <v>41.6</v>
      </c>
      <c r="K419" s="83">
        <f t="shared" si="74"/>
        <v>41.547499999999999</v>
      </c>
      <c r="L419" s="83">
        <f t="shared" si="75"/>
        <v>42.342500000000001</v>
      </c>
      <c r="M419" s="83">
        <f t="shared" si="76"/>
        <v>42.064999999999998</v>
      </c>
      <c r="N419" s="83">
        <f t="shared" si="77"/>
        <v>41.51</v>
      </c>
      <c r="O419" s="83">
        <f t="shared" si="78"/>
        <v>41.352499999999999</v>
      </c>
      <c r="P419" s="134"/>
      <c r="Q419" s="36">
        <f t="shared" si="79"/>
        <v>898.16666666666663</v>
      </c>
      <c r="R419" s="37">
        <f t="shared" si="80"/>
        <v>5389</v>
      </c>
      <c r="S419" s="21"/>
      <c r="T419" s="21"/>
      <c r="U419" s="21"/>
      <c r="V419" s="21"/>
    </row>
    <row r="420" spans="1:22" ht="15.75" x14ac:dyDescent="0.25">
      <c r="A420" s="13">
        <v>0.625</v>
      </c>
      <c r="B420" s="14" t="s">
        <v>454</v>
      </c>
      <c r="C420" s="15"/>
      <c r="D420" s="15">
        <v>61</v>
      </c>
      <c r="E420" s="15">
        <v>958</v>
      </c>
      <c r="F420" s="15">
        <v>564</v>
      </c>
      <c r="G420" s="15"/>
      <c r="H420" s="17"/>
      <c r="I420" s="82"/>
      <c r="J420" s="83">
        <f t="shared" si="73"/>
        <v>35</v>
      </c>
      <c r="K420" s="83">
        <f t="shared" si="74"/>
        <v>35.457500000000003</v>
      </c>
      <c r="L420" s="83">
        <f t="shared" si="75"/>
        <v>42.185000000000002</v>
      </c>
      <c r="M420" s="83">
        <f t="shared" si="76"/>
        <v>39.229999999999997</v>
      </c>
      <c r="N420" s="83">
        <f t="shared" si="77"/>
        <v>35</v>
      </c>
      <c r="O420" s="83">
        <f t="shared" si="78"/>
        <v>35</v>
      </c>
      <c r="P420" s="134"/>
      <c r="Q420" s="36">
        <f t="shared" si="79"/>
        <v>527.66666666666663</v>
      </c>
      <c r="R420" s="37">
        <f t="shared" si="80"/>
        <v>1583</v>
      </c>
      <c r="S420" s="21"/>
      <c r="T420" s="21"/>
      <c r="U420" s="21"/>
      <c r="V420" s="21"/>
    </row>
    <row r="421" spans="1:22" ht="15.75" x14ac:dyDescent="0.25">
      <c r="A421" s="13">
        <v>0.625</v>
      </c>
      <c r="B421" s="14" t="s">
        <v>455</v>
      </c>
      <c r="C421" s="15">
        <v>675</v>
      </c>
      <c r="D421" s="15">
        <v>789</v>
      </c>
      <c r="E421" s="15">
        <v>1537</v>
      </c>
      <c r="F421" s="15">
        <v>5530</v>
      </c>
      <c r="G421" s="15">
        <v>1620</v>
      </c>
      <c r="H421" s="17">
        <v>2174</v>
      </c>
      <c r="I421" s="82"/>
      <c r="J421" s="83">
        <f t="shared" si="73"/>
        <v>40.0625</v>
      </c>
      <c r="K421" s="83">
        <f t="shared" si="74"/>
        <v>40.917499999999997</v>
      </c>
      <c r="L421" s="83">
        <f t="shared" si="75"/>
        <v>52.165999999999997</v>
      </c>
      <c r="M421" s="83">
        <f t="shared" si="76"/>
        <v>179.7</v>
      </c>
      <c r="N421" s="83">
        <f t="shared" si="77"/>
        <v>53.66</v>
      </c>
      <c r="O421" s="83">
        <f t="shared" si="78"/>
        <v>63.632000000000005</v>
      </c>
      <c r="P421" s="134"/>
      <c r="Q421" s="36">
        <f t="shared" si="79"/>
        <v>2054.1666666666665</v>
      </c>
      <c r="R421" s="37">
        <f t="shared" si="80"/>
        <v>12325</v>
      </c>
      <c r="S421" s="21"/>
      <c r="T421" s="21"/>
      <c r="U421" s="21"/>
      <c r="V421" s="21"/>
    </row>
    <row r="422" spans="1:22" ht="15.75" x14ac:dyDescent="0.25">
      <c r="A422" s="13">
        <v>0.625</v>
      </c>
      <c r="B422" s="14" t="s">
        <v>456</v>
      </c>
      <c r="C422" s="15">
        <v>1070</v>
      </c>
      <c r="D422" s="15">
        <v>1190</v>
      </c>
      <c r="E422" s="15">
        <v>2680</v>
      </c>
      <c r="F422" s="15">
        <v>2150</v>
      </c>
      <c r="G422" s="15">
        <v>1110</v>
      </c>
      <c r="H422" s="17">
        <v>1320</v>
      </c>
      <c r="I422" s="82"/>
      <c r="J422" s="83">
        <f t="shared" si="73"/>
        <v>43.76</v>
      </c>
      <c r="K422" s="83">
        <f t="shared" si="74"/>
        <v>45.92</v>
      </c>
      <c r="L422" s="83">
        <f t="shared" si="75"/>
        <v>72.740000000000009</v>
      </c>
      <c r="M422" s="83">
        <f t="shared" si="76"/>
        <v>63.2</v>
      </c>
      <c r="N422" s="83">
        <f t="shared" si="77"/>
        <v>44.48</v>
      </c>
      <c r="O422" s="83">
        <f t="shared" si="78"/>
        <v>48.26</v>
      </c>
      <c r="P422" s="134"/>
      <c r="Q422" s="36">
        <f t="shared" si="79"/>
        <v>1586.6666666666667</v>
      </c>
      <c r="R422" s="37">
        <f t="shared" si="80"/>
        <v>9520</v>
      </c>
      <c r="S422" s="21"/>
      <c r="T422" s="21"/>
      <c r="U422" s="21"/>
      <c r="V422" s="21"/>
    </row>
    <row r="423" spans="1:22" ht="15.75" x14ac:dyDescent="0.25">
      <c r="A423" s="13">
        <v>0.625</v>
      </c>
      <c r="B423" s="14" t="s">
        <v>457</v>
      </c>
      <c r="C423" s="15">
        <v>497</v>
      </c>
      <c r="D423" s="15">
        <v>297</v>
      </c>
      <c r="E423" s="15">
        <v>577</v>
      </c>
      <c r="F423" s="15">
        <v>1126</v>
      </c>
      <c r="G423" s="15">
        <v>654</v>
      </c>
      <c r="H423" s="17">
        <v>103</v>
      </c>
      <c r="I423" s="82"/>
      <c r="J423" s="83">
        <f t="shared" si="73"/>
        <v>38.727499999999999</v>
      </c>
      <c r="K423" s="83">
        <f t="shared" si="74"/>
        <v>37.227499999999999</v>
      </c>
      <c r="L423" s="83">
        <f t="shared" si="75"/>
        <v>39.327500000000001</v>
      </c>
      <c r="M423" s="83">
        <f t="shared" si="76"/>
        <v>44.768000000000001</v>
      </c>
      <c r="N423" s="83">
        <f t="shared" si="77"/>
        <v>39.905000000000001</v>
      </c>
      <c r="O423" s="83">
        <f t="shared" si="78"/>
        <v>35.772500000000001</v>
      </c>
      <c r="P423" s="134"/>
      <c r="Q423" s="36">
        <f t="shared" si="79"/>
        <v>542.33333333333337</v>
      </c>
      <c r="R423" s="37">
        <f t="shared" si="80"/>
        <v>3254</v>
      </c>
      <c r="S423" s="21"/>
      <c r="T423" s="21"/>
      <c r="U423" s="21"/>
      <c r="V423" s="21"/>
    </row>
    <row r="424" spans="1:22" ht="15.75" x14ac:dyDescent="0.25">
      <c r="A424" s="13">
        <v>0.625</v>
      </c>
      <c r="B424" s="14" t="s">
        <v>458</v>
      </c>
      <c r="C424" s="15">
        <v>784</v>
      </c>
      <c r="D424" s="15">
        <v>802</v>
      </c>
      <c r="E424" s="15">
        <v>771</v>
      </c>
      <c r="F424" s="15">
        <v>745</v>
      </c>
      <c r="G424" s="15">
        <v>766</v>
      </c>
      <c r="H424" s="17">
        <v>706</v>
      </c>
      <c r="I424" s="82"/>
      <c r="J424" s="83">
        <f t="shared" si="73"/>
        <v>40.880000000000003</v>
      </c>
      <c r="K424" s="83">
        <f t="shared" si="74"/>
        <v>41.015000000000001</v>
      </c>
      <c r="L424" s="83">
        <f t="shared" si="75"/>
        <v>40.782499999999999</v>
      </c>
      <c r="M424" s="83">
        <f t="shared" si="76"/>
        <v>40.587499999999999</v>
      </c>
      <c r="N424" s="83">
        <f t="shared" si="77"/>
        <v>40.744999999999997</v>
      </c>
      <c r="O424" s="83">
        <f t="shared" si="78"/>
        <v>40.295000000000002</v>
      </c>
      <c r="P424" s="134"/>
      <c r="Q424" s="36">
        <f t="shared" si="79"/>
        <v>762.33333333333337</v>
      </c>
      <c r="R424" s="37">
        <f t="shared" si="80"/>
        <v>4574</v>
      </c>
      <c r="S424" s="21"/>
      <c r="T424" s="21"/>
      <c r="U424" s="21"/>
      <c r="V424" s="21"/>
    </row>
    <row r="425" spans="1:22" ht="15.75" x14ac:dyDescent="0.25">
      <c r="A425" s="13">
        <v>0.625</v>
      </c>
      <c r="B425" s="14" t="s">
        <v>459</v>
      </c>
      <c r="C425" s="15">
        <v>1315</v>
      </c>
      <c r="D425" s="15">
        <v>1220</v>
      </c>
      <c r="E425" s="15">
        <v>2489</v>
      </c>
      <c r="F425" s="15">
        <v>3853</v>
      </c>
      <c r="G425" s="15">
        <v>1919</v>
      </c>
      <c r="H425" s="17">
        <v>1417</v>
      </c>
      <c r="I425" s="82"/>
      <c r="J425" s="83">
        <f t="shared" si="73"/>
        <v>48.17</v>
      </c>
      <c r="K425" s="83">
        <f t="shared" si="74"/>
        <v>46.46</v>
      </c>
      <c r="L425" s="83">
        <f t="shared" si="75"/>
        <v>69.302000000000007</v>
      </c>
      <c r="M425" s="83">
        <f t="shared" si="76"/>
        <v>112.62</v>
      </c>
      <c r="N425" s="83">
        <f t="shared" si="77"/>
        <v>59.042000000000002</v>
      </c>
      <c r="O425" s="83">
        <f t="shared" si="78"/>
        <v>50.006</v>
      </c>
      <c r="P425" s="134"/>
      <c r="Q425" s="36">
        <f t="shared" si="79"/>
        <v>2035.5</v>
      </c>
      <c r="R425" s="37">
        <f t="shared" si="80"/>
        <v>12213</v>
      </c>
      <c r="S425" s="21"/>
      <c r="T425" s="21"/>
      <c r="U425" s="21"/>
      <c r="V425" s="21"/>
    </row>
    <row r="426" spans="1:22" ht="15.75" x14ac:dyDescent="0.25">
      <c r="A426" s="13">
        <v>0.625</v>
      </c>
      <c r="B426" s="14" t="s">
        <v>460</v>
      </c>
      <c r="C426" s="15">
        <v>492</v>
      </c>
      <c r="D426" s="15">
        <v>467</v>
      </c>
      <c r="E426" s="15">
        <v>601</v>
      </c>
      <c r="F426" s="15">
        <v>1128</v>
      </c>
      <c r="G426" s="15">
        <v>617</v>
      </c>
      <c r="H426" s="17">
        <v>540</v>
      </c>
      <c r="I426" s="82"/>
      <c r="J426" s="83">
        <f t="shared" si="73"/>
        <v>38.69</v>
      </c>
      <c r="K426" s="83">
        <f t="shared" si="74"/>
        <v>38.502499999999998</v>
      </c>
      <c r="L426" s="83">
        <f t="shared" si="75"/>
        <v>39.5075</v>
      </c>
      <c r="M426" s="83">
        <f t="shared" si="76"/>
        <v>44.804000000000002</v>
      </c>
      <c r="N426" s="83">
        <f t="shared" si="77"/>
        <v>39.627499999999998</v>
      </c>
      <c r="O426" s="83">
        <f t="shared" si="78"/>
        <v>39.049999999999997</v>
      </c>
      <c r="P426" s="134"/>
      <c r="Q426" s="36">
        <f t="shared" si="79"/>
        <v>640.83333333333337</v>
      </c>
      <c r="R426" s="37">
        <f t="shared" si="80"/>
        <v>3845</v>
      </c>
      <c r="S426" s="21"/>
      <c r="T426" s="21"/>
      <c r="U426" s="21"/>
      <c r="V426" s="21"/>
    </row>
    <row r="427" spans="1:22" ht="15.75" x14ac:dyDescent="0.25">
      <c r="A427" s="13">
        <v>0.625</v>
      </c>
      <c r="B427" s="14" t="s">
        <v>461</v>
      </c>
      <c r="C427" s="15">
        <v>6</v>
      </c>
      <c r="D427" s="15">
        <v>119</v>
      </c>
      <c r="E427" s="15">
        <v>419</v>
      </c>
      <c r="F427" s="15">
        <v>881</v>
      </c>
      <c r="G427" s="15">
        <v>27</v>
      </c>
      <c r="H427" s="17">
        <v>11</v>
      </c>
      <c r="I427" s="82"/>
      <c r="J427" s="83">
        <f t="shared" si="73"/>
        <v>35.045000000000002</v>
      </c>
      <c r="K427" s="83">
        <f t="shared" si="74"/>
        <v>35.892499999999998</v>
      </c>
      <c r="L427" s="83">
        <f t="shared" si="75"/>
        <v>38.142499999999998</v>
      </c>
      <c r="M427" s="83">
        <f t="shared" si="76"/>
        <v>41.607500000000002</v>
      </c>
      <c r="N427" s="83">
        <f t="shared" si="77"/>
        <v>35.202500000000001</v>
      </c>
      <c r="O427" s="83">
        <f t="shared" si="78"/>
        <v>35.082500000000003</v>
      </c>
      <c r="P427" s="134"/>
      <c r="Q427" s="36">
        <f t="shared" si="79"/>
        <v>243.83333333333334</v>
      </c>
      <c r="R427" s="37">
        <f t="shared" si="80"/>
        <v>1463</v>
      </c>
      <c r="S427" s="21"/>
      <c r="T427" s="21"/>
      <c r="U427" s="21"/>
      <c r="V427" s="21"/>
    </row>
    <row r="428" spans="1:22" ht="15.75" x14ac:dyDescent="0.25">
      <c r="A428" s="13">
        <v>0.625</v>
      </c>
      <c r="B428" s="14" t="s">
        <v>462</v>
      </c>
      <c r="C428" s="15">
        <v>540</v>
      </c>
      <c r="D428" s="15">
        <v>502</v>
      </c>
      <c r="E428" s="15">
        <v>697</v>
      </c>
      <c r="F428" s="15">
        <v>969</v>
      </c>
      <c r="G428" s="15">
        <v>496</v>
      </c>
      <c r="H428" s="17">
        <v>393</v>
      </c>
      <c r="I428" s="82"/>
      <c r="J428" s="83">
        <f t="shared" si="73"/>
        <v>39.049999999999997</v>
      </c>
      <c r="K428" s="83">
        <f t="shared" si="74"/>
        <v>38.765000000000001</v>
      </c>
      <c r="L428" s="83">
        <f t="shared" si="75"/>
        <v>40.227499999999999</v>
      </c>
      <c r="M428" s="83">
        <f t="shared" si="76"/>
        <v>42.267499999999998</v>
      </c>
      <c r="N428" s="83">
        <f t="shared" si="77"/>
        <v>38.72</v>
      </c>
      <c r="O428" s="83">
        <f t="shared" si="78"/>
        <v>37.947499999999998</v>
      </c>
      <c r="P428" s="134"/>
      <c r="Q428" s="36">
        <f t="shared" si="79"/>
        <v>599.5</v>
      </c>
      <c r="R428" s="37">
        <f t="shared" si="80"/>
        <v>3597</v>
      </c>
      <c r="S428" s="21"/>
      <c r="T428" s="21"/>
      <c r="U428" s="21"/>
      <c r="V428" s="21"/>
    </row>
    <row r="429" spans="1:22" ht="15.75" x14ac:dyDescent="0.25">
      <c r="A429" s="13">
        <v>0.625</v>
      </c>
      <c r="B429" s="14" t="s">
        <v>463</v>
      </c>
      <c r="C429" s="15">
        <v>664</v>
      </c>
      <c r="D429" s="15">
        <v>563</v>
      </c>
      <c r="E429" s="15">
        <v>969</v>
      </c>
      <c r="F429" s="15">
        <v>1305</v>
      </c>
      <c r="G429" s="15">
        <v>904</v>
      </c>
      <c r="H429" s="17">
        <v>513</v>
      </c>
      <c r="I429" s="82"/>
      <c r="J429" s="83">
        <f t="shared" si="73"/>
        <v>39.979999999999997</v>
      </c>
      <c r="K429" s="83">
        <f t="shared" si="74"/>
        <v>39.222499999999997</v>
      </c>
      <c r="L429" s="83">
        <f t="shared" si="75"/>
        <v>42.267499999999998</v>
      </c>
      <c r="M429" s="83">
        <f t="shared" si="76"/>
        <v>47.99</v>
      </c>
      <c r="N429" s="83">
        <f t="shared" si="77"/>
        <v>41.78</v>
      </c>
      <c r="O429" s="83">
        <f t="shared" si="78"/>
        <v>38.847499999999997</v>
      </c>
      <c r="P429" s="134"/>
      <c r="Q429" s="36">
        <f t="shared" si="79"/>
        <v>819.66666666666663</v>
      </c>
      <c r="R429" s="37">
        <f t="shared" si="80"/>
        <v>4918</v>
      </c>
      <c r="S429" s="21"/>
      <c r="T429" s="21"/>
      <c r="U429" s="21"/>
      <c r="V429" s="21"/>
    </row>
    <row r="430" spans="1:22" ht="15.75" x14ac:dyDescent="0.25">
      <c r="A430" s="13">
        <v>0.625</v>
      </c>
      <c r="B430" s="14" t="s">
        <v>464</v>
      </c>
      <c r="C430" s="15">
        <v>1613</v>
      </c>
      <c r="D430" s="15">
        <v>699</v>
      </c>
      <c r="E430" s="15">
        <v>1420</v>
      </c>
      <c r="F430" s="15">
        <v>1575</v>
      </c>
      <c r="G430" s="15">
        <v>1381</v>
      </c>
      <c r="H430" s="17">
        <v>1144</v>
      </c>
      <c r="I430" s="82"/>
      <c r="J430" s="83">
        <f t="shared" si="73"/>
        <v>53.533999999999999</v>
      </c>
      <c r="K430" s="83">
        <f t="shared" si="74"/>
        <v>40.2425</v>
      </c>
      <c r="L430" s="83">
        <f t="shared" si="75"/>
        <v>50.06</v>
      </c>
      <c r="M430" s="83">
        <f t="shared" si="76"/>
        <v>52.85</v>
      </c>
      <c r="N430" s="83">
        <f t="shared" si="77"/>
        <v>49.358000000000004</v>
      </c>
      <c r="O430" s="83">
        <f t="shared" si="78"/>
        <v>45.091999999999999</v>
      </c>
      <c r="P430" s="134"/>
      <c r="Q430" s="36">
        <f t="shared" si="79"/>
        <v>1305.3333333333333</v>
      </c>
      <c r="R430" s="37">
        <f t="shared" si="80"/>
        <v>7832</v>
      </c>
      <c r="S430" s="21"/>
      <c r="T430" s="21"/>
      <c r="U430" s="21"/>
      <c r="V430" s="21"/>
    </row>
    <row r="431" spans="1:22" ht="15.75" x14ac:dyDescent="0.25">
      <c r="A431" s="13">
        <v>0.625</v>
      </c>
      <c r="B431" s="14" t="s">
        <v>465</v>
      </c>
      <c r="C431" s="15">
        <v>680</v>
      </c>
      <c r="D431" s="15">
        <v>886</v>
      </c>
      <c r="E431" s="15">
        <v>1526</v>
      </c>
      <c r="F431" s="15">
        <v>3211</v>
      </c>
      <c r="G431" s="15">
        <v>1366</v>
      </c>
      <c r="H431" s="17">
        <v>1090</v>
      </c>
      <c r="I431" s="82"/>
      <c r="J431" s="83">
        <f t="shared" si="73"/>
        <v>40.1</v>
      </c>
      <c r="K431" s="83">
        <f t="shared" si="74"/>
        <v>41.644999999999996</v>
      </c>
      <c r="L431" s="83">
        <f t="shared" si="75"/>
        <v>51.968000000000004</v>
      </c>
      <c r="M431" s="83">
        <f t="shared" si="76"/>
        <v>86.94</v>
      </c>
      <c r="N431" s="83">
        <f t="shared" si="77"/>
        <v>49.088000000000001</v>
      </c>
      <c r="O431" s="83">
        <f t="shared" si="78"/>
        <v>44.12</v>
      </c>
      <c r="P431" s="134"/>
      <c r="Q431" s="36">
        <f t="shared" si="79"/>
        <v>1459.8333333333333</v>
      </c>
      <c r="R431" s="37">
        <f t="shared" si="80"/>
        <v>8759</v>
      </c>
      <c r="S431" s="21"/>
      <c r="T431" s="21"/>
      <c r="U431" s="21"/>
      <c r="V431" s="21"/>
    </row>
    <row r="432" spans="1:22" ht="15.75" x14ac:dyDescent="0.25">
      <c r="A432" s="13">
        <v>0.625</v>
      </c>
      <c r="B432" s="14" t="s">
        <v>466</v>
      </c>
      <c r="C432" s="15">
        <v>611</v>
      </c>
      <c r="D432" s="15">
        <v>545</v>
      </c>
      <c r="E432" s="15">
        <v>821</v>
      </c>
      <c r="F432" s="15">
        <v>937</v>
      </c>
      <c r="G432" s="15">
        <v>661</v>
      </c>
      <c r="H432" s="17">
        <v>509</v>
      </c>
      <c r="I432" s="82"/>
      <c r="J432" s="83">
        <f t="shared" si="73"/>
        <v>39.582500000000003</v>
      </c>
      <c r="K432" s="83">
        <f t="shared" si="74"/>
        <v>39.087499999999999</v>
      </c>
      <c r="L432" s="83">
        <f t="shared" si="75"/>
        <v>41.157499999999999</v>
      </c>
      <c r="M432" s="83">
        <f t="shared" si="76"/>
        <v>42.027500000000003</v>
      </c>
      <c r="N432" s="83">
        <f t="shared" si="77"/>
        <v>39.957500000000003</v>
      </c>
      <c r="O432" s="83">
        <f t="shared" si="78"/>
        <v>38.817500000000003</v>
      </c>
      <c r="P432" s="134"/>
      <c r="Q432" s="36">
        <f t="shared" si="79"/>
        <v>680.66666666666663</v>
      </c>
      <c r="R432" s="37">
        <f t="shared" si="80"/>
        <v>4084</v>
      </c>
      <c r="S432" s="21"/>
      <c r="T432" s="21"/>
      <c r="U432" s="21"/>
      <c r="V432" s="21"/>
    </row>
    <row r="433" spans="1:22" ht="15.75" x14ac:dyDescent="0.25">
      <c r="A433" s="13">
        <v>0.625</v>
      </c>
      <c r="B433" s="14" t="s">
        <v>467</v>
      </c>
      <c r="C433" s="15">
        <v>178</v>
      </c>
      <c r="D433" s="15">
        <v>289</v>
      </c>
      <c r="E433" s="15">
        <v>609</v>
      </c>
      <c r="F433" s="15">
        <v>552</v>
      </c>
      <c r="G433" s="15">
        <v>353</v>
      </c>
      <c r="H433" s="17">
        <v>389</v>
      </c>
      <c r="I433" s="82"/>
      <c r="J433" s="83">
        <f t="shared" si="73"/>
        <v>36.335000000000001</v>
      </c>
      <c r="K433" s="83">
        <f t="shared" si="74"/>
        <v>37.167499999999997</v>
      </c>
      <c r="L433" s="83">
        <f t="shared" si="75"/>
        <v>39.567500000000003</v>
      </c>
      <c r="M433" s="83">
        <f t="shared" si="76"/>
        <v>39.14</v>
      </c>
      <c r="N433" s="83">
        <f t="shared" si="77"/>
        <v>37.647500000000001</v>
      </c>
      <c r="O433" s="83">
        <f t="shared" si="78"/>
        <v>37.917499999999997</v>
      </c>
      <c r="P433" s="134"/>
      <c r="Q433" s="36">
        <f t="shared" si="79"/>
        <v>395</v>
      </c>
      <c r="R433" s="37">
        <f t="shared" si="80"/>
        <v>2370</v>
      </c>
      <c r="S433" s="21"/>
      <c r="T433" s="21"/>
      <c r="U433" s="21"/>
      <c r="V433" s="21"/>
    </row>
    <row r="434" spans="1:22" ht="15.75" x14ac:dyDescent="0.25">
      <c r="A434" s="13">
        <v>0.625</v>
      </c>
      <c r="B434" s="14" t="s">
        <v>468</v>
      </c>
      <c r="C434" s="15">
        <v>2015</v>
      </c>
      <c r="D434" s="15">
        <v>507</v>
      </c>
      <c r="E434" s="53">
        <v>583</v>
      </c>
      <c r="F434" s="15">
        <v>903</v>
      </c>
      <c r="G434" s="15">
        <v>994</v>
      </c>
      <c r="H434" s="17">
        <v>734</v>
      </c>
      <c r="I434" s="82"/>
      <c r="J434" s="83">
        <f t="shared" si="73"/>
        <v>60.769999999999996</v>
      </c>
      <c r="K434" s="83">
        <f t="shared" si="74"/>
        <v>38.802500000000002</v>
      </c>
      <c r="L434" s="83">
        <f t="shared" si="75"/>
        <v>39.372500000000002</v>
      </c>
      <c r="M434" s="83">
        <f t="shared" si="76"/>
        <v>41.772500000000001</v>
      </c>
      <c r="N434" s="83">
        <f t="shared" si="77"/>
        <v>42.454999999999998</v>
      </c>
      <c r="O434" s="83">
        <f t="shared" si="78"/>
        <v>40.505000000000003</v>
      </c>
      <c r="P434" s="134"/>
      <c r="Q434" s="36">
        <f t="shared" si="79"/>
        <v>956</v>
      </c>
      <c r="R434" s="37">
        <f t="shared" si="80"/>
        <v>5736</v>
      </c>
      <c r="S434" s="21"/>
      <c r="T434" s="21"/>
      <c r="U434" s="21"/>
      <c r="V434" s="21"/>
    </row>
    <row r="435" spans="1:22" ht="15.75" x14ac:dyDescent="0.25">
      <c r="A435" s="13">
        <v>0.625</v>
      </c>
      <c r="B435" s="14" t="s">
        <v>469</v>
      </c>
      <c r="C435" s="15">
        <v>869</v>
      </c>
      <c r="D435" s="15">
        <v>1235</v>
      </c>
      <c r="E435" s="15">
        <v>1700</v>
      </c>
      <c r="F435" s="15">
        <v>1589</v>
      </c>
      <c r="G435" s="15">
        <v>1696</v>
      </c>
      <c r="H435" s="17">
        <v>2028</v>
      </c>
      <c r="I435" s="82"/>
      <c r="J435" s="83">
        <f t="shared" si="73"/>
        <v>41.517499999999998</v>
      </c>
      <c r="K435" s="83">
        <f t="shared" si="74"/>
        <v>46.730000000000004</v>
      </c>
      <c r="L435" s="83">
        <f t="shared" si="75"/>
        <v>55.1</v>
      </c>
      <c r="M435" s="83">
        <f t="shared" si="76"/>
        <v>53.102000000000004</v>
      </c>
      <c r="N435" s="83">
        <f t="shared" si="77"/>
        <v>55.027999999999999</v>
      </c>
      <c r="O435" s="83">
        <f t="shared" si="78"/>
        <v>61.003999999999998</v>
      </c>
      <c r="P435" s="134"/>
      <c r="Q435" s="36">
        <f t="shared" si="79"/>
        <v>1519.5</v>
      </c>
      <c r="R435" s="37">
        <f t="shared" si="80"/>
        <v>9117</v>
      </c>
      <c r="S435" s="21"/>
      <c r="T435" s="21"/>
      <c r="U435" s="21"/>
      <c r="V435" s="21"/>
    </row>
    <row r="436" spans="1:22" ht="15.75" x14ac:dyDescent="0.25">
      <c r="A436" s="13">
        <v>0.625</v>
      </c>
      <c r="B436" s="14" t="s">
        <v>470</v>
      </c>
      <c r="C436" s="15">
        <v>236</v>
      </c>
      <c r="D436" s="15">
        <v>455</v>
      </c>
      <c r="E436" s="15">
        <v>554</v>
      </c>
      <c r="F436" s="15">
        <v>976</v>
      </c>
      <c r="G436" s="15">
        <v>460</v>
      </c>
      <c r="H436" s="17">
        <v>77</v>
      </c>
      <c r="I436" s="82"/>
      <c r="J436" s="83">
        <f t="shared" si="73"/>
        <v>36.770000000000003</v>
      </c>
      <c r="K436" s="83">
        <f t="shared" si="74"/>
        <v>38.412500000000001</v>
      </c>
      <c r="L436" s="83">
        <f t="shared" si="75"/>
        <v>39.155000000000001</v>
      </c>
      <c r="M436" s="83">
        <f t="shared" si="76"/>
        <v>42.32</v>
      </c>
      <c r="N436" s="83">
        <f t="shared" si="77"/>
        <v>38.450000000000003</v>
      </c>
      <c r="O436" s="83">
        <f t="shared" si="78"/>
        <v>35.577500000000001</v>
      </c>
      <c r="P436" s="134"/>
      <c r="Q436" s="36">
        <f t="shared" si="79"/>
        <v>459.66666666666669</v>
      </c>
      <c r="R436" s="37">
        <f t="shared" si="80"/>
        <v>2758</v>
      </c>
      <c r="S436" s="21"/>
      <c r="T436" s="21"/>
      <c r="U436" s="21"/>
      <c r="V436" s="21"/>
    </row>
    <row r="437" spans="1:22" ht="15.75" x14ac:dyDescent="0.25">
      <c r="A437" s="13">
        <v>0.625</v>
      </c>
      <c r="B437" s="14" t="s">
        <v>471</v>
      </c>
      <c r="C437" s="15"/>
      <c r="D437" s="15"/>
      <c r="E437" s="15">
        <v>900</v>
      </c>
      <c r="F437" s="15">
        <v>2587</v>
      </c>
      <c r="G437" s="15">
        <v>361</v>
      </c>
      <c r="H437" s="17">
        <v>156</v>
      </c>
      <c r="I437" s="82"/>
      <c r="J437" s="83">
        <f t="shared" si="73"/>
        <v>35</v>
      </c>
      <c r="K437" s="83">
        <f t="shared" si="74"/>
        <v>35</v>
      </c>
      <c r="L437" s="83">
        <f t="shared" si="75"/>
        <v>41.75</v>
      </c>
      <c r="M437" s="83">
        <f t="shared" si="76"/>
        <v>71.066000000000003</v>
      </c>
      <c r="N437" s="83">
        <f t="shared" si="77"/>
        <v>37.707500000000003</v>
      </c>
      <c r="O437" s="83">
        <f t="shared" si="78"/>
        <v>36.17</v>
      </c>
      <c r="P437" s="134"/>
      <c r="Q437" s="36">
        <f t="shared" si="79"/>
        <v>1001</v>
      </c>
      <c r="R437" s="37">
        <f t="shared" si="80"/>
        <v>4004</v>
      </c>
      <c r="S437" s="21"/>
      <c r="T437" s="21"/>
      <c r="U437" s="21"/>
      <c r="V437" s="21"/>
    </row>
    <row r="438" spans="1:22" ht="15.75" x14ac:dyDescent="0.25">
      <c r="A438" s="13">
        <v>0.625</v>
      </c>
      <c r="B438" s="14" t="s">
        <v>472</v>
      </c>
      <c r="C438" s="15">
        <v>243</v>
      </c>
      <c r="D438" s="15">
        <v>320</v>
      </c>
      <c r="E438" s="15">
        <v>1946</v>
      </c>
      <c r="F438" s="15">
        <v>2877</v>
      </c>
      <c r="G438" s="15">
        <v>878</v>
      </c>
      <c r="H438" s="17">
        <v>60</v>
      </c>
      <c r="I438" s="82"/>
      <c r="J438" s="83">
        <f t="shared" si="73"/>
        <v>36.822499999999998</v>
      </c>
      <c r="K438" s="83">
        <f t="shared" si="74"/>
        <v>37.4</v>
      </c>
      <c r="L438" s="83">
        <f t="shared" si="75"/>
        <v>59.528000000000006</v>
      </c>
      <c r="M438" s="83">
        <f t="shared" si="76"/>
        <v>76.286000000000001</v>
      </c>
      <c r="N438" s="83">
        <f t="shared" si="77"/>
        <v>41.585000000000001</v>
      </c>
      <c r="O438" s="83">
        <f t="shared" si="78"/>
        <v>35.450000000000003</v>
      </c>
      <c r="P438" s="134"/>
      <c r="Q438" s="36">
        <f t="shared" si="79"/>
        <v>1054</v>
      </c>
      <c r="R438" s="37">
        <f t="shared" si="80"/>
        <v>6324</v>
      </c>
      <c r="S438" s="21"/>
      <c r="T438" s="21"/>
      <c r="U438" s="21"/>
      <c r="V438" s="21"/>
    </row>
    <row r="439" spans="1:22" ht="15.75" x14ac:dyDescent="0.25">
      <c r="A439" s="13">
        <v>0.625</v>
      </c>
      <c r="B439" s="14" t="s">
        <v>473</v>
      </c>
      <c r="C439" s="15">
        <v>33</v>
      </c>
      <c r="D439" s="15">
        <v>93</v>
      </c>
      <c r="E439" s="15">
        <v>383</v>
      </c>
      <c r="F439" s="15">
        <v>872</v>
      </c>
      <c r="G439" s="15">
        <v>273</v>
      </c>
      <c r="H439" s="17">
        <v>232</v>
      </c>
      <c r="I439" s="82"/>
      <c r="J439" s="83">
        <f t="shared" si="73"/>
        <v>35.247500000000002</v>
      </c>
      <c r="K439" s="83">
        <f t="shared" si="74"/>
        <v>35.697499999999998</v>
      </c>
      <c r="L439" s="83">
        <f t="shared" si="75"/>
        <v>37.872500000000002</v>
      </c>
      <c r="M439" s="83">
        <f t="shared" si="76"/>
        <v>41.54</v>
      </c>
      <c r="N439" s="83">
        <f t="shared" si="77"/>
        <v>37.047499999999999</v>
      </c>
      <c r="O439" s="83">
        <f t="shared" si="78"/>
        <v>36.74</v>
      </c>
      <c r="P439" s="134"/>
      <c r="Q439" s="36">
        <f t="shared" si="79"/>
        <v>314.33333333333331</v>
      </c>
      <c r="R439" s="37">
        <f t="shared" si="80"/>
        <v>1886</v>
      </c>
      <c r="S439" s="21"/>
      <c r="T439" s="21"/>
      <c r="U439" s="21"/>
      <c r="V439" s="21"/>
    </row>
    <row r="440" spans="1:22" ht="15.75" x14ac:dyDescent="0.25">
      <c r="A440" s="13">
        <v>0.625</v>
      </c>
      <c r="B440" s="14" t="s">
        <v>474</v>
      </c>
      <c r="C440" s="15">
        <v>101</v>
      </c>
      <c r="D440" s="15">
        <v>154</v>
      </c>
      <c r="E440" s="15">
        <v>1095</v>
      </c>
      <c r="F440" s="15">
        <v>2302</v>
      </c>
      <c r="G440" s="15">
        <v>1054</v>
      </c>
      <c r="H440" s="17">
        <v>140</v>
      </c>
      <c r="I440" s="82"/>
      <c r="J440" s="83">
        <f t="shared" si="73"/>
        <v>35.7575</v>
      </c>
      <c r="K440" s="83">
        <f t="shared" si="74"/>
        <v>36.155000000000001</v>
      </c>
      <c r="L440" s="83">
        <f t="shared" si="75"/>
        <v>44.21</v>
      </c>
      <c r="M440" s="83">
        <f t="shared" si="76"/>
        <v>65.936000000000007</v>
      </c>
      <c r="N440" s="83">
        <f t="shared" si="77"/>
        <v>43.472000000000001</v>
      </c>
      <c r="O440" s="83">
        <f t="shared" si="78"/>
        <v>36.049999999999997</v>
      </c>
      <c r="P440" s="134"/>
      <c r="Q440" s="36">
        <f t="shared" si="79"/>
        <v>807.66666666666663</v>
      </c>
      <c r="R440" s="37">
        <f t="shared" si="80"/>
        <v>4846</v>
      </c>
      <c r="S440" s="21"/>
      <c r="T440" s="21"/>
      <c r="U440" s="21"/>
      <c r="V440" s="21"/>
    </row>
    <row r="441" spans="1:22" ht="15.75" x14ac:dyDescent="0.25">
      <c r="A441" s="13">
        <v>0.625</v>
      </c>
      <c r="B441" s="14" t="s">
        <v>475</v>
      </c>
      <c r="C441" s="15">
        <v>631</v>
      </c>
      <c r="D441" s="15">
        <v>878</v>
      </c>
      <c r="E441" s="15">
        <v>4304</v>
      </c>
      <c r="F441" s="15">
        <v>3988</v>
      </c>
      <c r="G441" s="15">
        <v>1254</v>
      </c>
      <c r="H441" s="17">
        <v>798</v>
      </c>
      <c r="I441" s="82"/>
      <c r="J441" s="83">
        <f t="shared" si="73"/>
        <v>39.732500000000002</v>
      </c>
      <c r="K441" s="83">
        <f t="shared" si="74"/>
        <v>41.585000000000001</v>
      </c>
      <c r="L441" s="83">
        <f t="shared" si="75"/>
        <v>130.66</v>
      </c>
      <c r="M441" s="83">
        <f t="shared" si="76"/>
        <v>118.02000000000001</v>
      </c>
      <c r="N441" s="83">
        <f t="shared" si="77"/>
        <v>47.072000000000003</v>
      </c>
      <c r="O441" s="83">
        <f t="shared" si="78"/>
        <v>40.984999999999999</v>
      </c>
      <c r="P441" s="134"/>
      <c r="Q441" s="36">
        <f t="shared" si="79"/>
        <v>1975.5</v>
      </c>
      <c r="R441" s="37">
        <f t="shared" si="80"/>
        <v>11853</v>
      </c>
      <c r="S441" s="21"/>
      <c r="T441" s="21"/>
      <c r="U441" s="21"/>
      <c r="V441" s="21"/>
    </row>
    <row r="442" spans="1:22" ht="15.75" x14ac:dyDescent="0.25">
      <c r="A442" s="13">
        <v>0.625</v>
      </c>
      <c r="B442" s="14" t="s">
        <v>476</v>
      </c>
      <c r="C442" s="15">
        <v>54</v>
      </c>
      <c r="D442" s="15"/>
      <c r="E442" s="15">
        <v>4234</v>
      </c>
      <c r="F442" s="15">
        <v>4899</v>
      </c>
      <c r="G442" s="15">
        <v>1474</v>
      </c>
      <c r="H442" s="17">
        <v>136</v>
      </c>
      <c r="I442" s="82"/>
      <c r="J442" s="83">
        <f t="shared" si="73"/>
        <v>35.405000000000001</v>
      </c>
      <c r="K442" s="83">
        <f t="shared" si="74"/>
        <v>35</v>
      </c>
      <c r="L442" s="83">
        <f t="shared" si="75"/>
        <v>127.86</v>
      </c>
      <c r="M442" s="83">
        <f t="shared" si="76"/>
        <v>154.45999999999998</v>
      </c>
      <c r="N442" s="83">
        <f t="shared" si="77"/>
        <v>51.031999999999996</v>
      </c>
      <c r="O442" s="83">
        <f t="shared" si="78"/>
        <v>36.020000000000003</v>
      </c>
      <c r="P442" s="134"/>
      <c r="Q442" s="36">
        <f t="shared" si="79"/>
        <v>2159.4</v>
      </c>
      <c r="R442" s="37">
        <f t="shared" si="80"/>
        <v>10797</v>
      </c>
      <c r="S442" s="21"/>
      <c r="T442" s="21"/>
      <c r="U442" s="21"/>
      <c r="V442" s="21"/>
    </row>
    <row r="443" spans="1:22" ht="15.75" x14ac:dyDescent="0.25">
      <c r="A443" s="13">
        <v>0.625</v>
      </c>
      <c r="B443" s="14" t="s">
        <v>477</v>
      </c>
      <c r="C443" s="15">
        <v>1122</v>
      </c>
      <c r="D443" s="15">
        <v>1000</v>
      </c>
      <c r="E443" s="15">
        <v>6516</v>
      </c>
      <c r="F443" s="15">
        <v>8555</v>
      </c>
      <c r="G443" s="15">
        <v>3179</v>
      </c>
      <c r="H443" s="17">
        <v>938</v>
      </c>
      <c r="I443" s="82"/>
      <c r="J443" s="83">
        <f t="shared" si="73"/>
        <v>44.695999999999998</v>
      </c>
      <c r="K443" s="83">
        <f t="shared" si="74"/>
        <v>42.5</v>
      </c>
      <c r="L443" s="83">
        <f t="shared" si="75"/>
        <v>219.14</v>
      </c>
      <c r="M443" s="83">
        <f t="shared" si="76"/>
        <v>300.7</v>
      </c>
      <c r="N443" s="83">
        <f t="shared" si="77"/>
        <v>85.66</v>
      </c>
      <c r="O443" s="83">
        <f t="shared" si="78"/>
        <v>42.034999999999997</v>
      </c>
      <c r="P443" s="134"/>
      <c r="Q443" s="36">
        <f t="shared" si="79"/>
        <v>3551.6666666666665</v>
      </c>
      <c r="R443" s="37">
        <f t="shared" si="80"/>
        <v>21310</v>
      </c>
      <c r="S443" s="21"/>
      <c r="T443" s="21"/>
      <c r="U443" s="21"/>
      <c r="V443" s="21"/>
    </row>
    <row r="444" spans="1:22" ht="15.75" x14ac:dyDescent="0.25">
      <c r="A444" s="13">
        <v>0.625</v>
      </c>
      <c r="B444" s="14" t="s">
        <v>478</v>
      </c>
      <c r="C444" s="15">
        <v>275</v>
      </c>
      <c r="D444" s="15">
        <v>294</v>
      </c>
      <c r="E444" s="15">
        <v>918</v>
      </c>
      <c r="F444" s="15">
        <v>3588</v>
      </c>
      <c r="G444" s="15">
        <v>3277</v>
      </c>
      <c r="H444" s="17">
        <v>370</v>
      </c>
      <c r="I444" s="82"/>
      <c r="J444" s="83">
        <f t="shared" si="73"/>
        <v>37.0625</v>
      </c>
      <c r="K444" s="83">
        <f t="shared" si="74"/>
        <v>37.204999999999998</v>
      </c>
      <c r="L444" s="83">
        <f t="shared" si="75"/>
        <v>41.884999999999998</v>
      </c>
      <c r="M444" s="83">
        <f t="shared" si="76"/>
        <v>102.02</v>
      </c>
      <c r="N444" s="83">
        <f t="shared" si="77"/>
        <v>89.58</v>
      </c>
      <c r="O444" s="83">
        <f t="shared" si="78"/>
        <v>37.774999999999999</v>
      </c>
      <c r="P444" s="134"/>
      <c r="Q444" s="36">
        <f t="shared" si="79"/>
        <v>1453.6666666666667</v>
      </c>
      <c r="R444" s="37">
        <f t="shared" si="80"/>
        <v>8722</v>
      </c>
      <c r="S444" s="21"/>
      <c r="T444" s="21"/>
      <c r="U444" s="21"/>
      <c r="V444" s="21"/>
    </row>
    <row r="445" spans="1:22" ht="15.75" x14ac:dyDescent="0.25">
      <c r="A445" s="13">
        <v>0.625</v>
      </c>
      <c r="B445" s="14" t="s">
        <v>479</v>
      </c>
      <c r="C445" s="15">
        <v>164</v>
      </c>
      <c r="D445" s="15">
        <v>168</v>
      </c>
      <c r="E445" s="15">
        <v>8949</v>
      </c>
      <c r="F445" s="15">
        <v>6649</v>
      </c>
      <c r="G445" s="15">
        <v>3059</v>
      </c>
      <c r="H445" s="17">
        <v>292</v>
      </c>
      <c r="I445" s="82"/>
      <c r="J445" s="83">
        <f t="shared" si="73"/>
        <v>36.229999999999997</v>
      </c>
      <c r="K445" s="83">
        <f t="shared" si="74"/>
        <v>36.26</v>
      </c>
      <c r="L445" s="83">
        <f t="shared" si="75"/>
        <v>316.46000000000004</v>
      </c>
      <c r="M445" s="83">
        <f t="shared" si="76"/>
        <v>224.46</v>
      </c>
      <c r="N445" s="83">
        <f t="shared" si="77"/>
        <v>80.86</v>
      </c>
      <c r="O445" s="83">
        <f t="shared" si="78"/>
        <v>37.19</v>
      </c>
      <c r="P445" s="134"/>
      <c r="Q445" s="36">
        <f t="shared" si="79"/>
        <v>3213.5</v>
      </c>
      <c r="R445" s="37">
        <f t="shared" si="80"/>
        <v>19281</v>
      </c>
      <c r="S445" s="21"/>
      <c r="T445" s="21"/>
      <c r="U445" s="21"/>
      <c r="V445" s="21"/>
    </row>
    <row r="446" spans="1:22" ht="15.75" x14ac:dyDescent="0.25">
      <c r="A446" s="13">
        <v>0.625</v>
      </c>
      <c r="B446" s="14" t="s">
        <v>480</v>
      </c>
      <c r="C446" s="15">
        <v>112</v>
      </c>
      <c r="D446" s="15">
        <v>310</v>
      </c>
      <c r="E446" s="15">
        <v>6253</v>
      </c>
      <c r="F446" s="15">
        <v>5966</v>
      </c>
      <c r="G446" s="15">
        <v>3695</v>
      </c>
      <c r="H446" s="17">
        <v>601</v>
      </c>
      <c r="I446" s="82"/>
      <c r="J446" s="83">
        <f t="shared" si="73"/>
        <v>35.840000000000003</v>
      </c>
      <c r="K446" s="83">
        <f t="shared" si="74"/>
        <v>37.325000000000003</v>
      </c>
      <c r="L446" s="83">
        <f t="shared" si="75"/>
        <v>208.62</v>
      </c>
      <c r="M446" s="83">
        <f t="shared" si="76"/>
        <v>197.14</v>
      </c>
      <c r="N446" s="83">
        <f t="shared" si="77"/>
        <v>106.3</v>
      </c>
      <c r="O446" s="83">
        <f t="shared" si="78"/>
        <v>39.5075</v>
      </c>
      <c r="P446" s="134"/>
      <c r="Q446" s="36">
        <f t="shared" si="79"/>
        <v>2822.8333333333335</v>
      </c>
      <c r="R446" s="37">
        <f t="shared" si="80"/>
        <v>16937</v>
      </c>
      <c r="S446" s="21"/>
      <c r="T446" s="21"/>
      <c r="U446" s="21"/>
      <c r="V446" s="21"/>
    </row>
    <row r="447" spans="1:22" ht="15.75" x14ac:dyDescent="0.25">
      <c r="A447" s="13">
        <v>0.625</v>
      </c>
      <c r="B447" s="14" t="s">
        <v>481</v>
      </c>
      <c r="C447" s="15">
        <v>48</v>
      </c>
      <c r="D447" s="15">
        <v>37</v>
      </c>
      <c r="E447" s="15">
        <v>2528</v>
      </c>
      <c r="F447" s="15">
        <v>2834</v>
      </c>
      <c r="G447" s="15">
        <v>1381</v>
      </c>
      <c r="H447" s="17">
        <v>62</v>
      </c>
      <c r="I447" s="82"/>
      <c r="J447" s="83">
        <f t="shared" si="73"/>
        <v>35.36</v>
      </c>
      <c r="K447" s="83">
        <f t="shared" si="74"/>
        <v>35.277500000000003</v>
      </c>
      <c r="L447" s="83">
        <f t="shared" si="75"/>
        <v>70.003999999999991</v>
      </c>
      <c r="M447" s="83">
        <f t="shared" si="76"/>
        <v>75.512</v>
      </c>
      <c r="N447" s="83">
        <f t="shared" si="77"/>
        <v>49.358000000000004</v>
      </c>
      <c r="O447" s="83">
        <f t="shared" si="78"/>
        <v>35.465000000000003</v>
      </c>
      <c r="P447" s="134"/>
      <c r="Q447" s="36">
        <f t="shared" si="79"/>
        <v>1148.3333333333333</v>
      </c>
      <c r="R447" s="37">
        <f t="shared" si="80"/>
        <v>6890</v>
      </c>
      <c r="S447" s="21"/>
      <c r="T447" s="21"/>
      <c r="U447" s="21"/>
      <c r="V447" s="21"/>
    </row>
    <row r="448" spans="1:22" ht="15.75" x14ac:dyDescent="0.25">
      <c r="A448" s="13">
        <v>0.625</v>
      </c>
      <c r="B448" s="14" t="s">
        <v>482</v>
      </c>
      <c r="C448" s="15">
        <v>153</v>
      </c>
      <c r="D448" s="15">
        <v>182</v>
      </c>
      <c r="E448" s="15">
        <v>2926</v>
      </c>
      <c r="F448" s="15">
        <v>3574</v>
      </c>
      <c r="G448" s="15">
        <v>1175</v>
      </c>
      <c r="H448" s="17">
        <v>194</v>
      </c>
      <c r="I448" s="82"/>
      <c r="J448" s="83">
        <f t="shared" si="73"/>
        <v>36.147500000000001</v>
      </c>
      <c r="K448" s="83">
        <f t="shared" si="74"/>
        <v>36.365000000000002</v>
      </c>
      <c r="L448" s="83">
        <f t="shared" si="75"/>
        <v>77.168000000000006</v>
      </c>
      <c r="M448" s="83">
        <f t="shared" si="76"/>
        <v>101.46000000000001</v>
      </c>
      <c r="N448" s="83">
        <f t="shared" si="77"/>
        <v>45.65</v>
      </c>
      <c r="O448" s="83">
        <f t="shared" si="78"/>
        <v>36.454999999999998</v>
      </c>
      <c r="P448" s="134"/>
      <c r="Q448" s="36">
        <f t="shared" si="79"/>
        <v>1367.3333333333333</v>
      </c>
      <c r="R448" s="37">
        <f t="shared" si="80"/>
        <v>8204</v>
      </c>
      <c r="S448" s="21"/>
      <c r="T448" s="21"/>
      <c r="U448" s="21"/>
      <c r="V448" s="21"/>
    </row>
    <row r="449" spans="1:22" ht="15.75" x14ac:dyDescent="0.25">
      <c r="A449" s="13">
        <v>0.625</v>
      </c>
      <c r="B449" s="14" t="s">
        <v>483</v>
      </c>
      <c r="C449" s="15">
        <v>5</v>
      </c>
      <c r="D449" s="15">
        <v>84</v>
      </c>
      <c r="E449" s="15">
        <v>2676</v>
      </c>
      <c r="F449" s="15">
        <v>2998</v>
      </c>
      <c r="G449" s="15">
        <v>940</v>
      </c>
      <c r="H449" s="17">
        <v>26</v>
      </c>
      <c r="I449" s="82"/>
      <c r="J449" s="83">
        <f t="shared" si="73"/>
        <v>35.037500000000001</v>
      </c>
      <c r="K449" s="83">
        <f t="shared" si="74"/>
        <v>35.630000000000003</v>
      </c>
      <c r="L449" s="83">
        <f t="shared" si="75"/>
        <v>72.668000000000006</v>
      </c>
      <c r="M449" s="83">
        <f t="shared" si="76"/>
        <v>78.463999999999999</v>
      </c>
      <c r="N449" s="83">
        <f t="shared" si="77"/>
        <v>42.05</v>
      </c>
      <c r="O449" s="83">
        <f t="shared" si="78"/>
        <v>35.195</v>
      </c>
      <c r="P449" s="134"/>
      <c r="Q449" s="36">
        <f t="shared" si="79"/>
        <v>1121.5</v>
      </c>
      <c r="R449" s="37">
        <f t="shared" si="80"/>
        <v>6729</v>
      </c>
      <c r="S449" s="21"/>
      <c r="T449" s="21"/>
      <c r="U449" s="21"/>
      <c r="V449" s="21"/>
    </row>
    <row r="450" spans="1:22" ht="15.75" x14ac:dyDescent="0.25">
      <c r="A450" s="13">
        <v>0.625</v>
      </c>
      <c r="B450" s="14" t="s">
        <v>484</v>
      </c>
      <c r="C450" s="15">
        <v>73</v>
      </c>
      <c r="D450" s="15">
        <v>208</v>
      </c>
      <c r="E450" s="15">
        <v>1044</v>
      </c>
      <c r="F450" s="15">
        <v>673</v>
      </c>
      <c r="G450" s="15">
        <v>675</v>
      </c>
      <c r="H450" s="17">
        <v>334</v>
      </c>
      <c r="I450" s="82"/>
      <c r="J450" s="83">
        <f t="shared" si="73"/>
        <v>35.547499999999999</v>
      </c>
      <c r="K450" s="83">
        <f t="shared" si="74"/>
        <v>36.56</v>
      </c>
      <c r="L450" s="83">
        <f t="shared" si="75"/>
        <v>43.292000000000002</v>
      </c>
      <c r="M450" s="83">
        <f t="shared" si="76"/>
        <v>40.047499999999999</v>
      </c>
      <c r="N450" s="83">
        <f t="shared" si="77"/>
        <v>40.0625</v>
      </c>
      <c r="O450" s="83">
        <f t="shared" si="78"/>
        <v>37.505000000000003</v>
      </c>
      <c r="P450" s="134"/>
      <c r="Q450" s="36">
        <f t="shared" si="79"/>
        <v>501.16666666666669</v>
      </c>
      <c r="R450" s="37">
        <f t="shared" si="80"/>
        <v>3007</v>
      </c>
      <c r="S450" s="21"/>
      <c r="T450" s="21"/>
      <c r="U450" s="21"/>
      <c r="V450" s="21"/>
    </row>
    <row r="451" spans="1:22" ht="15.75" x14ac:dyDescent="0.25">
      <c r="A451" s="13">
        <v>0.625</v>
      </c>
      <c r="B451" s="14" t="s">
        <v>485</v>
      </c>
      <c r="C451" s="15">
        <v>16</v>
      </c>
      <c r="D451" s="15">
        <v>36</v>
      </c>
      <c r="E451" s="15">
        <v>1543</v>
      </c>
      <c r="F451" s="15">
        <v>9524</v>
      </c>
      <c r="G451" s="15">
        <v>4267</v>
      </c>
      <c r="H451" s="17">
        <v>1827</v>
      </c>
      <c r="I451" s="82"/>
      <c r="J451" s="83">
        <f t="shared" si="73"/>
        <v>35.119999999999997</v>
      </c>
      <c r="K451" s="83">
        <f t="shared" si="74"/>
        <v>35.270000000000003</v>
      </c>
      <c r="L451" s="83">
        <f t="shared" si="75"/>
        <v>52.274000000000001</v>
      </c>
      <c r="M451" s="83">
        <f t="shared" si="76"/>
        <v>339.46</v>
      </c>
      <c r="N451" s="83">
        <f t="shared" si="77"/>
        <v>129.18</v>
      </c>
      <c r="O451" s="83">
        <f t="shared" si="78"/>
        <v>57.385999999999996</v>
      </c>
      <c r="P451" s="134"/>
      <c r="Q451" s="36">
        <f t="shared" si="79"/>
        <v>2868.8333333333335</v>
      </c>
      <c r="R451" s="37">
        <f t="shared" si="80"/>
        <v>17213</v>
      </c>
      <c r="S451" s="21"/>
      <c r="T451" s="21"/>
      <c r="U451" s="21"/>
      <c r="V451" s="21"/>
    </row>
    <row r="452" spans="1:22" ht="15.75" x14ac:dyDescent="0.25">
      <c r="A452" s="13">
        <v>0.625</v>
      </c>
      <c r="B452" s="14" t="s">
        <v>486</v>
      </c>
      <c r="C452" s="15"/>
      <c r="D452" s="15"/>
      <c r="E452" s="15"/>
      <c r="F452" s="15"/>
      <c r="G452" s="15"/>
      <c r="H452" s="17"/>
      <c r="I452" s="82"/>
      <c r="J452" s="83">
        <f t="shared" si="73"/>
        <v>35</v>
      </c>
      <c r="K452" s="83">
        <f t="shared" si="74"/>
        <v>35</v>
      </c>
      <c r="L452" s="83">
        <f t="shared" si="75"/>
        <v>35</v>
      </c>
      <c r="M452" s="83">
        <f t="shared" si="76"/>
        <v>35</v>
      </c>
      <c r="N452" s="83">
        <f t="shared" si="77"/>
        <v>35</v>
      </c>
      <c r="O452" s="83">
        <f t="shared" si="78"/>
        <v>35</v>
      </c>
      <c r="P452" s="134"/>
      <c r="Q452" s="36" t="e">
        <f t="shared" si="79"/>
        <v>#DIV/0!</v>
      </c>
      <c r="R452" s="37">
        <f t="shared" si="80"/>
        <v>0</v>
      </c>
      <c r="S452" s="21"/>
      <c r="T452" s="21"/>
      <c r="U452" s="21"/>
      <c r="V452" s="21"/>
    </row>
    <row r="453" spans="1:22" ht="15.75" x14ac:dyDescent="0.25">
      <c r="A453" s="13">
        <v>0.625</v>
      </c>
      <c r="B453" s="14" t="s">
        <v>487</v>
      </c>
      <c r="C453" s="15">
        <v>59</v>
      </c>
      <c r="D453" s="15">
        <v>35</v>
      </c>
      <c r="E453" s="15">
        <v>264</v>
      </c>
      <c r="F453" s="15">
        <v>454</v>
      </c>
      <c r="G453" s="15">
        <v>109</v>
      </c>
      <c r="H453" s="17">
        <v>10</v>
      </c>
      <c r="I453" s="82"/>
      <c r="J453" s="83">
        <f t="shared" si="73"/>
        <v>35.442500000000003</v>
      </c>
      <c r="K453" s="83">
        <f t="shared" si="74"/>
        <v>35.262500000000003</v>
      </c>
      <c r="L453" s="83">
        <f t="shared" si="75"/>
        <v>36.979999999999997</v>
      </c>
      <c r="M453" s="83">
        <f t="shared" si="76"/>
        <v>38.405000000000001</v>
      </c>
      <c r="N453" s="83">
        <f t="shared" si="77"/>
        <v>35.817500000000003</v>
      </c>
      <c r="O453" s="83">
        <f t="shared" si="78"/>
        <v>35.075000000000003</v>
      </c>
      <c r="P453" s="134"/>
      <c r="Q453" s="36">
        <f t="shared" si="79"/>
        <v>155.16666666666666</v>
      </c>
      <c r="R453" s="37">
        <f t="shared" si="80"/>
        <v>931</v>
      </c>
      <c r="S453" s="21"/>
      <c r="T453" s="21"/>
      <c r="U453" s="21"/>
      <c r="V453" s="21"/>
    </row>
    <row r="454" spans="1:22" ht="15.75" x14ac:dyDescent="0.25">
      <c r="A454" s="13">
        <v>0.625</v>
      </c>
      <c r="B454" s="14" t="s">
        <v>488</v>
      </c>
      <c r="C454" s="15"/>
      <c r="D454" s="15"/>
      <c r="E454" s="15">
        <v>1206</v>
      </c>
      <c r="F454" s="15">
        <v>2444</v>
      </c>
      <c r="G454" s="15">
        <v>1468</v>
      </c>
      <c r="H454" s="17"/>
      <c r="I454" s="82"/>
      <c r="J454" s="83">
        <f t="shared" si="73"/>
        <v>35</v>
      </c>
      <c r="K454" s="83">
        <f t="shared" si="74"/>
        <v>35</v>
      </c>
      <c r="L454" s="83">
        <f t="shared" si="75"/>
        <v>46.207999999999998</v>
      </c>
      <c r="M454" s="83">
        <f t="shared" si="76"/>
        <v>68.492000000000004</v>
      </c>
      <c r="N454" s="83">
        <f t="shared" si="77"/>
        <v>50.923999999999999</v>
      </c>
      <c r="O454" s="83">
        <f t="shared" si="78"/>
        <v>35</v>
      </c>
      <c r="P454" s="134"/>
      <c r="Q454" s="36">
        <f t="shared" si="79"/>
        <v>1706</v>
      </c>
      <c r="R454" s="37">
        <f t="shared" si="80"/>
        <v>5118</v>
      </c>
      <c r="S454" s="21"/>
      <c r="T454" s="21"/>
      <c r="U454" s="21"/>
      <c r="V454" s="21"/>
    </row>
    <row r="455" spans="1:22" ht="15.75" x14ac:dyDescent="0.25">
      <c r="A455" s="13">
        <v>0.625</v>
      </c>
      <c r="B455" s="14" t="s">
        <v>489</v>
      </c>
      <c r="C455" s="15">
        <v>59</v>
      </c>
      <c r="D455" s="15">
        <v>1</v>
      </c>
      <c r="E455" s="15">
        <v>780</v>
      </c>
      <c r="F455" s="15">
        <v>1100</v>
      </c>
      <c r="G455" s="15"/>
      <c r="H455" s="17">
        <v>841</v>
      </c>
      <c r="I455" s="82"/>
      <c r="J455" s="83">
        <f t="shared" ref="J455:J518" si="81">17.5*2+IF(C455&gt;1000,1000/100*0.75,C455/100*0.75)+IF(IF(C455&gt;3000,(3000-1000)/100*1.8,(C455-1000)/100*1.8)&lt;0,0,IF(C455&gt;3000,(3000-1000)/100*1.8,(C455-1000)/100*1.8))+IF(C455&gt;3000, (C455-3000)/100*4,0)</f>
        <v>35.442500000000003</v>
      </c>
      <c r="K455" s="83">
        <f t="shared" ref="K455:K518" si="82">17.5*2+IF(D455&gt;1000,1000/100*0.75,D455/100*0.75)+IF(IF(D455&gt;3000,(3000-1000)/100*1.8,(D455-1000)/100*1.8)&lt;0,0,IF(D455&gt;3000,(3000-1000)/100*1.8,(D455-1000)/100*1.8))+IF(D455&gt;3000, (D455-3000)/100*4,0)</f>
        <v>35.0075</v>
      </c>
      <c r="L455" s="83">
        <f t="shared" ref="L455:L518" si="83">17.5*2+IF(E455&gt;1000,1000/100*0.75,E455/100*0.75)+IF(IF(E455&gt;3000,(3000-1000)/100*1.8,(E455-1000)/100*1.8)&lt;0,0,IF(E455&gt;3000,(3000-1000)/100*1.8,(E455-1000)/100*1.8))+IF(E455&gt;3000, (E455-3000)/100*4,0)</f>
        <v>40.85</v>
      </c>
      <c r="M455" s="83">
        <f t="shared" ref="M455:M518" si="84">17.5*2+IF(F455&gt;1000,1000/100*0.75,F455/100*0.75)+IF(IF(F455&gt;3000,(3000-1000)/100*1.8,(F455-1000)/100*1.8)&lt;0,0,IF(F455&gt;3000,(3000-1000)/100*1.8,(F455-1000)/100*1.8))+IF(F455&gt;3000, (F455-3000)/100*4,0)</f>
        <v>44.3</v>
      </c>
      <c r="N455" s="83">
        <f t="shared" ref="N455:N518" si="85">17.5*2+IF(G455&gt;1000,1000/100*0.75,G455/100*0.75)+IF(IF(G455&gt;3000,(3000-1000)/100*1.8,(G455-1000)/100*1.8)&lt;0,0,IF(G455&gt;3000,(3000-1000)/100*1.8,(G455-1000)/100*1.8))+IF(G455&gt;3000, (G455-3000)/100*4,0)</f>
        <v>35</v>
      </c>
      <c r="O455" s="83">
        <f t="shared" ref="O455:O518" si="86">17.5*2+IF(H455&gt;1000,1000/100*0.75,H455/100*0.75)+IF(IF(H455&gt;3000,(3000-1000)/100*1.8,(H455-1000)/100*1.8)&lt;0,0,IF(H455&gt;3000,(3000-1000)/100*1.8,(H455-1000)/100*1.8))+IF(H455&gt;3000, (H455-3000)/100*4,0)</f>
        <v>41.307499999999997</v>
      </c>
      <c r="P455" s="134"/>
      <c r="Q455" s="36">
        <f t="shared" ref="Q455:Q518" si="87">AVERAGE(C455:H455)</f>
        <v>556.20000000000005</v>
      </c>
      <c r="R455" s="37">
        <f t="shared" ref="R455:R518" si="88">SUM(C455:H455)</f>
        <v>2781</v>
      </c>
      <c r="S455" s="21"/>
      <c r="T455" s="21"/>
      <c r="U455" s="21"/>
      <c r="V455" s="21"/>
    </row>
    <row r="456" spans="1:22" ht="15.75" x14ac:dyDescent="0.25">
      <c r="A456" s="13">
        <v>0.625</v>
      </c>
      <c r="B456" s="14" t="s">
        <v>490</v>
      </c>
      <c r="C456" s="15"/>
      <c r="D456" s="15"/>
      <c r="E456" s="15">
        <v>634</v>
      </c>
      <c r="F456" s="15">
        <v>1729</v>
      </c>
      <c r="G456" s="15">
        <v>734</v>
      </c>
      <c r="H456" s="17">
        <v>42</v>
      </c>
      <c r="I456" s="82"/>
      <c r="J456" s="83">
        <f t="shared" si="81"/>
        <v>35</v>
      </c>
      <c r="K456" s="83">
        <f t="shared" si="82"/>
        <v>35</v>
      </c>
      <c r="L456" s="83">
        <f t="shared" si="83"/>
        <v>39.755000000000003</v>
      </c>
      <c r="M456" s="83">
        <f t="shared" si="84"/>
        <v>55.622</v>
      </c>
      <c r="N456" s="83">
        <f t="shared" si="85"/>
        <v>40.505000000000003</v>
      </c>
      <c r="O456" s="83">
        <f t="shared" si="86"/>
        <v>35.314999999999998</v>
      </c>
      <c r="P456" s="134"/>
      <c r="Q456" s="36">
        <f t="shared" si="87"/>
        <v>784.75</v>
      </c>
      <c r="R456" s="37">
        <f t="shared" si="88"/>
        <v>3139</v>
      </c>
      <c r="S456" s="21"/>
      <c r="T456" s="21"/>
      <c r="U456" s="21"/>
      <c r="V456" s="21"/>
    </row>
    <row r="457" spans="1:22" ht="15.75" x14ac:dyDescent="0.25">
      <c r="A457" s="13">
        <v>0.625</v>
      </c>
      <c r="B457" s="14" t="s">
        <v>491</v>
      </c>
      <c r="C457" s="15">
        <v>56</v>
      </c>
      <c r="D457" s="15">
        <v>142</v>
      </c>
      <c r="E457" s="15">
        <v>38</v>
      </c>
      <c r="F457" s="15">
        <v>605</v>
      </c>
      <c r="G457" s="15">
        <v>202</v>
      </c>
      <c r="H457" s="17">
        <v>27</v>
      </c>
      <c r="I457" s="82"/>
      <c r="J457" s="83">
        <f t="shared" si="81"/>
        <v>35.42</v>
      </c>
      <c r="K457" s="83">
        <f t="shared" si="82"/>
        <v>36.064999999999998</v>
      </c>
      <c r="L457" s="83">
        <f t="shared" si="83"/>
        <v>35.284999999999997</v>
      </c>
      <c r="M457" s="83">
        <f t="shared" si="84"/>
        <v>39.537500000000001</v>
      </c>
      <c r="N457" s="83">
        <f t="shared" si="85"/>
        <v>36.515000000000001</v>
      </c>
      <c r="O457" s="83">
        <f t="shared" si="86"/>
        <v>35.202500000000001</v>
      </c>
      <c r="P457" s="134"/>
      <c r="Q457" s="36">
        <f t="shared" si="87"/>
        <v>178.33333333333334</v>
      </c>
      <c r="R457" s="37">
        <f t="shared" si="88"/>
        <v>1070</v>
      </c>
      <c r="S457" s="21"/>
      <c r="T457" s="21"/>
      <c r="U457" s="21"/>
      <c r="V457" s="21"/>
    </row>
    <row r="458" spans="1:22" ht="15.75" x14ac:dyDescent="0.25">
      <c r="A458" s="13">
        <v>0.625</v>
      </c>
      <c r="B458" s="14" t="s">
        <v>492</v>
      </c>
      <c r="C458" s="15">
        <v>46</v>
      </c>
      <c r="D458" s="15">
        <v>39</v>
      </c>
      <c r="E458" s="15">
        <v>255</v>
      </c>
      <c r="F458" s="15">
        <v>202</v>
      </c>
      <c r="G458" s="15">
        <v>104</v>
      </c>
      <c r="H458" s="17">
        <v>78</v>
      </c>
      <c r="I458" s="82"/>
      <c r="J458" s="83">
        <f t="shared" si="81"/>
        <v>35.344999999999999</v>
      </c>
      <c r="K458" s="83">
        <f t="shared" si="82"/>
        <v>35.292499999999997</v>
      </c>
      <c r="L458" s="83">
        <f t="shared" si="83"/>
        <v>36.912500000000001</v>
      </c>
      <c r="M458" s="83">
        <f t="shared" si="84"/>
        <v>36.515000000000001</v>
      </c>
      <c r="N458" s="83">
        <f t="shared" si="85"/>
        <v>35.78</v>
      </c>
      <c r="O458" s="83">
        <f t="shared" si="86"/>
        <v>35.585000000000001</v>
      </c>
      <c r="P458" s="134"/>
      <c r="Q458" s="36">
        <f t="shared" si="87"/>
        <v>120.66666666666667</v>
      </c>
      <c r="R458" s="37">
        <f t="shared" si="88"/>
        <v>724</v>
      </c>
      <c r="S458" s="21"/>
      <c r="T458" s="21"/>
      <c r="U458" s="21"/>
      <c r="V458" s="21"/>
    </row>
    <row r="459" spans="1:22" ht="15.75" x14ac:dyDescent="0.25">
      <c r="A459" s="13">
        <v>0.625</v>
      </c>
      <c r="B459" s="14" t="s">
        <v>493</v>
      </c>
      <c r="C459" s="15">
        <v>291</v>
      </c>
      <c r="D459" s="15">
        <v>702</v>
      </c>
      <c r="E459" s="15">
        <v>495</v>
      </c>
      <c r="F459" s="15">
        <v>1511</v>
      </c>
      <c r="G459" s="15">
        <v>536</v>
      </c>
      <c r="H459" s="17">
        <v>267</v>
      </c>
      <c r="I459" s="82"/>
      <c r="J459" s="83">
        <f t="shared" si="81"/>
        <v>37.182499999999997</v>
      </c>
      <c r="K459" s="83">
        <f t="shared" si="82"/>
        <v>40.265000000000001</v>
      </c>
      <c r="L459" s="83">
        <f t="shared" si="83"/>
        <v>38.712499999999999</v>
      </c>
      <c r="M459" s="83">
        <f t="shared" si="84"/>
        <v>51.698</v>
      </c>
      <c r="N459" s="83">
        <f t="shared" si="85"/>
        <v>39.020000000000003</v>
      </c>
      <c r="O459" s="83">
        <f t="shared" si="86"/>
        <v>37.002499999999998</v>
      </c>
      <c r="P459" s="134"/>
      <c r="Q459" s="36">
        <f t="shared" si="87"/>
        <v>633.66666666666663</v>
      </c>
      <c r="R459" s="37">
        <f t="shared" si="88"/>
        <v>3802</v>
      </c>
      <c r="S459" s="21"/>
      <c r="T459" s="21"/>
      <c r="U459" s="21"/>
      <c r="V459" s="21"/>
    </row>
    <row r="460" spans="1:22" ht="15.75" x14ac:dyDescent="0.25">
      <c r="A460" s="13">
        <v>0.625</v>
      </c>
      <c r="B460" s="14" t="s">
        <v>494</v>
      </c>
      <c r="C460" s="15">
        <v>1902</v>
      </c>
      <c r="D460" s="15">
        <v>1088</v>
      </c>
      <c r="E460" s="15">
        <v>176</v>
      </c>
      <c r="F460" s="15">
        <v>521</v>
      </c>
      <c r="G460" s="15">
        <v>503</v>
      </c>
      <c r="H460" s="17">
        <v>69</v>
      </c>
      <c r="I460" s="82"/>
      <c r="J460" s="83">
        <f t="shared" si="81"/>
        <v>58.736000000000004</v>
      </c>
      <c r="K460" s="83">
        <f t="shared" si="82"/>
        <v>44.084000000000003</v>
      </c>
      <c r="L460" s="83">
        <f t="shared" si="83"/>
        <v>36.32</v>
      </c>
      <c r="M460" s="83">
        <f t="shared" si="84"/>
        <v>38.907499999999999</v>
      </c>
      <c r="N460" s="83">
        <f t="shared" si="85"/>
        <v>38.772500000000001</v>
      </c>
      <c r="O460" s="83">
        <f t="shared" si="86"/>
        <v>35.517499999999998</v>
      </c>
      <c r="P460" s="134"/>
      <c r="Q460" s="36">
        <f t="shared" si="87"/>
        <v>709.83333333333337</v>
      </c>
      <c r="R460" s="37">
        <f t="shared" si="88"/>
        <v>4259</v>
      </c>
      <c r="S460" s="21"/>
      <c r="T460" s="21"/>
      <c r="U460" s="21"/>
      <c r="V460" s="21"/>
    </row>
    <row r="461" spans="1:22" ht="15.75" x14ac:dyDescent="0.25">
      <c r="A461" s="13">
        <v>0.625</v>
      </c>
      <c r="B461" s="14" t="s">
        <v>495</v>
      </c>
      <c r="C461" s="15">
        <v>5</v>
      </c>
      <c r="D461" s="15">
        <v>6</v>
      </c>
      <c r="E461" s="15">
        <v>287</v>
      </c>
      <c r="F461" s="15">
        <v>730</v>
      </c>
      <c r="G461" s="15">
        <v>503</v>
      </c>
      <c r="H461" s="17">
        <v>1</v>
      </c>
      <c r="I461" s="82"/>
      <c r="J461" s="83">
        <f t="shared" si="81"/>
        <v>35.037500000000001</v>
      </c>
      <c r="K461" s="83">
        <f t="shared" si="82"/>
        <v>35.045000000000002</v>
      </c>
      <c r="L461" s="83">
        <f t="shared" si="83"/>
        <v>37.152500000000003</v>
      </c>
      <c r="M461" s="83">
        <f t="shared" si="84"/>
        <v>40.475000000000001</v>
      </c>
      <c r="N461" s="83">
        <f t="shared" si="85"/>
        <v>38.772500000000001</v>
      </c>
      <c r="O461" s="83">
        <f t="shared" si="86"/>
        <v>35.0075</v>
      </c>
      <c r="P461" s="134"/>
      <c r="Q461" s="36">
        <f t="shared" si="87"/>
        <v>255.33333333333334</v>
      </c>
      <c r="R461" s="37">
        <f t="shared" si="88"/>
        <v>1532</v>
      </c>
      <c r="S461" s="21"/>
      <c r="T461" s="21"/>
      <c r="U461" s="21"/>
      <c r="V461" s="21"/>
    </row>
    <row r="462" spans="1:22" ht="15.75" x14ac:dyDescent="0.25">
      <c r="A462" s="13">
        <v>0.625</v>
      </c>
      <c r="B462" s="14" t="s">
        <v>496</v>
      </c>
      <c r="C462" s="15">
        <v>1</v>
      </c>
      <c r="D462" s="15"/>
      <c r="E462" s="15">
        <v>13</v>
      </c>
      <c r="F462" s="15">
        <v>34</v>
      </c>
      <c r="G462" s="15">
        <v>10</v>
      </c>
      <c r="H462" s="17"/>
      <c r="I462" s="82"/>
      <c r="J462" s="83">
        <f t="shared" si="81"/>
        <v>35.0075</v>
      </c>
      <c r="K462" s="83">
        <f t="shared" si="82"/>
        <v>35</v>
      </c>
      <c r="L462" s="83">
        <f t="shared" si="83"/>
        <v>35.097499999999997</v>
      </c>
      <c r="M462" s="83">
        <f t="shared" si="84"/>
        <v>35.255000000000003</v>
      </c>
      <c r="N462" s="83">
        <f t="shared" si="85"/>
        <v>35.075000000000003</v>
      </c>
      <c r="O462" s="83">
        <f t="shared" si="86"/>
        <v>35</v>
      </c>
      <c r="P462" s="134"/>
      <c r="Q462" s="36">
        <f t="shared" si="87"/>
        <v>14.5</v>
      </c>
      <c r="R462" s="37">
        <f t="shared" si="88"/>
        <v>58</v>
      </c>
      <c r="S462" s="21"/>
      <c r="T462" s="21"/>
      <c r="U462" s="21"/>
      <c r="V462" s="21"/>
    </row>
    <row r="463" spans="1:22" ht="15.75" x14ac:dyDescent="0.25">
      <c r="A463" s="13">
        <v>0.625</v>
      </c>
      <c r="B463" s="14" t="s">
        <v>497</v>
      </c>
      <c r="C463" s="15">
        <v>22</v>
      </c>
      <c r="D463" s="15"/>
      <c r="E463" s="15">
        <v>11</v>
      </c>
      <c r="F463" s="15">
        <v>135</v>
      </c>
      <c r="G463" s="15">
        <v>95</v>
      </c>
      <c r="H463" s="17">
        <v>103</v>
      </c>
      <c r="I463" s="82"/>
      <c r="J463" s="83">
        <f t="shared" si="81"/>
        <v>35.164999999999999</v>
      </c>
      <c r="K463" s="83">
        <f t="shared" si="82"/>
        <v>35</v>
      </c>
      <c r="L463" s="83">
        <f t="shared" si="83"/>
        <v>35.082500000000003</v>
      </c>
      <c r="M463" s="83">
        <f t="shared" si="84"/>
        <v>36.012500000000003</v>
      </c>
      <c r="N463" s="83">
        <f t="shared" si="85"/>
        <v>35.712499999999999</v>
      </c>
      <c r="O463" s="83">
        <f t="shared" si="86"/>
        <v>35.772500000000001</v>
      </c>
      <c r="P463" s="134"/>
      <c r="Q463" s="36">
        <f t="shared" si="87"/>
        <v>73.2</v>
      </c>
      <c r="R463" s="37">
        <f t="shared" si="88"/>
        <v>366</v>
      </c>
      <c r="S463" s="21"/>
      <c r="T463" s="21"/>
      <c r="U463" s="21"/>
      <c r="V463" s="21"/>
    </row>
    <row r="464" spans="1:22" ht="15.75" x14ac:dyDescent="0.25">
      <c r="A464" s="13">
        <v>0.625</v>
      </c>
      <c r="B464" s="14" t="s">
        <v>498</v>
      </c>
      <c r="C464" s="15">
        <v>293</v>
      </c>
      <c r="D464" s="15">
        <v>552</v>
      </c>
      <c r="E464" s="15">
        <v>662</v>
      </c>
      <c r="F464" s="15">
        <v>1992</v>
      </c>
      <c r="G464" s="15">
        <v>700</v>
      </c>
      <c r="H464" s="17">
        <v>341</v>
      </c>
      <c r="I464" s="82"/>
      <c r="J464" s="83">
        <f t="shared" si="81"/>
        <v>37.197499999999998</v>
      </c>
      <c r="K464" s="83">
        <f t="shared" si="82"/>
        <v>39.14</v>
      </c>
      <c r="L464" s="83">
        <f t="shared" si="83"/>
        <v>39.965000000000003</v>
      </c>
      <c r="M464" s="83">
        <f t="shared" si="84"/>
        <v>60.356000000000002</v>
      </c>
      <c r="N464" s="83">
        <f t="shared" si="85"/>
        <v>40.25</v>
      </c>
      <c r="O464" s="83">
        <f t="shared" si="86"/>
        <v>37.557499999999997</v>
      </c>
      <c r="P464" s="134"/>
      <c r="Q464" s="36">
        <f t="shared" si="87"/>
        <v>756.66666666666663</v>
      </c>
      <c r="R464" s="37">
        <f t="shared" si="88"/>
        <v>4540</v>
      </c>
      <c r="S464" s="21"/>
      <c r="T464" s="21"/>
      <c r="U464" s="21"/>
      <c r="V464" s="21"/>
    </row>
    <row r="465" spans="1:22" ht="15.75" x14ac:dyDescent="0.25">
      <c r="A465" s="13">
        <v>0.625</v>
      </c>
      <c r="B465" s="52">
        <v>30064</v>
      </c>
      <c r="C465" s="15">
        <v>209</v>
      </c>
      <c r="D465" s="15">
        <v>269</v>
      </c>
      <c r="E465" s="15">
        <v>3243</v>
      </c>
      <c r="F465" s="15">
        <v>1777</v>
      </c>
      <c r="G465" s="15">
        <v>992</v>
      </c>
      <c r="H465" s="17">
        <v>154</v>
      </c>
      <c r="I465" s="82"/>
      <c r="J465" s="83">
        <f t="shared" si="81"/>
        <v>36.567500000000003</v>
      </c>
      <c r="K465" s="83">
        <f t="shared" si="82"/>
        <v>37.017499999999998</v>
      </c>
      <c r="L465" s="83">
        <f t="shared" si="83"/>
        <v>88.22</v>
      </c>
      <c r="M465" s="83">
        <f t="shared" si="84"/>
        <v>56.485999999999997</v>
      </c>
      <c r="N465" s="83">
        <f t="shared" si="85"/>
        <v>42.44</v>
      </c>
      <c r="O465" s="83">
        <f t="shared" si="86"/>
        <v>36.155000000000001</v>
      </c>
      <c r="P465" s="134"/>
      <c r="Q465" s="36">
        <f t="shared" si="87"/>
        <v>1107.3333333333333</v>
      </c>
      <c r="R465" s="37">
        <f t="shared" si="88"/>
        <v>6644</v>
      </c>
      <c r="S465" s="21"/>
      <c r="T465" s="21"/>
      <c r="U465" s="21"/>
      <c r="V465" s="21"/>
    </row>
    <row r="466" spans="1:22" ht="15.75" x14ac:dyDescent="0.25">
      <c r="A466" s="13">
        <v>0.625</v>
      </c>
      <c r="B466" s="14" t="s">
        <v>499</v>
      </c>
      <c r="C466" s="15">
        <v>6</v>
      </c>
      <c r="D466" s="15">
        <v>45</v>
      </c>
      <c r="E466" s="15">
        <v>176</v>
      </c>
      <c r="F466" s="15">
        <v>363</v>
      </c>
      <c r="G466" s="15">
        <v>90</v>
      </c>
      <c r="H466" s="17">
        <v>5</v>
      </c>
      <c r="I466" s="82"/>
      <c r="J466" s="83">
        <f t="shared" si="81"/>
        <v>35.045000000000002</v>
      </c>
      <c r="K466" s="83">
        <f t="shared" si="82"/>
        <v>35.337499999999999</v>
      </c>
      <c r="L466" s="83">
        <f t="shared" si="83"/>
        <v>36.32</v>
      </c>
      <c r="M466" s="83">
        <f t="shared" si="84"/>
        <v>37.722499999999997</v>
      </c>
      <c r="N466" s="83">
        <f t="shared" si="85"/>
        <v>35.674999999999997</v>
      </c>
      <c r="O466" s="83">
        <f t="shared" si="86"/>
        <v>35.037500000000001</v>
      </c>
      <c r="P466" s="134"/>
      <c r="Q466" s="36">
        <f t="shared" si="87"/>
        <v>114.16666666666667</v>
      </c>
      <c r="R466" s="37">
        <f t="shared" si="88"/>
        <v>685</v>
      </c>
      <c r="S466" s="21"/>
      <c r="T466" s="21"/>
      <c r="U466" s="21"/>
      <c r="V466" s="21"/>
    </row>
    <row r="467" spans="1:22" ht="15.75" x14ac:dyDescent="0.25">
      <c r="A467" s="13">
        <v>0.625</v>
      </c>
      <c r="B467" s="14" t="s">
        <v>500</v>
      </c>
      <c r="C467" s="15">
        <v>107</v>
      </c>
      <c r="D467" s="15">
        <v>95</v>
      </c>
      <c r="E467" s="15">
        <v>165</v>
      </c>
      <c r="F467" s="15">
        <v>288</v>
      </c>
      <c r="G467" s="15">
        <v>140</v>
      </c>
      <c r="H467" s="17">
        <v>71</v>
      </c>
      <c r="I467" s="82"/>
      <c r="J467" s="83">
        <f t="shared" si="81"/>
        <v>35.802500000000002</v>
      </c>
      <c r="K467" s="83">
        <f t="shared" si="82"/>
        <v>35.712499999999999</v>
      </c>
      <c r="L467" s="83">
        <f t="shared" si="83"/>
        <v>36.237499999999997</v>
      </c>
      <c r="M467" s="83">
        <f t="shared" si="84"/>
        <v>37.159999999999997</v>
      </c>
      <c r="N467" s="83">
        <f t="shared" si="85"/>
        <v>36.049999999999997</v>
      </c>
      <c r="O467" s="83">
        <f t="shared" si="86"/>
        <v>35.532499999999999</v>
      </c>
      <c r="P467" s="134"/>
      <c r="Q467" s="36">
        <f t="shared" si="87"/>
        <v>144.33333333333334</v>
      </c>
      <c r="R467" s="37">
        <f t="shared" si="88"/>
        <v>866</v>
      </c>
      <c r="S467" s="21"/>
      <c r="T467" s="21"/>
      <c r="U467" s="21"/>
      <c r="V467" s="21"/>
    </row>
    <row r="468" spans="1:22" ht="15.75" x14ac:dyDescent="0.25">
      <c r="A468" s="13">
        <v>0.625</v>
      </c>
      <c r="B468" s="14" t="s">
        <v>501</v>
      </c>
      <c r="C468" s="15"/>
      <c r="D468" s="15">
        <v>46</v>
      </c>
      <c r="E468" s="15">
        <v>190</v>
      </c>
      <c r="F468" s="15">
        <v>518</v>
      </c>
      <c r="G468" s="15"/>
      <c r="H468" s="17">
        <v>393</v>
      </c>
      <c r="I468" s="82"/>
      <c r="J468" s="83">
        <f t="shared" si="81"/>
        <v>35</v>
      </c>
      <c r="K468" s="83">
        <f t="shared" si="82"/>
        <v>35.344999999999999</v>
      </c>
      <c r="L468" s="83">
        <f t="shared" si="83"/>
        <v>36.424999999999997</v>
      </c>
      <c r="M468" s="83">
        <f t="shared" si="84"/>
        <v>38.884999999999998</v>
      </c>
      <c r="N468" s="83">
        <f t="shared" si="85"/>
        <v>35</v>
      </c>
      <c r="O468" s="83">
        <f t="shared" si="86"/>
        <v>37.947499999999998</v>
      </c>
      <c r="P468" s="134"/>
      <c r="Q468" s="36">
        <f t="shared" si="87"/>
        <v>286.75</v>
      </c>
      <c r="R468" s="37">
        <f t="shared" si="88"/>
        <v>1147</v>
      </c>
      <c r="S468" s="21"/>
      <c r="T468" s="21"/>
      <c r="U468" s="21"/>
      <c r="V468" s="21"/>
    </row>
    <row r="469" spans="1:22" ht="15.75" x14ac:dyDescent="0.25">
      <c r="A469" s="13">
        <v>0.625</v>
      </c>
      <c r="B469" s="14" t="s">
        <v>502</v>
      </c>
      <c r="C469" s="15">
        <v>121</v>
      </c>
      <c r="D469" s="15">
        <v>43</v>
      </c>
      <c r="E469" s="15">
        <v>429</v>
      </c>
      <c r="F469" s="15">
        <v>1731</v>
      </c>
      <c r="G469" s="15">
        <v>255</v>
      </c>
      <c r="H469" s="17">
        <v>132</v>
      </c>
      <c r="I469" s="82"/>
      <c r="J469" s="83">
        <f t="shared" si="81"/>
        <v>35.907499999999999</v>
      </c>
      <c r="K469" s="83">
        <f t="shared" si="82"/>
        <v>35.322499999999998</v>
      </c>
      <c r="L469" s="83">
        <f t="shared" si="83"/>
        <v>38.217500000000001</v>
      </c>
      <c r="M469" s="83">
        <f t="shared" si="84"/>
        <v>55.658000000000001</v>
      </c>
      <c r="N469" s="83">
        <f t="shared" si="85"/>
        <v>36.912500000000001</v>
      </c>
      <c r="O469" s="83">
        <f t="shared" si="86"/>
        <v>35.99</v>
      </c>
      <c r="P469" s="134"/>
      <c r="Q469" s="36">
        <f t="shared" si="87"/>
        <v>451.83333333333331</v>
      </c>
      <c r="R469" s="37">
        <f t="shared" si="88"/>
        <v>2711</v>
      </c>
      <c r="S469" s="21"/>
      <c r="T469" s="21"/>
      <c r="U469" s="21"/>
      <c r="V469" s="21"/>
    </row>
    <row r="470" spans="1:22" ht="15.75" x14ac:dyDescent="0.25">
      <c r="A470" s="13">
        <v>0.625</v>
      </c>
      <c r="B470" s="14" t="s">
        <v>503</v>
      </c>
      <c r="C470" s="15">
        <v>198</v>
      </c>
      <c r="D470" s="15">
        <v>3427</v>
      </c>
      <c r="E470" s="15">
        <v>1366</v>
      </c>
      <c r="F470" s="15">
        <v>2489</v>
      </c>
      <c r="G470" s="15">
        <v>680</v>
      </c>
      <c r="H470" s="17">
        <v>46</v>
      </c>
      <c r="I470" s="82"/>
      <c r="J470" s="83">
        <f t="shared" si="81"/>
        <v>36.484999999999999</v>
      </c>
      <c r="K470" s="83">
        <f t="shared" si="82"/>
        <v>95.58</v>
      </c>
      <c r="L470" s="83">
        <f t="shared" si="83"/>
        <v>49.088000000000001</v>
      </c>
      <c r="M470" s="83">
        <f t="shared" si="84"/>
        <v>69.302000000000007</v>
      </c>
      <c r="N470" s="83">
        <f t="shared" si="85"/>
        <v>40.1</v>
      </c>
      <c r="O470" s="83">
        <f t="shared" si="86"/>
        <v>35.344999999999999</v>
      </c>
      <c r="P470" s="134"/>
      <c r="Q470" s="36">
        <f t="shared" si="87"/>
        <v>1367.6666666666667</v>
      </c>
      <c r="R470" s="37">
        <f t="shared" si="88"/>
        <v>8206</v>
      </c>
      <c r="S470" s="21"/>
      <c r="T470" s="21"/>
      <c r="U470" s="21"/>
      <c r="V470" s="21"/>
    </row>
    <row r="471" spans="1:22" ht="15.75" x14ac:dyDescent="0.25">
      <c r="A471" s="13">
        <v>0.625</v>
      </c>
      <c r="B471" s="14" t="s">
        <v>504</v>
      </c>
      <c r="C471" s="15">
        <v>48</v>
      </c>
      <c r="D471" s="15">
        <v>91</v>
      </c>
      <c r="E471" s="15">
        <v>7803</v>
      </c>
      <c r="F471" s="15">
        <v>9186</v>
      </c>
      <c r="G471" s="15">
        <v>3033</v>
      </c>
      <c r="H471" s="17">
        <v>166</v>
      </c>
      <c r="I471" s="82"/>
      <c r="J471" s="83">
        <f t="shared" si="81"/>
        <v>35.36</v>
      </c>
      <c r="K471" s="83">
        <f t="shared" si="82"/>
        <v>35.682499999999997</v>
      </c>
      <c r="L471" s="83">
        <f t="shared" si="83"/>
        <v>270.62</v>
      </c>
      <c r="M471" s="83">
        <f t="shared" si="84"/>
        <v>325.94</v>
      </c>
      <c r="N471" s="83">
        <f t="shared" si="85"/>
        <v>79.819999999999993</v>
      </c>
      <c r="O471" s="83">
        <f t="shared" si="86"/>
        <v>36.244999999999997</v>
      </c>
      <c r="P471" s="134"/>
      <c r="Q471" s="36">
        <f t="shared" si="87"/>
        <v>3387.8333333333335</v>
      </c>
      <c r="R471" s="37">
        <f t="shared" si="88"/>
        <v>20327</v>
      </c>
      <c r="S471" s="21"/>
      <c r="T471" s="21"/>
      <c r="U471" s="21"/>
      <c r="V471" s="21"/>
    </row>
    <row r="472" spans="1:22" ht="15.75" x14ac:dyDescent="0.25">
      <c r="A472" s="13">
        <v>0.625</v>
      </c>
      <c r="B472" s="14" t="s">
        <v>505</v>
      </c>
      <c r="C472" s="15">
        <v>442</v>
      </c>
      <c r="D472" s="15">
        <v>464</v>
      </c>
      <c r="E472" s="15">
        <v>602</v>
      </c>
      <c r="F472" s="15">
        <v>699</v>
      </c>
      <c r="G472" s="15">
        <v>432</v>
      </c>
      <c r="H472" s="17">
        <v>356</v>
      </c>
      <c r="I472" s="82"/>
      <c r="J472" s="83">
        <f t="shared" si="81"/>
        <v>38.314999999999998</v>
      </c>
      <c r="K472" s="83">
        <f t="shared" si="82"/>
        <v>38.479999999999997</v>
      </c>
      <c r="L472" s="83">
        <f t="shared" si="83"/>
        <v>39.515000000000001</v>
      </c>
      <c r="M472" s="83">
        <f t="shared" si="84"/>
        <v>40.2425</v>
      </c>
      <c r="N472" s="83">
        <f t="shared" si="85"/>
        <v>38.24</v>
      </c>
      <c r="O472" s="83">
        <f t="shared" si="86"/>
        <v>37.67</v>
      </c>
      <c r="P472" s="134"/>
      <c r="Q472" s="36">
        <f t="shared" si="87"/>
        <v>499.16666666666669</v>
      </c>
      <c r="R472" s="37">
        <f t="shared" si="88"/>
        <v>2995</v>
      </c>
      <c r="S472" s="21"/>
      <c r="T472" s="21"/>
      <c r="U472" s="21"/>
      <c r="V472" s="21"/>
    </row>
    <row r="473" spans="1:22" ht="15.75" x14ac:dyDescent="0.25">
      <c r="A473" s="13">
        <v>0.625</v>
      </c>
      <c r="B473" s="14" t="s">
        <v>506</v>
      </c>
      <c r="C473" s="15">
        <v>914</v>
      </c>
      <c r="D473" s="15">
        <v>929</v>
      </c>
      <c r="E473" s="15">
        <v>3543</v>
      </c>
      <c r="F473" s="15">
        <v>5159</v>
      </c>
      <c r="G473" s="15">
        <v>2108</v>
      </c>
      <c r="H473" s="17">
        <v>2408</v>
      </c>
      <c r="I473" s="82"/>
      <c r="J473" s="83">
        <f t="shared" si="81"/>
        <v>41.855000000000004</v>
      </c>
      <c r="K473" s="83">
        <f t="shared" si="82"/>
        <v>41.967500000000001</v>
      </c>
      <c r="L473" s="83">
        <f t="shared" si="83"/>
        <v>100.22</v>
      </c>
      <c r="M473" s="83">
        <f t="shared" si="84"/>
        <v>164.86</v>
      </c>
      <c r="N473" s="83">
        <f t="shared" si="85"/>
        <v>62.444000000000003</v>
      </c>
      <c r="O473" s="83">
        <f t="shared" si="86"/>
        <v>67.843999999999994</v>
      </c>
      <c r="P473" s="134"/>
      <c r="Q473" s="36">
        <f t="shared" si="87"/>
        <v>2510.1666666666665</v>
      </c>
      <c r="R473" s="37">
        <f t="shared" si="88"/>
        <v>15061</v>
      </c>
      <c r="S473" s="21"/>
      <c r="T473" s="21"/>
      <c r="U473" s="21"/>
      <c r="V473" s="21"/>
    </row>
    <row r="474" spans="1:22" ht="15.75" x14ac:dyDescent="0.25">
      <c r="A474" s="13">
        <v>0.625</v>
      </c>
      <c r="B474" s="14" t="s">
        <v>507</v>
      </c>
      <c r="C474" s="15">
        <v>1042</v>
      </c>
      <c r="D474" s="15">
        <v>1088</v>
      </c>
      <c r="E474" s="15">
        <v>2102</v>
      </c>
      <c r="F474" s="15">
        <v>5387</v>
      </c>
      <c r="G474" s="15">
        <v>1257</v>
      </c>
      <c r="H474" s="17">
        <v>172</v>
      </c>
      <c r="I474" s="82"/>
      <c r="J474" s="83">
        <f t="shared" si="81"/>
        <v>43.256</v>
      </c>
      <c r="K474" s="83">
        <f t="shared" si="82"/>
        <v>44.084000000000003</v>
      </c>
      <c r="L474" s="83">
        <f t="shared" si="83"/>
        <v>62.335999999999999</v>
      </c>
      <c r="M474" s="83">
        <f t="shared" si="84"/>
        <v>173.98000000000002</v>
      </c>
      <c r="N474" s="83">
        <f t="shared" si="85"/>
        <v>47.125999999999998</v>
      </c>
      <c r="O474" s="83">
        <f t="shared" si="86"/>
        <v>36.29</v>
      </c>
      <c r="P474" s="134"/>
      <c r="Q474" s="36">
        <f t="shared" si="87"/>
        <v>1841.3333333333333</v>
      </c>
      <c r="R474" s="37">
        <f t="shared" si="88"/>
        <v>11048</v>
      </c>
      <c r="S474" s="21"/>
      <c r="T474" s="21"/>
      <c r="U474" s="21"/>
      <c r="V474" s="21"/>
    </row>
    <row r="475" spans="1:22" ht="15.75" x14ac:dyDescent="0.25">
      <c r="A475" s="13">
        <v>0.625</v>
      </c>
      <c r="B475" s="14" t="s">
        <v>508</v>
      </c>
      <c r="C475" s="15">
        <v>41</v>
      </c>
      <c r="D475" s="15">
        <v>89</v>
      </c>
      <c r="E475" s="15">
        <v>5078</v>
      </c>
      <c r="F475" s="15">
        <v>8015</v>
      </c>
      <c r="G475" s="15">
        <v>2801</v>
      </c>
      <c r="H475" s="17">
        <v>49</v>
      </c>
      <c r="I475" s="82"/>
      <c r="J475" s="83">
        <f t="shared" si="81"/>
        <v>35.307499999999997</v>
      </c>
      <c r="K475" s="83">
        <f t="shared" si="82"/>
        <v>35.667499999999997</v>
      </c>
      <c r="L475" s="83">
        <f t="shared" si="83"/>
        <v>161.62</v>
      </c>
      <c r="M475" s="83">
        <f t="shared" si="84"/>
        <v>279.10000000000002</v>
      </c>
      <c r="N475" s="83">
        <f t="shared" si="85"/>
        <v>74.918000000000006</v>
      </c>
      <c r="O475" s="83">
        <f t="shared" si="86"/>
        <v>35.3675</v>
      </c>
      <c r="P475" s="134"/>
      <c r="Q475" s="36">
        <f t="shared" si="87"/>
        <v>2678.8333333333335</v>
      </c>
      <c r="R475" s="37">
        <f t="shared" si="88"/>
        <v>16073</v>
      </c>
      <c r="S475" s="21"/>
      <c r="T475" s="21"/>
      <c r="U475" s="21"/>
      <c r="V475" s="21"/>
    </row>
    <row r="476" spans="1:22" ht="15.75" x14ac:dyDescent="0.25">
      <c r="A476" s="13">
        <v>0.625</v>
      </c>
      <c r="B476" s="14" t="s">
        <v>509</v>
      </c>
      <c r="C476" s="15">
        <v>8190</v>
      </c>
      <c r="D476" s="15">
        <v>1401</v>
      </c>
      <c r="E476" s="15">
        <v>2653</v>
      </c>
      <c r="F476" s="15">
        <v>3199</v>
      </c>
      <c r="G476" s="15">
        <v>1212</v>
      </c>
      <c r="H476" s="17">
        <v>801</v>
      </c>
      <c r="I476" s="82"/>
      <c r="J476" s="83">
        <f t="shared" si="81"/>
        <v>286.10000000000002</v>
      </c>
      <c r="K476" s="83">
        <f t="shared" si="82"/>
        <v>49.718000000000004</v>
      </c>
      <c r="L476" s="83">
        <f t="shared" si="83"/>
        <v>72.254000000000005</v>
      </c>
      <c r="M476" s="83">
        <f t="shared" si="84"/>
        <v>86.46</v>
      </c>
      <c r="N476" s="83">
        <f t="shared" si="85"/>
        <v>46.316000000000003</v>
      </c>
      <c r="O476" s="83">
        <f t="shared" si="86"/>
        <v>41.0075</v>
      </c>
      <c r="P476" s="134"/>
      <c r="Q476" s="36">
        <f t="shared" si="87"/>
        <v>2909.3333333333335</v>
      </c>
      <c r="R476" s="37">
        <f t="shared" si="88"/>
        <v>17456</v>
      </c>
      <c r="S476" s="21"/>
      <c r="T476" s="21"/>
      <c r="U476" s="21"/>
      <c r="V476" s="21"/>
    </row>
    <row r="477" spans="1:22" ht="15.75" x14ac:dyDescent="0.25">
      <c r="A477" s="13">
        <v>0.625</v>
      </c>
      <c r="B477" s="14" t="s">
        <v>510</v>
      </c>
      <c r="C477" s="15">
        <v>200</v>
      </c>
      <c r="D477" s="15">
        <v>391</v>
      </c>
      <c r="E477" s="15">
        <v>289</v>
      </c>
      <c r="F477" s="15">
        <v>35</v>
      </c>
      <c r="G477" s="15">
        <v>24</v>
      </c>
      <c r="H477" s="17">
        <v>18</v>
      </c>
      <c r="I477" s="82"/>
      <c r="J477" s="83">
        <f t="shared" si="81"/>
        <v>36.5</v>
      </c>
      <c r="K477" s="83">
        <f t="shared" si="82"/>
        <v>37.932499999999997</v>
      </c>
      <c r="L477" s="83">
        <f t="shared" si="83"/>
        <v>37.167499999999997</v>
      </c>
      <c r="M477" s="83">
        <f t="shared" si="84"/>
        <v>35.262500000000003</v>
      </c>
      <c r="N477" s="83">
        <f t="shared" si="85"/>
        <v>35.18</v>
      </c>
      <c r="O477" s="83">
        <f t="shared" si="86"/>
        <v>35.134999999999998</v>
      </c>
      <c r="P477" s="134"/>
      <c r="Q477" s="36">
        <f t="shared" si="87"/>
        <v>159.5</v>
      </c>
      <c r="R477" s="37">
        <f t="shared" si="88"/>
        <v>957</v>
      </c>
      <c r="S477" s="21"/>
      <c r="T477" s="21"/>
      <c r="U477" s="21"/>
      <c r="V477" s="21"/>
    </row>
    <row r="478" spans="1:22" ht="15.75" x14ac:dyDescent="0.25">
      <c r="A478" s="13">
        <v>0.625</v>
      </c>
      <c r="B478" s="14" t="s">
        <v>511</v>
      </c>
      <c r="C478" s="15">
        <v>106</v>
      </c>
      <c r="D478" s="15">
        <v>124</v>
      </c>
      <c r="E478" s="15">
        <v>164</v>
      </c>
      <c r="F478" s="15">
        <v>411</v>
      </c>
      <c r="G478" s="15">
        <v>234</v>
      </c>
      <c r="H478" s="17">
        <v>115</v>
      </c>
      <c r="I478" s="82"/>
      <c r="J478" s="83">
        <f t="shared" si="81"/>
        <v>35.795000000000002</v>
      </c>
      <c r="K478" s="83">
        <f t="shared" si="82"/>
        <v>35.93</v>
      </c>
      <c r="L478" s="83">
        <f t="shared" si="83"/>
        <v>36.229999999999997</v>
      </c>
      <c r="M478" s="83">
        <f t="shared" si="84"/>
        <v>38.082500000000003</v>
      </c>
      <c r="N478" s="83">
        <f t="shared" si="85"/>
        <v>36.755000000000003</v>
      </c>
      <c r="O478" s="83">
        <f t="shared" si="86"/>
        <v>35.862499999999997</v>
      </c>
      <c r="P478" s="134"/>
      <c r="Q478" s="36">
        <f t="shared" si="87"/>
        <v>192.33333333333334</v>
      </c>
      <c r="R478" s="37">
        <f t="shared" si="88"/>
        <v>1154</v>
      </c>
      <c r="S478" s="21"/>
      <c r="T478" s="21"/>
      <c r="U478" s="21"/>
      <c r="V478" s="21"/>
    </row>
    <row r="479" spans="1:22" ht="15.75" x14ac:dyDescent="0.25">
      <c r="A479" s="13">
        <v>0.625</v>
      </c>
      <c r="B479" s="14" t="s">
        <v>512</v>
      </c>
      <c r="C479" s="15">
        <v>170</v>
      </c>
      <c r="D479" s="15">
        <v>256</v>
      </c>
      <c r="E479" s="15">
        <v>46</v>
      </c>
      <c r="F479" s="15">
        <v>808</v>
      </c>
      <c r="G479" s="15">
        <v>207</v>
      </c>
      <c r="H479" s="17">
        <v>220</v>
      </c>
      <c r="I479" s="82"/>
      <c r="J479" s="83">
        <f t="shared" si="81"/>
        <v>36.274999999999999</v>
      </c>
      <c r="K479" s="83">
        <f t="shared" si="82"/>
        <v>36.92</v>
      </c>
      <c r="L479" s="83">
        <f t="shared" si="83"/>
        <v>35.344999999999999</v>
      </c>
      <c r="M479" s="83">
        <f t="shared" si="84"/>
        <v>41.06</v>
      </c>
      <c r="N479" s="83">
        <f t="shared" si="85"/>
        <v>36.552500000000002</v>
      </c>
      <c r="O479" s="83">
        <f t="shared" si="86"/>
        <v>36.65</v>
      </c>
      <c r="P479" s="134"/>
      <c r="Q479" s="36">
        <f t="shared" si="87"/>
        <v>284.5</v>
      </c>
      <c r="R479" s="37">
        <f t="shared" si="88"/>
        <v>1707</v>
      </c>
      <c r="S479" s="21"/>
      <c r="T479" s="21"/>
      <c r="U479" s="21"/>
      <c r="V479" s="21"/>
    </row>
    <row r="480" spans="1:22" ht="15.75" x14ac:dyDescent="0.25">
      <c r="A480" s="13">
        <v>0.625</v>
      </c>
      <c r="B480" s="14" t="s">
        <v>513</v>
      </c>
      <c r="C480" s="15">
        <v>729</v>
      </c>
      <c r="D480" s="15">
        <v>309</v>
      </c>
      <c r="E480" s="15">
        <v>249</v>
      </c>
      <c r="F480" s="15">
        <v>302</v>
      </c>
      <c r="G480" s="15">
        <v>71</v>
      </c>
      <c r="H480" s="17">
        <v>443</v>
      </c>
      <c r="I480" s="82"/>
      <c r="J480" s="83">
        <f t="shared" si="81"/>
        <v>40.467500000000001</v>
      </c>
      <c r="K480" s="83">
        <f t="shared" si="82"/>
        <v>37.317500000000003</v>
      </c>
      <c r="L480" s="83">
        <f t="shared" si="83"/>
        <v>36.8675</v>
      </c>
      <c r="M480" s="83">
        <f t="shared" si="84"/>
        <v>37.265000000000001</v>
      </c>
      <c r="N480" s="83">
        <f t="shared" si="85"/>
        <v>35.532499999999999</v>
      </c>
      <c r="O480" s="83">
        <f t="shared" si="86"/>
        <v>38.322499999999998</v>
      </c>
      <c r="P480" s="134"/>
      <c r="Q480" s="36">
        <f t="shared" si="87"/>
        <v>350.5</v>
      </c>
      <c r="R480" s="37">
        <f t="shared" si="88"/>
        <v>2103</v>
      </c>
      <c r="S480" s="21"/>
      <c r="T480" s="21"/>
      <c r="U480" s="21"/>
      <c r="V480" s="21"/>
    </row>
    <row r="481" spans="1:22" ht="15.75" x14ac:dyDescent="0.25">
      <c r="A481" s="13">
        <v>0.625</v>
      </c>
      <c r="B481" s="14" t="s">
        <v>514</v>
      </c>
      <c r="C481" s="15">
        <v>500</v>
      </c>
      <c r="D481" s="15">
        <v>510</v>
      </c>
      <c r="E481" s="15">
        <v>8482</v>
      </c>
      <c r="F481" s="15">
        <v>9409</v>
      </c>
      <c r="G481" s="15">
        <v>3058</v>
      </c>
      <c r="H481" s="17">
        <v>115</v>
      </c>
      <c r="I481" s="82"/>
      <c r="J481" s="83">
        <f t="shared" si="81"/>
        <v>38.75</v>
      </c>
      <c r="K481" s="83">
        <f t="shared" si="82"/>
        <v>38.825000000000003</v>
      </c>
      <c r="L481" s="83">
        <f t="shared" si="83"/>
        <v>297.77999999999997</v>
      </c>
      <c r="M481" s="83">
        <f t="shared" si="84"/>
        <v>334.86</v>
      </c>
      <c r="N481" s="83">
        <f t="shared" si="85"/>
        <v>80.819999999999993</v>
      </c>
      <c r="O481" s="83">
        <f t="shared" si="86"/>
        <v>35.862499999999997</v>
      </c>
      <c r="P481" s="134"/>
      <c r="Q481" s="36">
        <f t="shared" si="87"/>
        <v>3679</v>
      </c>
      <c r="R481" s="37">
        <f t="shared" si="88"/>
        <v>22074</v>
      </c>
      <c r="S481" s="21"/>
      <c r="T481" s="21"/>
      <c r="U481" s="21"/>
      <c r="V481" s="21"/>
    </row>
    <row r="482" spans="1:22" ht="15.75" x14ac:dyDescent="0.25">
      <c r="A482" s="13">
        <v>0.625</v>
      </c>
      <c r="B482" s="14" t="s">
        <v>515</v>
      </c>
      <c r="C482" s="15">
        <v>650</v>
      </c>
      <c r="D482" s="15">
        <v>1010</v>
      </c>
      <c r="E482" s="15">
        <v>3587</v>
      </c>
      <c r="F482" s="15">
        <v>4476</v>
      </c>
      <c r="G482" s="15">
        <v>1301</v>
      </c>
      <c r="H482" s="17">
        <v>853</v>
      </c>
      <c r="I482" s="82"/>
      <c r="J482" s="83">
        <f t="shared" si="81"/>
        <v>39.875</v>
      </c>
      <c r="K482" s="83">
        <f t="shared" si="82"/>
        <v>42.68</v>
      </c>
      <c r="L482" s="83">
        <f t="shared" si="83"/>
        <v>101.98</v>
      </c>
      <c r="M482" s="83">
        <f t="shared" si="84"/>
        <v>137.54</v>
      </c>
      <c r="N482" s="83">
        <f t="shared" si="85"/>
        <v>47.917999999999999</v>
      </c>
      <c r="O482" s="83">
        <f t="shared" si="86"/>
        <v>41.397500000000001</v>
      </c>
      <c r="P482" s="134"/>
      <c r="Q482" s="36">
        <f t="shared" si="87"/>
        <v>1979.5</v>
      </c>
      <c r="R482" s="37">
        <f t="shared" si="88"/>
        <v>11877</v>
      </c>
      <c r="S482" s="21"/>
      <c r="T482" s="21"/>
      <c r="U482" s="21"/>
      <c r="V482" s="21"/>
    </row>
    <row r="483" spans="1:22" ht="15.75" x14ac:dyDescent="0.25">
      <c r="A483" s="13">
        <v>0.625</v>
      </c>
      <c r="B483" s="14" t="s">
        <v>516</v>
      </c>
      <c r="C483" s="15">
        <v>797</v>
      </c>
      <c r="D483" s="15">
        <v>1040</v>
      </c>
      <c r="E483" s="15">
        <v>2739</v>
      </c>
      <c r="F483" s="15">
        <v>2828</v>
      </c>
      <c r="G483" s="15">
        <v>1554</v>
      </c>
      <c r="H483" s="17">
        <v>823</v>
      </c>
      <c r="I483" s="82"/>
      <c r="J483" s="83">
        <f t="shared" si="81"/>
        <v>40.977499999999999</v>
      </c>
      <c r="K483" s="83">
        <f t="shared" si="82"/>
        <v>43.22</v>
      </c>
      <c r="L483" s="83">
        <f t="shared" si="83"/>
        <v>73.802000000000007</v>
      </c>
      <c r="M483" s="83">
        <f t="shared" si="84"/>
        <v>75.403999999999996</v>
      </c>
      <c r="N483" s="83">
        <f t="shared" si="85"/>
        <v>52.472000000000001</v>
      </c>
      <c r="O483" s="83">
        <f t="shared" si="86"/>
        <v>41.172499999999999</v>
      </c>
      <c r="P483" s="134"/>
      <c r="Q483" s="36">
        <f t="shared" si="87"/>
        <v>1630.1666666666667</v>
      </c>
      <c r="R483" s="37">
        <f t="shared" si="88"/>
        <v>9781</v>
      </c>
      <c r="S483" s="21"/>
      <c r="T483" s="21"/>
      <c r="U483" s="21"/>
      <c r="V483" s="21"/>
    </row>
    <row r="484" spans="1:22" ht="15.75" x14ac:dyDescent="0.25">
      <c r="A484" s="13">
        <v>0.625</v>
      </c>
      <c r="B484" s="14" t="s">
        <v>517</v>
      </c>
      <c r="C484" s="15">
        <v>48</v>
      </c>
      <c r="D484" s="15">
        <v>159</v>
      </c>
      <c r="E484" s="15">
        <v>92</v>
      </c>
      <c r="F484" s="15">
        <v>346</v>
      </c>
      <c r="G484" s="15">
        <v>246</v>
      </c>
      <c r="H484" s="17">
        <v>130</v>
      </c>
      <c r="I484" s="82"/>
      <c r="J484" s="83">
        <f t="shared" si="81"/>
        <v>35.36</v>
      </c>
      <c r="K484" s="83">
        <f t="shared" si="82"/>
        <v>36.192500000000003</v>
      </c>
      <c r="L484" s="83">
        <f t="shared" si="83"/>
        <v>35.69</v>
      </c>
      <c r="M484" s="83">
        <f t="shared" si="84"/>
        <v>37.594999999999999</v>
      </c>
      <c r="N484" s="83">
        <f t="shared" si="85"/>
        <v>36.844999999999999</v>
      </c>
      <c r="O484" s="83">
        <f t="shared" si="86"/>
        <v>35.975000000000001</v>
      </c>
      <c r="P484" s="134"/>
      <c r="Q484" s="36">
        <f t="shared" si="87"/>
        <v>170.16666666666666</v>
      </c>
      <c r="R484" s="37">
        <f t="shared" si="88"/>
        <v>1021</v>
      </c>
      <c r="S484" s="21"/>
      <c r="T484" s="21"/>
      <c r="U484" s="21"/>
      <c r="V484" s="21"/>
    </row>
    <row r="485" spans="1:22" ht="15.75" x14ac:dyDescent="0.25">
      <c r="A485" s="13">
        <v>0.625</v>
      </c>
      <c r="B485" s="14" t="s">
        <v>518</v>
      </c>
      <c r="C485" s="15">
        <v>350</v>
      </c>
      <c r="D485" s="15">
        <v>305</v>
      </c>
      <c r="E485" s="15">
        <v>397</v>
      </c>
      <c r="F485" s="15">
        <v>401</v>
      </c>
      <c r="G485" s="15">
        <v>426</v>
      </c>
      <c r="H485" s="17">
        <v>334</v>
      </c>
      <c r="I485" s="82"/>
      <c r="J485" s="83">
        <f t="shared" si="81"/>
        <v>37.625</v>
      </c>
      <c r="K485" s="83">
        <f t="shared" si="82"/>
        <v>37.287500000000001</v>
      </c>
      <c r="L485" s="83">
        <f t="shared" si="83"/>
        <v>37.977499999999999</v>
      </c>
      <c r="M485" s="83">
        <f t="shared" si="84"/>
        <v>38.0075</v>
      </c>
      <c r="N485" s="83">
        <f t="shared" si="85"/>
        <v>38.195</v>
      </c>
      <c r="O485" s="83">
        <f t="shared" si="86"/>
        <v>37.505000000000003</v>
      </c>
      <c r="P485" s="134"/>
      <c r="Q485" s="36">
        <f t="shared" si="87"/>
        <v>368.83333333333331</v>
      </c>
      <c r="R485" s="37">
        <f t="shared" si="88"/>
        <v>2213</v>
      </c>
      <c r="S485" s="21"/>
      <c r="T485" s="21"/>
      <c r="U485" s="21"/>
      <c r="V485" s="21"/>
    </row>
    <row r="486" spans="1:22" ht="15.75" x14ac:dyDescent="0.25">
      <c r="A486" s="13">
        <v>0.625</v>
      </c>
      <c r="B486" s="14" t="s">
        <v>519</v>
      </c>
      <c r="C486" s="15">
        <v>308</v>
      </c>
      <c r="D486" s="15">
        <v>366</v>
      </c>
      <c r="E486" s="15">
        <v>2472</v>
      </c>
      <c r="F486" s="15">
        <v>2828</v>
      </c>
      <c r="G486" s="15">
        <v>849</v>
      </c>
      <c r="H486" s="17">
        <v>289</v>
      </c>
      <c r="I486" s="82"/>
      <c r="J486" s="83">
        <f t="shared" si="81"/>
        <v>37.31</v>
      </c>
      <c r="K486" s="83">
        <f t="shared" si="82"/>
        <v>37.744999999999997</v>
      </c>
      <c r="L486" s="83">
        <f t="shared" si="83"/>
        <v>68.996000000000009</v>
      </c>
      <c r="M486" s="83">
        <f t="shared" si="84"/>
        <v>75.403999999999996</v>
      </c>
      <c r="N486" s="83">
        <f t="shared" si="85"/>
        <v>41.3675</v>
      </c>
      <c r="O486" s="83">
        <f t="shared" si="86"/>
        <v>37.167499999999997</v>
      </c>
      <c r="P486" s="134"/>
      <c r="Q486" s="36">
        <f t="shared" si="87"/>
        <v>1185.3333333333333</v>
      </c>
      <c r="R486" s="37">
        <f t="shared" si="88"/>
        <v>7112</v>
      </c>
      <c r="S486" s="21"/>
      <c r="T486" s="21"/>
      <c r="U486" s="21"/>
      <c r="V486" s="21"/>
    </row>
    <row r="487" spans="1:22" ht="15.75" x14ac:dyDescent="0.25">
      <c r="A487" s="13">
        <v>0.625</v>
      </c>
      <c r="B487" s="14" t="s">
        <v>520</v>
      </c>
      <c r="C487" s="15">
        <v>153</v>
      </c>
      <c r="D487" s="15">
        <v>395</v>
      </c>
      <c r="E487" s="15">
        <v>1345</v>
      </c>
      <c r="F487" s="15">
        <v>1784</v>
      </c>
      <c r="G487" s="15">
        <v>1542</v>
      </c>
      <c r="H487" s="17">
        <v>242</v>
      </c>
      <c r="I487" s="82"/>
      <c r="J487" s="83">
        <f t="shared" si="81"/>
        <v>36.147500000000001</v>
      </c>
      <c r="K487" s="83">
        <f t="shared" si="82"/>
        <v>37.962499999999999</v>
      </c>
      <c r="L487" s="83">
        <f t="shared" si="83"/>
        <v>48.71</v>
      </c>
      <c r="M487" s="83">
        <f t="shared" si="84"/>
        <v>56.612000000000002</v>
      </c>
      <c r="N487" s="83">
        <f t="shared" si="85"/>
        <v>52.256</v>
      </c>
      <c r="O487" s="83">
        <f t="shared" si="86"/>
        <v>36.814999999999998</v>
      </c>
      <c r="P487" s="134"/>
      <c r="Q487" s="36">
        <f t="shared" si="87"/>
        <v>910.16666666666663</v>
      </c>
      <c r="R487" s="37">
        <f t="shared" si="88"/>
        <v>5461</v>
      </c>
      <c r="S487" s="21"/>
      <c r="T487" s="21"/>
      <c r="U487" s="21"/>
      <c r="V487" s="21"/>
    </row>
    <row r="488" spans="1:22" ht="15.75" x14ac:dyDescent="0.25">
      <c r="A488" s="13">
        <v>0.625</v>
      </c>
      <c r="B488" s="14" t="s">
        <v>521</v>
      </c>
      <c r="C488" s="15">
        <v>110</v>
      </c>
      <c r="D488" s="15">
        <v>93</v>
      </c>
      <c r="E488" s="15">
        <v>2732</v>
      </c>
      <c r="F488" s="15">
        <v>5061</v>
      </c>
      <c r="G488" s="15">
        <v>1582</v>
      </c>
      <c r="H488" s="17">
        <v>765</v>
      </c>
      <c r="I488" s="82"/>
      <c r="J488" s="83">
        <f t="shared" si="81"/>
        <v>35.825000000000003</v>
      </c>
      <c r="K488" s="83">
        <f t="shared" si="82"/>
        <v>35.697499999999998</v>
      </c>
      <c r="L488" s="83">
        <f t="shared" si="83"/>
        <v>73.676000000000002</v>
      </c>
      <c r="M488" s="83">
        <f t="shared" si="84"/>
        <v>160.94</v>
      </c>
      <c r="N488" s="83">
        <f t="shared" si="85"/>
        <v>52.975999999999999</v>
      </c>
      <c r="O488" s="83">
        <f t="shared" si="86"/>
        <v>40.737499999999997</v>
      </c>
      <c r="P488" s="134"/>
      <c r="Q488" s="36">
        <f t="shared" si="87"/>
        <v>1723.8333333333333</v>
      </c>
      <c r="R488" s="37">
        <f t="shared" si="88"/>
        <v>10343</v>
      </c>
      <c r="S488" s="21"/>
      <c r="T488" s="21"/>
      <c r="U488" s="21"/>
      <c r="V488" s="21"/>
    </row>
    <row r="489" spans="1:22" ht="15.75" x14ac:dyDescent="0.25">
      <c r="A489" s="13">
        <v>0.625</v>
      </c>
      <c r="B489" s="14" t="s">
        <v>522</v>
      </c>
      <c r="C489" s="15">
        <v>54</v>
      </c>
      <c r="D489" s="15"/>
      <c r="E489" s="15">
        <v>3831</v>
      </c>
      <c r="F489" s="15">
        <v>3645</v>
      </c>
      <c r="G489" s="15">
        <v>1124</v>
      </c>
      <c r="H489" s="17">
        <v>21</v>
      </c>
      <c r="I489" s="82"/>
      <c r="J489" s="83">
        <f t="shared" si="81"/>
        <v>35.405000000000001</v>
      </c>
      <c r="K489" s="83">
        <f t="shared" si="82"/>
        <v>35</v>
      </c>
      <c r="L489" s="83">
        <f t="shared" si="83"/>
        <v>111.74000000000001</v>
      </c>
      <c r="M489" s="83">
        <f t="shared" si="84"/>
        <v>104.3</v>
      </c>
      <c r="N489" s="83">
        <f t="shared" si="85"/>
        <v>44.731999999999999</v>
      </c>
      <c r="O489" s="83">
        <f t="shared" si="86"/>
        <v>35.157499999999999</v>
      </c>
      <c r="P489" s="134"/>
      <c r="Q489" s="36">
        <f t="shared" si="87"/>
        <v>1735</v>
      </c>
      <c r="R489" s="37">
        <f t="shared" si="88"/>
        <v>8675</v>
      </c>
      <c r="S489" s="21"/>
      <c r="T489" s="21"/>
      <c r="U489" s="21"/>
      <c r="V489" s="21"/>
    </row>
    <row r="490" spans="1:22" ht="15.75" x14ac:dyDescent="0.25">
      <c r="A490" s="13">
        <v>0.625</v>
      </c>
      <c r="B490" s="14" t="s">
        <v>523</v>
      </c>
      <c r="C490" s="15">
        <v>1</v>
      </c>
      <c r="D490" s="15">
        <v>22</v>
      </c>
      <c r="E490" s="15">
        <v>2647</v>
      </c>
      <c r="F490" s="15">
        <v>5968</v>
      </c>
      <c r="G490" s="15">
        <v>1410</v>
      </c>
      <c r="H490" s="17">
        <v>5</v>
      </c>
      <c r="I490" s="82"/>
      <c r="J490" s="83">
        <f t="shared" si="81"/>
        <v>35.0075</v>
      </c>
      <c r="K490" s="83">
        <f t="shared" si="82"/>
        <v>35.164999999999999</v>
      </c>
      <c r="L490" s="83">
        <f t="shared" si="83"/>
        <v>72.146000000000001</v>
      </c>
      <c r="M490" s="83">
        <f t="shared" si="84"/>
        <v>197.22</v>
      </c>
      <c r="N490" s="83">
        <f t="shared" si="85"/>
        <v>49.88</v>
      </c>
      <c r="O490" s="83">
        <f t="shared" si="86"/>
        <v>35.037500000000001</v>
      </c>
      <c r="P490" s="134"/>
      <c r="Q490" s="36">
        <f t="shared" si="87"/>
        <v>1675.5</v>
      </c>
      <c r="R490" s="37">
        <f t="shared" si="88"/>
        <v>10053</v>
      </c>
      <c r="S490" s="21"/>
      <c r="T490" s="21"/>
      <c r="U490" s="21"/>
      <c r="V490" s="21"/>
    </row>
    <row r="491" spans="1:22" ht="15.75" x14ac:dyDescent="0.25">
      <c r="A491" s="13">
        <v>0.625</v>
      </c>
      <c r="B491" s="14" t="s">
        <v>524</v>
      </c>
      <c r="C491" s="15">
        <v>1662</v>
      </c>
      <c r="D491" s="15">
        <v>2031</v>
      </c>
      <c r="E491" s="15">
        <v>4878</v>
      </c>
      <c r="F491" s="15">
        <v>5370</v>
      </c>
      <c r="G491" s="15">
        <v>2094</v>
      </c>
      <c r="H491" s="17">
        <v>739</v>
      </c>
      <c r="I491" s="82"/>
      <c r="J491" s="83">
        <f t="shared" si="81"/>
        <v>54.415999999999997</v>
      </c>
      <c r="K491" s="83">
        <f t="shared" si="82"/>
        <v>61.058</v>
      </c>
      <c r="L491" s="83">
        <f t="shared" si="83"/>
        <v>153.62</v>
      </c>
      <c r="M491" s="83">
        <f t="shared" si="84"/>
        <v>173.3</v>
      </c>
      <c r="N491" s="83">
        <f t="shared" si="85"/>
        <v>62.192</v>
      </c>
      <c r="O491" s="83">
        <f t="shared" si="86"/>
        <v>40.542499999999997</v>
      </c>
      <c r="P491" s="134"/>
      <c r="Q491" s="36">
        <f t="shared" si="87"/>
        <v>2795.6666666666665</v>
      </c>
      <c r="R491" s="37">
        <f t="shared" si="88"/>
        <v>16774</v>
      </c>
      <c r="S491" s="21"/>
      <c r="T491" s="21"/>
      <c r="U491" s="21"/>
      <c r="V491" s="21"/>
    </row>
    <row r="492" spans="1:22" ht="15.75" x14ac:dyDescent="0.25">
      <c r="A492" s="13">
        <v>0.625</v>
      </c>
      <c r="B492" s="14" t="s">
        <v>525</v>
      </c>
      <c r="C492" s="15">
        <v>84</v>
      </c>
      <c r="D492" s="15">
        <v>81</v>
      </c>
      <c r="E492" s="15">
        <v>1994</v>
      </c>
      <c r="F492" s="15">
        <v>4155</v>
      </c>
      <c r="G492" s="15">
        <v>1256</v>
      </c>
      <c r="H492" s="17">
        <v>72</v>
      </c>
      <c r="I492" s="82"/>
      <c r="J492" s="83">
        <f t="shared" si="81"/>
        <v>35.630000000000003</v>
      </c>
      <c r="K492" s="83">
        <f t="shared" si="82"/>
        <v>35.607500000000002</v>
      </c>
      <c r="L492" s="83">
        <f t="shared" si="83"/>
        <v>60.391999999999996</v>
      </c>
      <c r="M492" s="83">
        <f t="shared" si="84"/>
        <v>124.7</v>
      </c>
      <c r="N492" s="83">
        <f t="shared" si="85"/>
        <v>47.108000000000004</v>
      </c>
      <c r="O492" s="83">
        <f t="shared" si="86"/>
        <v>35.54</v>
      </c>
      <c r="P492" s="134"/>
      <c r="Q492" s="36">
        <f t="shared" si="87"/>
        <v>1273.6666666666667</v>
      </c>
      <c r="R492" s="37">
        <f t="shared" si="88"/>
        <v>7642</v>
      </c>
      <c r="S492" s="21"/>
      <c r="T492" s="21"/>
      <c r="U492" s="21"/>
      <c r="V492" s="21"/>
    </row>
    <row r="493" spans="1:22" ht="15.75" x14ac:dyDescent="0.25">
      <c r="A493" s="13">
        <v>0.625</v>
      </c>
      <c r="B493" s="14" t="s">
        <v>526</v>
      </c>
      <c r="C493" s="15">
        <v>476</v>
      </c>
      <c r="D493" s="15">
        <v>568</v>
      </c>
      <c r="E493" s="15">
        <v>1415</v>
      </c>
      <c r="F493" s="15">
        <v>1334</v>
      </c>
      <c r="G493" s="15">
        <v>757</v>
      </c>
      <c r="H493" s="17">
        <v>420</v>
      </c>
      <c r="I493" s="82"/>
      <c r="J493" s="83">
        <f t="shared" si="81"/>
        <v>38.57</v>
      </c>
      <c r="K493" s="83">
        <f t="shared" si="82"/>
        <v>39.26</v>
      </c>
      <c r="L493" s="83">
        <f t="shared" si="83"/>
        <v>49.97</v>
      </c>
      <c r="M493" s="83">
        <f t="shared" si="84"/>
        <v>48.512</v>
      </c>
      <c r="N493" s="83">
        <f t="shared" si="85"/>
        <v>40.677500000000002</v>
      </c>
      <c r="O493" s="83">
        <f t="shared" si="86"/>
        <v>38.15</v>
      </c>
      <c r="P493" s="134"/>
      <c r="Q493" s="36">
        <f t="shared" si="87"/>
        <v>828.33333333333337</v>
      </c>
      <c r="R493" s="37">
        <f t="shared" si="88"/>
        <v>4970</v>
      </c>
      <c r="S493" s="21"/>
      <c r="T493" s="21"/>
      <c r="U493" s="21"/>
      <c r="V493" s="21"/>
    </row>
    <row r="494" spans="1:22" ht="15.75" x14ac:dyDescent="0.25">
      <c r="A494" s="13">
        <v>0.625</v>
      </c>
      <c r="B494" s="14" t="s">
        <v>527</v>
      </c>
      <c r="C494" s="15">
        <v>2</v>
      </c>
      <c r="D494" s="15">
        <v>91</v>
      </c>
      <c r="E494" s="15">
        <v>150</v>
      </c>
      <c r="F494" s="15">
        <v>1105</v>
      </c>
      <c r="G494" s="15">
        <v>412</v>
      </c>
      <c r="H494" s="17">
        <v>20</v>
      </c>
      <c r="I494" s="82"/>
      <c r="J494" s="83">
        <f t="shared" si="81"/>
        <v>35.015000000000001</v>
      </c>
      <c r="K494" s="83">
        <f t="shared" si="82"/>
        <v>35.682499999999997</v>
      </c>
      <c r="L494" s="83">
        <f t="shared" si="83"/>
        <v>36.125</v>
      </c>
      <c r="M494" s="83">
        <f t="shared" si="84"/>
        <v>44.39</v>
      </c>
      <c r="N494" s="83">
        <f t="shared" si="85"/>
        <v>38.090000000000003</v>
      </c>
      <c r="O494" s="83">
        <f t="shared" si="86"/>
        <v>35.15</v>
      </c>
      <c r="P494" s="134"/>
      <c r="Q494" s="36">
        <f t="shared" si="87"/>
        <v>296.66666666666669</v>
      </c>
      <c r="R494" s="37">
        <f t="shared" si="88"/>
        <v>1780</v>
      </c>
      <c r="S494" s="21"/>
      <c r="T494" s="21"/>
      <c r="U494" s="21"/>
      <c r="V494" s="21"/>
    </row>
    <row r="495" spans="1:22" ht="15.75" x14ac:dyDescent="0.25">
      <c r="A495" s="13">
        <v>0.625</v>
      </c>
      <c r="B495" s="14" t="s">
        <v>528</v>
      </c>
      <c r="C495" s="15">
        <v>16</v>
      </c>
      <c r="D495" s="15">
        <v>103</v>
      </c>
      <c r="E495" s="15">
        <v>3348</v>
      </c>
      <c r="F495" s="15">
        <v>7793</v>
      </c>
      <c r="G495" s="15">
        <v>1780</v>
      </c>
      <c r="H495" s="17">
        <v>33</v>
      </c>
      <c r="I495" s="82"/>
      <c r="J495" s="83">
        <f t="shared" si="81"/>
        <v>35.119999999999997</v>
      </c>
      <c r="K495" s="83">
        <f t="shared" si="82"/>
        <v>35.772500000000001</v>
      </c>
      <c r="L495" s="83">
        <f t="shared" si="83"/>
        <v>92.42</v>
      </c>
      <c r="M495" s="83">
        <f t="shared" si="84"/>
        <v>270.22000000000003</v>
      </c>
      <c r="N495" s="83">
        <f t="shared" si="85"/>
        <v>56.54</v>
      </c>
      <c r="O495" s="83">
        <f t="shared" si="86"/>
        <v>35.247500000000002</v>
      </c>
      <c r="P495" s="134"/>
      <c r="Q495" s="36">
        <f t="shared" si="87"/>
        <v>2178.8333333333335</v>
      </c>
      <c r="R495" s="37">
        <f t="shared" si="88"/>
        <v>13073</v>
      </c>
      <c r="S495" s="21"/>
      <c r="T495" s="21"/>
      <c r="U495" s="21"/>
      <c r="V495" s="21"/>
    </row>
    <row r="496" spans="1:22" ht="15.75" x14ac:dyDescent="0.25">
      <c r="A496" s="13">
        <v>0.625</v>
      </c>
      <c r="B496" s="14" t="s">
        <v>529</v>
      </c>
      <c r="C496" s="15"/>
      <c r="D496" s="15"/>
      <c r="E496" s="15"/>
      <c r="F496" s="15">
        <v>821</v>
      </c>
      <c r="G496" s="15">
        <v>79</v>
      </c>
      <c r="H496" s="17">
        <v>22</v>
      </c>
      <c r="I496" s="82"/>
      <c r="J496" s="83">
        <f t="shared" si="81"/>
        <v>35</v>
      </c>
      <c r="K496" s="83">
        <f t="shared" si="82"/>
        <v>35</v>
      </c>
      <c r="L496" s="83">
        <f t="shared" si="83"/>
        <v>35</v>
      </c>
      <c r="M496" s="83">
        <f t="shared" si="84"/>
        <v>41.157499999999999</v>
      </c>
      <c r="N496" s="83">
        <f t="shared" si="85"/>
        <v>35.592500000000001</v>
      </c>
      <c r="O496" s="83">
        <f t="shared" si="86"/>
        <v>35.164999999999999</v>
      </c>
      <c r="P496" s="134"/>
      <c r="Q496" s="36">
        <f t="shared" si="87"/>
        <v>307.33333333333331</v>
      </c>
      <c r="R496" s="37">
        <f t="shared" si="88"/>
        <v>922</v>
      </c>
      <c r="S496" s="21"/>
      <c r="T496" s="21"/>
      <c r="U496" s="21"/>
      <c r="V496" s="21"/>
    </row>
    <row r="497" spans="1:22" ht="15.75" x14ac:dyDescent="0.25">
      <c r="A497" s="13">
        <v>0.625</v>
      </c>
      <c r="B497" s="14" t="s">
        <v>530</v>
      </c>
      <c r="C497" s="15">
        <v>97</v>
      </c>
      <c r="D497" s="15">
        <v>47</v>
      </c>
      <c r="E497" s="15">
        <v>107</v>
      </c>
      <c r="F497" s="15">
        <v>217</v>
      </c>
      <c r="G497" s="15">
        <v>166</v>
      </c>
      <c r="H497" s="17">
        <v>78</v>
      </c>
      <c r="I497" s="82"/>
      <c r="J497" s="83">
        <f t="shared" si="81"/>
        <v>35.727499999999999</v>
      </c>
      <c r="K497" s="83">
        <f t="shared" si="82"/>
        <v>35.352499999999999</v>
      </c>
      <c r="L497" s="83">
        <f t="shared" si="83"/>
        <v>35.802500000000002</v>
      </c>
      <c r="M497" s="83">
        <f t="shared" si="84"/>
        <v>36.627499999999998</v>
      </c>
      <c r="N497" s="83">
        <f t="shared" si="85"/>
        <v>36.244999999999997</v>
      </c>
      <c r="O497" s="83">
        <f t="shared" si="86"/>
        <v>35.585000000000001</v>
      </c>
      <c r="P497" s="134"/>
      <c r="Q497" s="36">
        <f t="shared" si="87"/>
        <v>118.66666666666667</v>
      </c>
      <c r="R497" s="37">
        <f t="shared" si="88"/>
        <v>712</v>
      </c>
      <c r="S497" s="21"/>
      <c r="T497" s="21"/>
      <c r="U497" s="21"/>
      <c r="V497" s="21"/>
    </row>
    <row r="498" spans="1:22" ht="15.75" x14ac:dyDescent="0.25">
      <c r="A498" s="13">
        <v>0.625</v>
      </c>
      <c r="B498" s="14" t="s">
        <v>531</v>
      </c>
      <c r="C498" s="15">
        <v>78</v>
      </c>
      <c r="D498" s="15">
        <v>92</v>
      </c>
      <c r="E498" s="15">
        <v>979</v>
      </c>
      <c r="F498" s="15">
        <v>1129</v>
      </c>
      <c r="G498" s="15">
        <v>101</v>
      </c>
      <c r="H498" s="17">
        <v>21</v>
      </c>
      <c r="I498" s="82"/>
      <c r="J498" s="83">
        <f t="shared" si="81"/>
        <v>35.585000000000001</v>
      </c>
      <c r="K498" s="83">
        <f t="shared" si="82"/>
        <v>35.69</v>
      </c>
      <c r="L498" s="83">
        <f t="shared" si="83"/>
        <v>42.342500000000001</v>
      </c>
      <c r="M498" s="83">
        <f t="shared" si="84"/>
        <v>44.822000000000003</v>
      </c>
      <c r="N498" s="83">
        <f t="shared" si="85"/>
        <v>35.7575</v>
      </c>
      <c r="O498" s="83">
        <f t="shared" si="86"/>
        <v>35.157499999999999</v>
      </c>
      <c r="P498" s="134"/>
      <c r="Q498" s="36">
        <f t="shared" si="87"/>
        <v>400</v>
      </c>
      <c r="R498" s="37">
        <f t="shared" si="88"/>
        <v>2400</v>
      </c>
      <c r="S498" s="21"/>
      <c r="T498" s="21"/>
      <c r="U498" s="21"/>
      <c r="V498" s="21"/>
    </row>
    <row r="499" spans="1:22" ht="15.75" x14ac:dyDescent="0.25">
      <c r="A499" s="13">
        <v>0.625</v>
      </c>
      <c r="B499" s="14" t="s">
        <v>532</v>
      </c>
      <c r="C499" s="15">
        <v>144</v>
      </c>
      <c r="D499" s="15">
        <v>695</v>
      </c>
      <c r="E499" s="15">
        <v>3272</v>
      </c>
      <c r="F499" s="15">
        <v>4048</v>
      </c>
      <c r="G499" s="15">
        <v>1602</v>
      </c>
      <c r="H499" s="17"/>
      <c r="I499" s="82"/>
      <c r="J499" s="83">
        <f t="shared" si="81"/>
        <v>36.08</v>
      </c>
      <c r="K499" s="83">
        <f t="shared" si="82"/>
        <v>40.212499999999999</v>
      </c>
      <c r="L499" s="83">
        <f t="shared" si="83"/>
        <v>89.38</v>
      </c>
      <c r="M499" s="83">
        <f t="shared" si="84"/>
        <v>120.42</v>
      </c>
      <c r="N499" s="83">
        <f t="shared" si="85"/>
        <v>53.335999999999999</v>
      </c>
      <c r="O499" s="83">
        <f t="shared" si="86"/>
        <v>35</v>
      </c>
      <c r="P499" s="134"/>
      <c r="Q499" s="36">
        <f t="shared" si="87"/>
        <v>1952.2</v>
      </c>
      <c r="R499" s="37">
        <f t="shared" si="88"/>
        <v>9761</v>
      </c>
      <c r="S499" s="21"/>
      <c r="T499" s="21"/>
      <c r="U499" s="21"/>
      <c r="V499" s="21"/>
    </row>
    <row r="500" spans="1:22" ht="15.75" x14ac:dyDescent="0.25">
      <c r="A500" s="13">
        <v>0.625</v>
      </c>
      <c r="B500" s="14" t="s">
        <v>533</v>
      </c>
      <c r="C500" s="15"/>
      <c r="D500" s="15">
        <v>10</v>
      </c>
      <c r="E500" s="15">
        <v>1020</v>
      </c>
      <c r="F500" s="15">
        <v>1824</v>
      </c>
      <c r="G500" s="15">
        <v>131</v>
      </c>
      <c r="H500" s="17">
        <v>1</v>
      </c>
      <c r="I500" s="82"/>
      <c r="J500" s="83">
        <f t="shared" si="81"/>
        <v>35</v>
      </c>
      <c r="K500" s="83">
        <f t="shared" si="82"/>
        <v>35.075000000000003</v>
      </c>
      <c r="L500" s="83">
        <f t="shared" si="83"/>
        <v>42.86</v>
      </c>
      <c r="M500" s="83">
        <f t="shared" si="84"/>
        <v>57.332000000000001</v>
      </c>
      <c r="N500" s="83">
        <f t="shared" si="85"/>
        <v>35.982500000000002</v>
      </c>
      <c r="O500" s="83">
        <f t="shared" si="86"/>
        <v>35.0075</v>
      </c>
      <c r="P500" s="134"/>
      <c r="Q500" s="36">
        <f t="shared" si="87"/>
        <v>597.20000000000005</v>
      </c>
      <c r="R500" s="37">
        <f t="shared" si="88"/>
        <v>2986</v>
      </c>
      <c r="S500" s="21"/>
      <c r="T500" s="21"/>
      <c r="U500" s="21"/>
      <c r="V500" s="21"/>
    </row>
    <row r="501" spans="1:22" ht="15.75" x14ac:dyDescent="0.25">
      <c r="A501" s="13">
        <v>0.625</v>
      </c>
      <c r="B501" s="14" t="s">
        <v>534</v>
      </c>
      <c r="C501" s="15">
        <v>199</v>
      </c>
      <c r="D501" s="15">
        <v>318</v>
      </c>
      <c r="E501" s="15">
        <v>3317</v>
      </c>
      <c r="F501" s="15">
        <v>3485</v>
      </c>
      <c r="G501" s="15">
        <v>970</v>
      </c>
      <c r="H501" s="17">
        <v>2</v>
      </c>
      <c r="I501" s="82"/>
      <c r="J501" s="83">
        <f t="shared" si="81"/>
        <v>36.4925</v>
      </c>
      <c r="K501" s="83">
        <f t="shared" si="82"/>
        <v>37.384999999999998</v>
      </c>
      <c r="L501" s="83">
        <f t="shared" si="83"/>
        <v>91.18</v>
      </c>
      <c r="M501" s="83">
        <f t="shared" si="84"/>
        <v>97.9</v>
      </c>
      <c r="N501" s="83">
        <f t="shared" si="85"/>
        <v>42.274999999999999</v>
      </c>
      <c r="O501" s="83">
        <f t="shared" si="86"/>
        <v>35.015000000000001</v>
      </c>
      <c r="P501" s="134"/>
      <c r="Q501" s="36">
        <f t="shared" si="87"/>
        <v>1381.8333333333333</v>
      </c>
      <c r="R501" s="37">
        <f t="shared" si="88"/>
        <v>8291</v>
      </c>
      <c r="S501" s="21"/>
      <c r="T501" s="21"/>
      <c r="U501" s="21"/>
      <c r="V501" s="21"/>
    </row>
    <row r="502" spans="1:22" ht="15.75" x14ac:dyDescent="0.25">
      <c r="A502" s="13">
        <v>0.625</v>
      </c>
      <c r="B502" s="14" t="s">
        <v>535</v>
      </c>
      <c r="C502" s="15">
        <v>126</v>
      </c>
      <c r="D502" s="15">
        <v>29</v>
      </c>
      <c r="E502" s="15">
        <v>1587</v>
      </c>
      <c r="F502" s="15">
        <v>1911</v>
      </c>
      <c r="G502" s="15">
        <v>1017</v>
      </c>
      <c r="H502" s="17">
        <v>29</v>
      </c>
      <c r="I502" s="82"/>
      <c r="J502" s="83">
        <f t="shared" si="81"/>
        <v>35.945</v>
      </c>
      <c r="K502" s="83">
        <f t="shared" si="82"/>
        <v>35.217500000000001</v>
      </c>
      <c r="L502" s="83">
        <f t="shared" si="83"/>
        <v>53.066000000000003</v>
      </c>
      <c r="M502" s="83">
        <f t="shared" si="84"/>
        <v>58.897999999999996</v>
      </c>
      <c r="N502" s="83">
        <f t="shared" si="85"/>
        <v>42.805999999999997</v>
      </c>
      <c r="O502" s="83">
        <f t="shared" si="86"/>
        <v>35.217500000000001</v>
      </c>
      <c r="P502" s="134"/>
      <c r="Q502" s="36">
        <f t="shared" si="87"/>
        <v>783.16666666666663</v>
      </c>
      <c r="R502" s="37">
        <f t="shared" si="88"/>
        <v>4699</v>
      </c>
      <c r="S502" s="21"/>
      <c r="T502" s="21"/>
      <c r="U502" s="21"/>
      <c r="V502" s="21"/>
    </row>
    <row r="503" spans="1:22" ht="15.75" x14ac:dyDescent="0.25">
      <c r="A503" s="13">
        <v>0.625</v>
      </c>
      <c r="B503" s="14" t="s">
        <v>536</v>
      </c>
      <c r="C503" s="15">
        <v>747</v>
      </c>
      <c r="D503" s="15">
        <v>1455</v>
      </c>
      <c r="E503" s="15">
        <v>713</v>
      </c>
      <c r="F503" s="15">
        <v>445</v>
      </c>
      <c r="G503" s="15">
        <v>312</v>
      </c>
      <c r="H503" s="17">
        <v>459</v>
      </c>
      <c r="I503" s="82"/>
      <c r="J503" s="83">
        <f t="shared" si="81"/>
        <v>40.602499999999999</v>
      </c>
      <c r="K503" s="83">
        <f t="shared" si="82"/>
        <v>50.69</v>
      </c>
      <c r="L503" s="83">
        <f t="shared" si="83"/>
        <v>40.347499999999997</v>
      </c>
      <c r="M503" s="83">
        <f t="shared" si="84"/>
        <v>38.337499999999999</v>
      </c>
      <c r="N503" s="83">
        <f t="shared" si="85"/>
        <v>37.340000000000003</v>
      </c>
      <c r="O503" s="83">
        <f t="shared" si="86"/>
        <v>38.442500000000003</v>
      </c>
      <c r="P503" s="134"/>
      <c r="Q503" s="36">
        <f t="shared" si="87"/>
        <v>688.5</v>
      </c>
      <c r="R503" s="37">
        <f t="shared" si="88"/>
        <v>4131</v>
      </c>
      <c r="S503" s="21"/>
      <c r="T503" s="21"/>
      <c r="U503" s="21"/>
      <c r="V503" s="21"/>
    </row>
    <row r="504" spans="1:22" ht="15.75" x14ac:dyDescent="0.25">
      <c r="A504" s="13">
        <v>0.625</v>
      </c>
      <c r="B504" s="14" t="s">
        <v>537</v>
      </c>
      <c r="C504" s="15">
        <v>38</v>
      </c>
      <c r="D504" s="15"/>
      <c r="E504" s="15">
        <v>57</v>
      </c>
      <c r="F504" s="15">
        <v>98</v>
      </c>
      <c r="G504" s="15">
        <v>12</v>
      </c>
      <c r="H504" s="17">
        <v>1</v>
      </c>
      <c r="I504" s="82"/>
      <c r="J504" s="83">
        <f t="shared" si="81"/>
        <v>35.284999999999997</v>
      </c>
      <c r="K504" s="83">
        <f t="shared" si="82"/>
        <v>35</v>
      </c>
      <c r="L504" s="83">
        <f t="shared" si="83"/>
        <v>35.427500000000002</v>
      </c>
      <c r="M504" s="83">
        <f t="shared" si="84"/>
        <v>35.734999999999999</v>
      </c>
      <c r="N504" s="83">
        <f t="shared" si="85"/>
        <v>35.090000000000003</v>
      </c>
      <c r="O504" s="83">
        <f t="shared" si="86"/>
        <v>35.0075</v>
      </c>
      <c r="P504" s="134"/>
      <c r="Q504" s="36">
        <f t="shared" si="87"/>
        <v>41.2</v>
      </c>
      <c r="R504" s="37">
        <f t="shared" si="88"/>
        <v>206</v>
      </c>
      <c r="S504" s="21"/>
      <c r="T504" s="21"/>
      <c r="U504" s="21"/>
      <c r="V504" s="21"/>
    </row>
    <row r="505" spans="1:22" ht="15.75" x14ac:dyDescent="0.25">
      <c r="A505" s="13">
        <v>0.625</v>
      </c>
      <c r="B505" s="14" t="s">
        <v>538</v>
      </c>
      <c r="C505" s="15">
        <v>197</v>
      </c>
      <c r="D505" s="15">
        <v>58</v>
      </c>
      <c r="E505" s="15">
        <v>3434</v>
      </c>
      <c r="F505" s="15">
        <v>5219</v>
      </c>
      <c r="G505" s="15">
        <v>1797</v>
      </c>
      <c r="H505" s="17">
        <v>625</v>
      </c>
      <c r="I505" s="82"/>
      <c r="J505" s="83">
        <f t="shared" si="81"/>
        <v>36.477499999999999</v>
      </c>
      <c r="K505" s="83">
        <f t="shared" si="82"/>
        <v>35.435000000000002</v>
      </c>
      <c r="L505" s="83">
        <f t="shared" si="83"/>
        <v>95.86</v>
      </c>
      <c r="M505" s="83">
        <f t="shared" si="84"/>
        <v>167.26</v>
      </c>
      <c r="N505" s="83">
        <f t="shared" si="85"/>
        <v>56.846000000000004</v>
      </c>
      <c r="O505" s="83">
        <f t="shared" si="86"/>
        <v>39.6875</v>
      </c>
      <c r="P505" s="134"/>
      <c r="Q505" s="36">
        <f t="shared" si="87"/>
        <v>1888.3333333333333</v>
      </c>
      <c r="R505" s="37">
        <f t="shared" si="88"/>
        <v>11330</v>
      </c>
      <c r="S505" s="21"/>
      <c r="T505" s="21"/>
      <c r="U505" s="21"/>
      <c r="V505" s="21"/>
    </row>
    <row r="506" spans="1:22" ht="15.75" x14ac:dyDescent="0.25">
      <c r="A506" s="13">
        <v>0.625</v>
      </c>
      <c r="B506" s="14" t="s">
        <v>539</v>
      </c>
      <c r="C506" s="15">
        <v>106</v>
      </c>
      <c r="D506" s="15">
        <v>127</v>
      </c>
      <c r="E506" s="15">
        <v>171</v>
      </c>
      <c r="F506" s="15">
        <v>174</v>
      </c>
      <c r="G506" s="15">
        <v>146</v>
      </c>
      <c r="H506" s="17">
        <v>101</v>
      </c>
      <c r="I506" s="82"/>
      <c r="J506" s="83">
        <f t="shared" si="81"/>
        <v>35.795000000000002</v>
      </c>
      <c r="K506" s="83">
        <f t="shared" si="82"/>
        <v>35.952500000000001</v>
      </c>
      <c r="L506" s="83">
        <f t="shared" si="83"/>
        <v>36.282499999999999</v>
      </c>
      <c r="M506" s="83">
        <f t="shared" si="84"/>
        <v>36.305</v>
      </c>
      <c r="N506" s="83">
        <f t="shared" si="85"/>
        <v>36.094999999999999</v>
      </c>
      <c r="O506" s="83">
        <f t="shared" si="86"/>
        <v>35.7575</v>
      </c>
      <c r="P506" s="134"/>
      <c r="Q506" s="36">
        <f t="shared" si="87"/>
        <v>137.5</v>
      </c>
      <c r="R506" s="37">
        <f t="shared" si="88"/>
        <v>825</v>
      </c>
      <c r="S506" s="21"/>
      <c r="T506" s="21"/>
      <c r="U506" s="21"/>
      <c r="V506" s="21"/>
    </row>
    <row r="507" spans="1:22" ht="15.75" x14ac:dyDescent="0.25">
      <c r="A507" s="13">
        <v>0.625</v>
      </c>
      <c r="B507" s="14" t="s">
        <v>540</v>
      </c>
      <c r="C507" s="15">
        <v>411</v>
      </c>
      <c r="D507" s="15">
        <v>541</v>
      </c>
      <c r="E507" s="15">
        <v>412</v>
      </c>
      <c r="F507" s="15">
        <v>740</v>
      </c>
      <c r="G507" s="15">
        <v>788</v>
      </c>
      <c r="H507" s="17">
        <v>308</v>
      </c>
      <c r="I507" s="82"/>
      <c r="J507" s="83">
        <f t="shared" si="81"/>
        <v>38.082500000000003</v>
      </c>
      <c r="K507" s="83">
        <f t="shared" si="82"/>
        <v>39.057499999999997</v>
      </c>
      <c r="L507" s="83">
        <f t="shared" si="83"/>
        <v>38.090000000000003</v>
      </c>
      <c r="M507" s="83">
        <f t="shared" si="84"/>
        <v>40.549999999999997</v>
      </c>
      <c r="N507" s="83">
        <f t="shared" si="85"/>
        <v>40.909999999999997</v>
      </c>
      <c r="O507" s="83">
        <f t="shared" si="86"/>
        <v>37.31</v>
      </c>
      <c r="P507" s="134"/>
      <c r="Q507" s="36">
        <f t="shared" si="87"/>
        <v>533.33333333333337</v>
      </c>
      <c r="R507" s="37">
        <f t="shared" si="88"/>
        <v>3200</v>
      </c>
      <c r="S507" s="21"/>
      <c r="T507" s="21"/>
      <c r="U507" s="21"/>
      <c r="V507" s="21"/>
    </row>
    <row r="508" spans="1:22" ht="15.75" x14ac:dyDescent="0.25">
      <c r="A508" s="13">
        <v>0.625</v>
      </c>
      <c r="B508" s="14" t="s">
        <v>541</v>
      </c>
      <c r="C508" s="15">
        <v>199</v>
      </c>
      <c r="D508" s="15">
        <v>750</v>
      </c>
      <c r="E508" s="15">
        <v>804</v>
      </c>
      <c r="F508" s="15">
        <v>1054</v>
      </c>
      <c r="G508" s="15">
        <v>333</v>
      </c>
      <c r="H508" s="17">
        <v>143</v>
      </c>
      <c r="I508" s="82"/>
      <c r="J508" s="83">
        <f t="shared" si="81"/>
        <v>36.4925</v>
      </c>
      <c r="K508" s="83">
        <f t="shared" si="82"/>
        <v>40.625</v>
      </c>
      <c r="L508" s="83">
        <f t="shared" si="83"/>
        <v>41.03</v>
      </c>
      <c r="M508" s="83">
        <f t="shared" si="84"/>
        <v>43.472000000000001</v>
      </c>
      <c r="N508" s="83">
        <f t="shared" si="85"/>
        <v>37.497500000000002</v>
      </c>
      <c r="O508" s="83">
        <f t="shared" si="86"/>
        <v>36.072499999999998</v>
      </c>
      <c r="P508" s="134"/>
      <c r="Q508" s="36">
        <f t="shared" si="87"/>
        <v>547.16666666666663</v>
      </c>
      <c r="R508" s="37">
        <f t="shared" si="88"/>
        <v>3283</v>
      </c>
      <c r="S508" s="21"/>
      <c r="T508" s="21"/>
      <c r="U508" s="21"/>
      <c r="V508" s="21"/>
    </row>
    <row r="509" spans="1:22" ht="15.75" x14ac:dyDescent="0.25">
      <c r="A509" s="13">
        <v>0.625</v>
      </c>
      <c r="B509" s="14" t="s">
        <v>542</v>
      </c>
      <c r="C509" s="15">
        <v>13</v>
      </c>
      <c r="D509" s="15">
        <v>196</v>
      </c>
      <c r="E509" s="15">
        <v>1215</v>
      </c>
      <c r="F509" s="15">
        <v>616</v>
      </c>
      <c r="G509" s="15">
        <v>1031</v>
      </c>
      <c r="H509" s="17">
        <v>1124</v>
      </c>
      <c r="I509" s="82"/>
      <c r="J509" s="83">
        <f t="shared" si="81"/>
        <v>35.097499999999997</v>
      </c>
      <c r="K509" s="83">
        <f t="shared" si="82"/>
        <v>36.47</v>
      </c>
      <c r="L509" s="83">
        <f t="shared" si="83"/>
        <v>46.37</v>
      </c>
      <c r="M509" s="83">
        <f t="shared" si="84"/>
        <v>39.619999999999997</v>
      </c>
      <c r="N509" s="83">
        <f t="shared" si="85"/>
        <v>43.058</v>
      </c>
      <c r="O509" s="83">
        <f t="shared" si="86"/>
        <v>44.731999999999999</v>
      </c>
      <c r="P509" s="134"/>
      <c r="Q509" s="36">
        <f t="shared" si="87"/>
        <v>699.16666666666663</v>
      </c>
      <c r="R509" s="37">
        <f t="shared" si="88"/>
        <v>4195</v>
      </c>
      <c r="S509" s="21"/>
      <c r="T509" s="21"/>
      <c r="U509" s="21"/>
      <c r="V509" s="21"/>
    </row>
    <row r="510" spans="1:22" ht="15.75" x14ac:dyDescent="0.25">
      <c r="A510" s="13">
        <v>0.625</v>
      </c>
      <c r="B510" s="14" t="s">
        <v>543</v>
      </c>
      <c r="C510" s="15">
        <v>50</v>
      </c>
      <c r="D510" s="15">
        <v>203</v>
      </c>
      <c r="E510" s="15">
        <v>141</v>
      </c>
      <c r="F510" s="15">
        <v>456</v>
      </c>
      <c r="G510" s="15">
        <v>78</v>
      </c>
      <c r="H510" s="17">
        <v>44</v>
      </c>
      <c r="I510" s="82"/>
      <c r="J510" s="83">
        <f t="shared" si="81"/>
        <v>35.375</v>
      </c>
      <c r="K510" s="83">
        <f t="shared" si="82"/>
        <v>36.522500000000001</v>
      </c>
      <c r="L510" s="83">
        <f t="shared" si="83"/>
        <v>36.057499999999997</v>
      </c>
      <c r="M510" s="83">
        <f t="shared" si="84"/>
        <v>38.42</v>
      </c>
      <c r="N510" s="83">
        <f t="shared" si="85"/>
        <v>35.585000000000001</v>
      </c>
      <c r="O510" s="83">
        <f t="shared" si="86"/>
        <v>35.33</v>
      </c>
      <c r="P510" s="134"/>
      <c r="Q510" s="36">
        <f t="shared" si="87"/>
        <v>162</v>
      </c>
      <c r="R510" s="37">
        <f t="shared" si="88"/>
        <v>972</v>
      </c>
      <c r="S510" s="21"/>
      <c r="T510" s="21"/>
      <c r="U510" s="21"/>
      <c r="V510" s="21"/>
    </row>
    <row r="511" spans="1:22" ht="15.75" x14ac:dyDescent="0.25">
      <c r="A511" s="13">
        <v>0.625</v>
      </c>
      <c r="B511" s="14" t="s">
        <v>544</v>
      </c>
      <c r="C511" s="15">
        <v>771</v>
      </c>
      <c r="D511" s="15">
        <v>1005</v>
      </c>
      <c r="E511" s="15">
        <v>1221</v>
      </c>
      <c r="F511" s="15">
        <v>993</v>
      </c>
      <c r="G511" s="15">
        <v>861</v>
      </c>
      <c r="H511" s="17">
        <v>752</v>
      </c>
      <c r="I511" s="82"/>
      <c r="J511" s="83">
        <f t="shared" si="81"/>
        <v>40.782499999999999</v>
      </c>
      <c r="K511" s="83">
        <f t="shared" si="82"/>
        <v>42.59</v>
      </c>
      <c r="L511" s="83">
        <f t="shared" si="83"/>
        <v>46.478000000000002</v>
      </c>
      <c r="M511" s="83">
        <f t="shared" si="84"/>
        <v>42.447499999999998</v>
      </c>
      <c r="N511" s="83">
        <f t="shared" si="85"/>
        <v>41.457499999999996</v>
      </c>
      <c r="O511" s="83">
        <f t="shared" si="86"/>
        <v>40.64</v>
      </c>
      <c r="P511" s="134"/>
      <c r="Q511" s="36">
        <f t="shared" si="87"/>
        <v>933.83333333333337</v>
      </c>
      <c r="R511" s="37">
        <f t="shared" si="88"/>
        <v>5603</v>
      </c>
      <c r="S511" s="21"/>
      <c r="T511" s="21"/>
      <c r="U511" s="21"/>
      <c r="V511" s="21"/>
    </row>
    <row r="512" spans="1:22" ht="15.75" x14ac:dyDescent="0.25">
      <c r="A512" s="13">
        <v>0.625</v>
      </c>
      <c r="B512" s="14" t="s">
        <v>545</v>
      </c>
      <c r="C512" s="15">
        <v>104</v>
      </c>
      <c r="D512" s="15">
        <v>76</v>
      </c>
      <c r="E512" s="15">
        <v>713</v>
      </c>
      <c r="F512" s="15">
        <v>2953</v>
      </c>
      <c r="G512" s="15">
        <v>1492</v>
      </c>
      <c r="H512" s="17">
        <v>166</v>
      </c>
      <c r="I512" s="82"/>
      <c r="J512" s="83">
        <f t="shared" si="81"/>
        <v>35.78</v>
      </c>
      <c r="K512" s="83">
        <f t="shared" si="82"/>
        <v>35.57</v>
      </c>
      <c r="L512" s="83">
        <f t="shared" si="83"/>
        <v>40.347499999999997</v>
      </c>
      <c r="M512" s="83">
        <f t="shared" si="84"/>
        <v>77.653999999999996</v>
      </c>
      <c r="N512" s="83">
        <f t="shared" si="85"/>
        <v>51.356000000000002</v>
      </c>
      <c r="O512" s="83">
        <f t="shared" si="86"/>
        <v>36.244999999999997</v>
      </c>
      <c r="P512" s="134"/>
      <c r="Q512" s="36">
        <f t="shared" si="87"/>
        <v>917.33333333333337</v>
      </c>
      <c r="R512" s="37">
        <f t="shared" si="88"/>
        <v>5504</v>
      </c>
      <c r="S512" s="21"/>
      <c r="T512" s="21"/>
      <c r="U512" s="21"/>
      <c r="V512" s="21"/>
    </row>
    <row r="513" spans="1:22" ht="15.75" x14ac:dyDescent="0.25">
      <c r="A513" s="13">
        <v>0.625</v>
      </c>
      <c r="B513" s="14" t="s">
        <v>546</v>
      </c>
      <c r="C513" s="15">
        <v>2164</v>
      </c>
      <c r="D513" s="15">
        <v>2877</v>
      </c>
      <c r="E513" s="15">
        <v>3456</v>
      </c>
      <c r="F513" s="15"/>
      <c r="G513" s="15"/>
      <c r="H513" s="17"/>
      <c r="I513" s="82"/>
      <c r="J513" s="83">
        <f t="shared" si="81"/>
        <v>63.451999999999998</v>
      </c>
      <c r="K513" s="83">
        <f t="shared" si="82"/>
        <v>76.286000000000001</v>
      </c>
      <c r="L513" s="83">
        <f t="shared" si="83"/>
        <v>96.74</v>
      </c>
      <c r="M513" s="83">
        <f t="shared" si="84"/>
        <v>35</v>
      </c>
      <c r="N513" s="83">
        <f t="shared" si="85"/>
        <v>35</v>
      </c>
      <c r="O513" s="83">
        <f t="shared" si="86"/>
        <v>35</v>
      </c>
      <c r="P513" s="134"/>
      <c r="Q513" s="36">
        <f t="shared" si="87"/>
        <v>2832.3333333333335</v>
      </c>
      <c r="R513" s="37">
        <f t="shared" si="88"/>
        <v>8497</v>
      </c>
      <c r="S513" s="21"/>
      <c r="T513" s="21"/>
      <c r="U513" s="21"/>
      <c r="V513" s="21"/>
    </row>
    <row r="514" spans="1:22" ht="15.75" x14ac:dyDescent="0.25">
      <c r="A514" s="13">
        <v>0.625</v>
      </c>
      <c r="B514" s="14" t="s">
        <v>547</v>
      </c>
      <c r="C514" s="15"/>
      <c r="D514" s="15">
        <v>207</v>
      </c>
      <c r="E514" s="15">
        <v>145</v>
      </c>
      <c r="F514" s="15">
        <v>234</v>
      </c>
      <c r="G514" s="15">
        <v>161</v>
      </c>
      <c r="H514" s="17">
        <v>5</v>
      </c>
      <c r="I514" s="82"/>
      <c r="J514" s="83">
        <f t="shared" si="81"/>
        <v>35</v>
      </c>
      <c r="K514" s="83">
        <f t="shared" si="82"/>
        <v>36.552500000000002</v>
      </c>
      <c r="L514" s="83">
        <f t="shared" si="83"/>
        <v>36.087499999999999</v>
      </c>
      <c r="M514" s="83">
        <f t="shared" si="84"/>
        <v>36.755000000000003</v>
      </c>
      <c r="N514" s="83">
        <f t="shared" si="85"/>
        <v>36.207500000000003</v>
      </c>
      <c r="O514" s="83">
        <f t="shared" si="86"/>
        <v>35.037500000000001</v>
      </c>
      <c r="P514" s="134"/>
      <c r="Q514" s="36">
        <f t="shared" si="87"/>
        <v>150.4</v>
      </c>
      <c r="R514" s="37">
        <f t="shared" si="88"/>
        <v>752</v>
      </c>
      <c r="S514" s="21"/>
      <c r="T514" s="21"/>
      <c r="U514" s="21"/>
      <c r="V514" s="21"/>
    </row>
    <row r="515" spans="1:22" ht="15.75" x14ac:dyDescent="0.25">
      <c r="A515" s="13">
        <v>0.625</v>
      </c>
      <c r="B515" s="14" t="s">
        <v>548</v>
      </c>
      <c r="C515" s="15">
        <v>1170</v>
      </c>
      <c r="D515" s="15">
        <v>83</v>
      </c>
      <c r="E515" s="15">
        <v>191</v>
      </c>
      <c r="F515" s="15">
        <v>809</v>
      </c>
      <c r="G515" s="15">
        <v>71</v>
      </c>
      <c r="H515" s="17">
        <v>29</v>
      </c>
      <c r="I515" s="82"/>
      <c r="J515" s="83">
        <f t="shared" si="81"/>
        <v>45.56</v>
      </c>
      <c r="K515" s="83">
        <f t="shared" si="82"/>
        <v>35.622500000000002</v>
      </c>
      <c r="L515" s="83">
        <f t="shared" si="83"/>
        <v>36.432499999999997</v>
      </c>
      <c r="M515" s="83">
        <f t="shared" si="84"/>
        <v>41.067500000000003</v>
      </c>
      <c r="N515" s="83">
        <f t="shared" si="85"/>
        <v>35.532499999999999</v>
      </c>
      <c r="O515" s="83">
        <f t="shared" si="86"/>
        <v>35.217500000000001</v>
      </c>
      <c r="P515" s="134"/>
      <c r="Q515" s="36">
        <f t="shared" si="87"/>
        <v>392.16666666666669</v>
      </c>
      <c r="R515" s="37">
        <f t="shared" si="88"/>
        <v>2353</v>
      </c>
      <c r="S515" s="21"/>
      <c r="T515" s="21"/>
      <c r="U515" s="21"/>
      <c r="V515" s="21"/>
    </row>
    <row r="516" spans="1:22" ht="15.75" x14ac:dyDescent="0.25">
      <c r="A516" s="13">
        <v>0.625</v>
      </c>
      <c r="B516" s="14" t="s">
        <v>549</v>
      </c>
      <c r="C516" s="15">
        <v>520</v>
      </c>
      <c r="D516" s="15">
        <v>430</v>
      </c>
      <c r="E516" s="15">
        <v>930</v>
      </c>
      <c r="F516" s="15">
        <v>490</v>
      </c>
      <c r="G516" s="15">
        <v>620</v>
      </c>
      <c r="H516" s="17">
        <v>380</v>
      </c>
      <c r="I516" s="82"/>
      <c r="J516" s="83">
        <f t="shared" si="81"/>
        <v>38.9</v>
      </c>
      <c r="K516" s="83">
        <f t="shared" si="82"/>
        <v>38.225000000000001</v>
      </c>
      <c r="L516" s="83">
        <f t="shared" si="83"/>
        <v>41.975000000000001</v>
      </c>
      <c r="M516" s="83">
        <f t="shared" si="84"/>
        <v>38.674999999999997</v>
      </c>
      <c r="N516" s="83">
        <f t="shared" si="85"/>
        <v>39.65</v>
      </c>
      <c r="O516" s="83">
        <f t="shared" si="86"/>
        <v>37.85</v>
      </c>
      <c r="P516" s="134"/>
      <c r="Q516" s="36">
        <f t="shared" si="87"/>
        <v>561.66666666666663</v>
      </c>
      <c r="R516" s="37">
        <f t="shared" si="88"/>
        <v>3370</v>
      </c>
      <c r="S516" s="21"/>
      <c r="T516" s="21"/>
      <c r="U516" s="21"/>
      <c r="V516" s="21"/>
    </row>
    <row r="517" spans="1:22" ht="15.75" x14ac:dyDescent="0.25">
      <c r="A517" s="13">
        <v>0.625</v>
      </c>
      <c r="B517" s="14" t="s">
        <v>550</v>
      </c>
      <c r="C517" s="15">
        <v>493</v>
      </c>
      <c r="D517" s="15">
        <v>683</v>
      </c>
      <c r="E517" s="15">
        <v>935</v>
      </c>
      <c r="F517" s="15">
        <v>852</v>
      </c>
      <c r="G517" s="15">
        <v>806</v>
      </c>
      <c r="H517" s="17">
        <v>506</v>
      </c>
      <c r="I517" s="82"/>
      <c r="J517" s="83">
        <f t="shared" si="81"/>
        <v>38.697499999999998</v>
      </c>
      <c r="K517" s="83">
        <f t="shared" si="82"/>
        <v>40.122500000000002</v>
      </c>
      <c r="L517" s="83">
        <f t="shared" si="83"/>
        <v>42.012500000000003</v>
      </c>
      <c r="M517" s="83">
        <f t="shared" si="84"/>
        <v>41.39</v>
      </c>
      <c r="N517" s="83">
        <f t="shared" si="85"/>
        <v>41.045000000000002</v>
      </c>
      <c r="O517" s="83">
        <f t="shared" si="86"/>
        <v>38.795000000000002</v>
      </c>
      <c r="P517" s="134"/>
      <c r="Q517" s="36">
        <f t="shared" si="87"/>
        <v>712.5</v>
      </c>
      <c r="R517" s="37">
        <f t="shared" si="88"/>
        <v>4275</v>
      </c>
      <c r="S517" s="21"/>
      <c r="T517" s="21"/>
      <c r="U517" s="21"/>
      <c r="V517" s="21"/>
    </row>
    <row r="518" spans="1:22" ht="15.75" x14ac:dyDescent="0.25">
      <c r="A518" s="13">
        <v>0.625</v>
      </c>
      <c r="B518" s="14" t="s">
        <v>551</v>
      </c>
      <c r="C518" s="15">
        <v>195</v>
      </c>
      <c r="D518" s="15">
        <v>31</v>
      </c>
      <c r="E518" s="15">
        <v>98</v>
      </c>
      <c r="F518" s="15">
        <v>928</v>
      </c>
      <c r="G518" s="15">
        <v>592</v>
      </c>
      <c r="H518" s="17">
        <v>263</v>
      </c>
      <c r="I518" s="82"/>
      <c r="J518" s="83">
        <f t="shared" si="81"/>
        <v>36.462499999999999</v>
      </c>
      <c r="K518" s="83">
        <f t="shared" si="82"/>
        <v>35.232500000000002</v>
      </c>
      <c r="L518" s="83">
        <f t="shared" si="83"/>
        <v>35.734999999999999</v>
      </c>
      <c r="M518" s="83">
        <f t="shared" si="84"/>
        <v>41.96</v>
      </c>
      <c r="N518" s="83">
        <f t="shared" si="85"/>
        <v>39.44</v>
      </c>
      <c r="O518" s="83">
        <f t="shared" si="86"/>
        <v>36.972499999999997</v>
      </c>
      <c r="P518" s="134"/>
      <c r="Q518" s="36">
        <f t="shared" si="87"/>
        <v>351.16666666666669</v>
      </c>
      <c r="R518" s="37">
        <f t="shared" si="88"/>
        <v>2107</v>
      </c>
      <c r="S518" s="21"/>
      <c r="T518" s="21"/>
      <c r="U518" s="21"/>
      <c r="V518" s="21"/>
    </row>
    <row r="519" spans="1:22" ht="15.75" x14ac:dyDescent="0.25">
      <c r="A519" s="13">
        <v>0.625</v>
      </c>
      <c r="B519" s="14" t="s">
        <v>552</v>
      </c>
      <c r="C519" s="15">
        <v>169</v>
      </c>
      <c r="D519" s="15">
        <v>41</v>
      </c>
      <c r="E519" s="15">
        <v>151</v>
      </c>
      <c r="F519" s="15">
        <v>177</v>
      </c>
      <c r="G519" s="15">
        <v>76</v>
      </c>
      <c r="H519" s="17">
        <v>34</v>
      </c>
      <c r="I519" s="82"/>
      <c r="J519" s="83">
        <f t="shared" ref="J519:J582" si="89">17.5*2+IF(C519&gt;1000,1000/100*0.75,C519/100*0.75)+IF(IF(C519&gt;3000,(3000-1000)/100*1.8,(C519-1000)/100*1.8)&lt;0,0,IF(C519&gt;3000,(3000-1000)/100*1.8,(C519-1000)/100*1.8))+IF(C519&gt;3000, (C519-3000)/100*4,0)</f>
        <v>36.267499999999998</v>
      </c>
      <c r="K519" s="83">
        <f t="shared" ref="K519:K582" si="90">17.5*2+IF(D519&gt;1000,1000/100*0.75,D519/100*0.75)+IF(IF(D519&gt;3000,(3000-1000)/100*1.8,(D519-1000)/100*1.8)&lt;0,0,IF(D519&gt;3000,(3000-1000)/100*1.8,(D519-1000)/100*1.8))+IF(D519&gt;3000, (D519-3000)/100*4,0)</f>
        <v>35.307499999999997</v>
      </c>
      <c r="L519" s="83">
        <f t="shared" ref="L519:L582" si="91">17.5*2+IF(E519&gt;1000,1000/100*0.75,E519/100*0.75)+IF(IF(E519&gt;3000,(3000-1000)/100*1.8,(E519-1000)/100*1.8)&lt;0,0,IF(E519&gt;3000,(3000-1000)/100*1.8,(E519-1000)/100*1.8))+IF(E519&gt;3000, (E519-3000)/100*4,0)</f>
        <v>36.1325</v>
      </c>
      <c r="M519" s="83">
        <f t="shared" ref="M519:M582" si="92">17.5*2+IF(F519&gt;1000,1000/100*0.75,F519/100*0.75)+IF(IF(F519&gt;3000,(3000-1000)/100*1.8,(F519-1000)/100*1.8)&lt;0,0,IF(F519&gt;3000,(3000-1000)/100*1.8,(F519-1000)/100*1.8))+IF(F519&gt;3000, (F519-3000)/100*4,0)</f>
        <v>36.327500000000001</v>
      </c>
      <c r="N519" s="83">
        <f t="shared" ref="N519:N582" si="93">17.5*2+IF(G519&gt;1000,1000/100*0.75,G519/100*0.75)+IF(IF(G519&gt;3000,(3000-1000)/100*1.8,(G519-1000)/100*1.8)&lt;0,0,IF(G519&gt;3000,(3000-1000)/100*1.8,(G519-1000)/100*1.8))+IF(G519&gt;3000, (G519-3000)/100*4,0)</f>
        <v>35.57</v>
      </c>
      <c r="O519" s="83">
        <f t="shared" ref="O519:O582" si="94">17.5*2+IF(H519&gt;1000,1000/100*0.75,H519/100*0.75)+IF(IF(H519&gt;3000,(3000-1000)/100*1.8,(H519-1000)/100*1.8)&lt;0,0,IF(H519&gt;3000,(3000-1000)/100*1.8,(H519-1000)/100*1.8))+IF(H519&gt;3000, (H519-3000)/100*4,0)</f>
        <v>35.255000000000003</v>
      </c>
      <c r="P519" s="134"/>
      <c r="Q519" s="36">
        <f t="shared" ref="Q519:Q582" si="95">AVERAGE(C519:H519)</f>
        <v>108</v>
      </c>
      <c r="R519" s="37">
        <f t="shared" ref="R519:R582" si="96">SUM(C519:H519)</f>
        <v>648</v>
      </c>
      <c r="S519" s="21"/>
      <c r="T519" s="21"/>
      <c r="U519" s="21"/>
      <c r="V519" s="21"/>
    </row>
    <row r="520" spans="1:22" ht="15.75" x14ac:dyDescent="0.25">
      <c r="A520" s="13">
        <v>0.625</v>
      </c>
      <c r="B520" s="14" t="s">
        <v>553</v>
      </c>
      <c r="C520" s="15">
        <v>60</v>
      </c>
      <c r="D520" s="15">
        <v>55</v>
      </c>
      <c r="E520" s="15">
        <v>33</v>
      </c>
      <c r="F520" s="15">
        <v>236</v>
      </c>
      <c r="G520" s="15">
        <v>26</v>
      </c>
      <c r="H520" s="17">
        <v>21</v>
      </c>
      <c r="I520" s="82"/>
      <c r="J520" s="83">
        <f t="shared" si="89"/>
        <v>35.450000000000003</v>
      </c>
      <c r="K520" s="83">
        <f t="shared" si="90"/>
        <v>35.412500000000001</v>
      </c>
      <c r="L520" s="83">
        <f t="shared" si="91"/>
        <v>35.247500000000002</v>
      </c>
      <c r="M520" s="83">
        <f t="shared" si="92"/>
        <v>36.770000000000003</v>
      </c>
      <c r="N520" s="83">
        <f t="shared" si="93"/>
        <v>35.195</v>
      </c>
      <c r="O520" s="83">
        <f t="shared" si="94"/>
        <v>35.157499999999999</v>
      </c>
      <c r="P520" s="134"/>
      <c r="Q520" s="36">
        <f t="shared" si="95"/>
        <v>71.833333333333329</v>
      </c>
      <c r="R520" s="37">
        <f t="shared" si="96"/>
        <v>431</v>
      </c>
      <c r="S520" s="21"/>
      <c r="T520" s="21"/>
      <c r="U520" s="21"/>
      <c r="V520" s="21"/>
    </row>
    <row r="521" spans="1:22" ht="15.75" x14ac:dyDescent="0.25">
      <c r="A521" s="13">
        <v>0.625</v>
      </c>
      <c r="B521" s="14" t="s">
        <v>554</v>
      </c>
      <c r="C521" s="15">
        <v>1182</v>
      </c>
      <c r="D521" s="15">
        <v>969</v>
      </c>
      <c r="E521" s="15">
        <v>1188</v>
      </c>
      <c r="F521" s="15">
        <v>1283</v>
      </c>
      <c r="G521" s="15">
        <v>935</v>
      </c>
      <c r="H521" s="17">
        <v>903</v>
      </c>
      <c r="I521" s="82"/>
      <c r="J521" s="83">
        <f t="shared" si="89"/>
        <v>45.776000000000003</v>
      </c>
      <c r="K521" s="83">
        <f t="shared" si="90"/>
        <v>42.267499999999998</v>
      </c>
      <c r="L521" s="83">
        <f t="shared" si="91"/>
        <v>45.884</v>
      </c>
      <c r="M521" s="83">
        <f t="shared" si="92"/>
        <v>47.594000000000001</v>
      </c>
      <c r="N521" s="83">
        <f t="shared" si="93"/>
        <v>42.012500000000003</v>
      </c>
      <c r="O521" s="83">
        <f t="shared" si="94"/>
        <v>41.772500000000001</v>
      </c>
      <c r="P521" s="134"/>
      <c r="Q521" s="36">
        <f t="shared" si="95"/>
        <v>1076.6666666666667</v>
      </c>
      <c r="R521" s="37">
        <f t="shared" si="96"/>
        <v>6460</v>
      </c>
      <c r="S521" s="21"/>
      <c r="T521" s="21"/>
      <c r="U521" s="21"/>
      <c r="V521" s="21"/>
    </row>
    <row r="522" spans="1:22" ht="15.75" x14ac:dyDescent="0.25">
      <c r="A522" s="13">
        <v>0.625</v>
      </c>
      <c r="B522" s="14" t="s">
        <v>555</v>
      </c>
      <c r="C522" s="15">
        <v>112</v>
      </c>
      <c r="D522" s="15">
        <v>29</v>
      </c>
      <c r="E522" s="15">
        <v>37</v>
      </c>
      <c r="F522" s="15">
        <v>64</v>
      </c>
      <c r="G522" s="15">
        <v>56</v>
      </c>
      <c r="H522" s="17">
        <v>161</v>
      </c>
      <c r="I522" s="82"/>
      <c r="J522" s="83">
        <f t="shared" si="89"/>
        <v>35.840000000000003</v>
      </c>
      <c r="K522" s="83">
        <f t="shared" si="90"/>
        <v>35.217500000000001</v>
      </c>
      <c r="L522" s="83">
        <f t="shared" si="91"/>
        <v>35.277500000000003</v>
      </c>
      <c r="M522" s="83">
        <f t="shared" si="92"/>
        <v>35.479999999999997</v>
      </c>
      <c r="N522" s="83">
        <f t="shared" si="93"/>
        <v>35.42</v>
      </c>
      <c r="O522" s="83">
        <f t="shared" si="94"/>
        <v>36.207500000000003</v>
      </c>
      <c r="P522" s="134"/>
      <c r="Q522" s="36">
        <f t="shared" si="95"/>
        <v>76.5</v>
      </c>
      <c r="R522" s="37">
        <f t="shared" si="96"/>
        <v>459</v>
      </c>
      <c r="S522" s="21"/>
      <c r="T522" s="21"/>
      <c r="U522" s="21"/>
      <c r="V522" s="21"/>
    </row>
    <row r="523" spans="1:22" ht="15.75" x14ac:dyDescent="0.25">
      <c r="A523" s="13">
        <v>0.625</v>
      </c>
      <c r="B523" s="14" t="s">
        <v>556</v>
      </c>
      <c r="C523" s="15">
        <v>11</v>
      </c>
      <c r="D523" s="15">
        <v>9</v>
      </c>
      <c r="E523" s="15">
        <v>12</v>
      </c>
      <c r="F523" s="15">
        <v>20</v>
      </c>
      <c r="G523" s="15">
        <v>50</v>
      </c>
      <c r="H523" s="17">
        <v>44</v>
      </c>
      <c r="I523" s="82"/>
      <c r="J523" s="83">
        <f t="shared" si="89"/>
        <v>35.082500000000003</v>
      </c>
      <c r="K523" s="83">
        <f t="shared" si="90"/>
        <v>35.067500000000003</v>
      </c>
      <c r="L523" s="83">
        <f t="shared" si="91"/>
        <v>35.090000000000003</v>
      </c>
      <c r="M523" s="83">
        <f t="shared" si="92"/>
        <v>35.15</v>
      </c>
      <c r="N523" s="83">
        <f t="shared" si="93"/>
        <v>35.375</v>
      </c>
      <c r="O523" s="83">
        <f t="shared" si="94"/>
        <v>35.33</v>
      </c>
      <c r="P523" s="134"/>
      <c r="Q523" s="36">
        <f t="shared" si="95"/>
        <v>24.333333333333332</v>
      </c>
      <c r="R523" s="37">
        <f t="shared" si="96"/>
        <v>146</v>
      </c>
      <c r="S523" s="21"/>
      <c r="T523" s="21"/>
      <c r="U523" s="21"/>
      <c r="V523" s="21"/>
    </row>
    <row r="524" spans="1:22" ht="15.75" x14ac:dyDescent="0.25">
      <c r="A524" s="13">
        <v>0.625</v>
      </c>
      <c r="B524" s="14" t="s">
        <v>557</v>
      </c>
      <c r="C524" s="15">
        <v>29</v>
      </c>
      <c r="D524" s="15">
        <v>43</v>
      </c>
      <c r="E524" s="15">
        <v>508</v>
      </c>
      <c r="F524" s="15">
        <v>1055</v>
      </c>
      <c r="G524" s="15">
        <v>209</v>
      </c>
      <c r="H524" s="17"/>
      <c r="I524" s="82"/>
      <c r="J524" s="83">
        <f t="shared" si="89"/>
        <v>35.217500000000001</v>
      </c>
      <c r="K524" s="83">
        <f t="shared" si="90"/>
        <v>35.322499999999998</v>
      </c>
      <c r="L524" s="83">
        <f t="shared" si="91"/>
        <v>38.81</v>
      </c>
      <c r="M524" s="83">
        <f t="shared" si="92"/>
        <v>43.49</v>
      </c>
      <c r="N524" s="83">
        <f t="shared" si="93"/>
        <v>36.567500000000003</v>
      </c>
      <c r="O524" s="83">
        <f t="shared" si="94"/>
        <v>35</v>
      </c>
      <c r="P524" s="134"/>
      <c r="Q524" s="36">
        <f t="shared" si="95"/>
        <v>368.8</v>
      </c>
      <c r="R524" s="37">
        <f t="shared" si="96"/>
        <v>1844</v>
      </c>
      <c r="S524" s="21"/>
      <c r="T524" s="21"/>
      <c r="U524" s="21"/>
      <c r="V524" s="21"/>
    </row>
    <row r="525" spans="1:22" ht="15.75" x14ac:dyDescent="0.25">
      <c r="A525" s="13">
        <v>0.625</v>
      </c>
      <c r="B525" s="14" t="s">
        <v>558</v>
      </c>
      <c r="C525" s="15">
        <v>1195</v>
      </c>
      <c r="D525" s="15">
        <v>1613</v>
      </c>
      <c r="E525" s="15">
        <v>2166</v>
      </c>
      <c r="F525" s="15">
        <v>985</v>
      </c>
      <c r="G525" s="15">
        <v>1893</v>
      </c>
      <c r="H525" s="17">
        <v>2106</v>
      </c>
      <c r="I525" s="82"/>
      <c r="J525" s="83">
        <f t="shared" si="89"/>
        <v>46.01</v>
      </c>
      <c r="K525" s="83">
        <f t="shared" si="90"/>
        <v>53.533999999999999</v>
      </c>
      <c r="L525" s="83">
        <f t="shared" si="91"/>
        <v>63.488</v>
      </c>
      <c r="M525" s="83">
        <f t="shared" si="92"/>
        <v>42.387500000000003</v>
      </c>
      <c r="N525" s="83">
        <f t="shared" si="93"/>
        <v>58.573999999999998</v>
      </c>
      <c r="O525" s="83">
        <f t="shared" si="94"/>
        <v>62.408000000000001</v>
      </c>
      <c r="P525" s="134"/>
      <c r="Q525" s="36">
        <f t="shared" si="95"/>
        <v>1659.6666666666667</v>
      </c>
      <c r="R525" s="37">
        <f t="shared" si="96"/>
        <v>9958</v>
      </c>
      <c r="S525" s="21"/>
      <c r="T525" s="21"/>
      <c r="U525" s="21"/>
      <c r="V525" s="21"/>
    </row>
    <row r="526" spans="1:22" ht="15.75" x14ac:dyDescent="0.25">
      <c r="A526" s="13">
        <v>0.625</v>
      </c>
      <c r="B526" s="14" t="s">
        <v>559</v>
      </c>
      <c r="C526" s="15">
        <v>1022</v>
      </c>
      <c r="D526" s="15">
        <v>1095</v>
      </c>
      <c r="E526" s="15">
        <v>1863</v>
      </c>
      <c r="F526" s="15">
        <v>2773</v>
      </c>
      <c r="G526" s="15">
        <v>1682</v>
      </c>
      <c r="H526" s="17">
        <v>778</v>
      </c>
      <c r="I526" s="82"/>
      <c r="J526" s="83">
        <f t="shared" si="89"/>
        <v>42.896000000000001</v>
      </c>
      <c r="K526" s="83">
        <f t="shared" si="90"/>
        <v>44.21</v>
      </c>
      <c r="L526" s="83">
        <f t="shared" si="91"/>
        <v>58.034000000000006</v>
      </c>
      <c r="M526" s="83">
        <f t="shared" si="92"/>
        <v>74.414000000000001</v>
      </c>
      <c r="N526" s="83">
        <f t="shared" si="93"/>
        <v>54.776000000000003</v>
      </c>
      <c r="O526" s="83">
        <f t="shared" si="94"/>
        <v>40.835000000000001</v>
      </c>
      <c r="P526" s="134"/>
      <c r="Q526" s="36">
        <f t="shared" si="95"/>
        <v>1535.5</v>
      </c>
      <c r="R526" s="37">
        <f t="shared" si="96"/>
        <v>9213</v>
      </c>
      <c r="S526" s="21"/>
      <c r="T526" s="21"/>
      <c r="U526" s="21"/>
      <c r="V526" s="21"/>
    </row>
    <row r="527" spans="1:22" ht="15.75" x14ac:dyDescent="0.25">
      <c r="A527" s="13">
        <v>0.625</v>
      </c>
      <c r="B527" s="14" t="s">
        <v>560</v>
      </c>
      <c r="C527" s="15">
        <v>719</v>
      </c>
      <c r="D527" s="15">
        <v>584</v>
      </c>
      <c r="E527" s="15">
        <v>995</v>
      </c>
      <c r="F527" s="15">
        <v>1742</v>
      </c>
      <c r="G527" s="15">
        <v>862</v>
      </c>
      <c r="H527" s="17">
        <v>616</v>
      </c>
      <c r="I527" s="82"/>
      <c r="J527" s="83">
        <f t="shared" si="89"/>
        <v>40.392499999999998</v>
      </c>
      <c r="K527" s="83">
        <f t="shared" si="90"/>
        <v>39.380000000000003</v>
      </c>
      <c r="L527" s="83">
        <f t="shared" si="91"/>
        <v>42.462499999999999</v>
      </c>
      <c r="M527" s="83">
        <f t="shared" si="92"/>
        <v>55.856000000000002</v>
      </c>
      <c r="N527" s="83">
        <f t="shared" si="93"/>
        <v>41.465000000000003</v>
      </c>
      <c r="O527" s="83">
        <f t="shared" si="94"/>
        <v>39.619999999999997</v>
      </c>
      <c r="P527" s="134"/>
      <c r="Q527" s="36">
        <f t="shared" si="95"/>
        <v>919.66666666666663</v>
      </c>
      <c r="R527" s="37">
        <f t="shared" si="96"/>
        <v>5518</v>
      </c>
      <c r="S527" s="21"/>
      <c r="T527" s="21"/>
      <c r="U527" s="21"/>
      <c r="V527" s="21"/>
    </row>
    <row r="528" spans="1:22" ht="15.75" x14ac:dyDescent="0.25">
      <c r="A528" s="13">
        <v>0.625</v>
      </c>
      <c r="B528" s="14" t="s">
        <v>561</v>
      </c>
      <c r="C528" s="15">
        <v>408</v>
      </c>
      <c r="D528" s="15">
        <v>453</v>
      </c>
      <c r="E528" s="15">
        <v>693</v>
      </c>
      <c r="F528" s="15">
        <v>928</v>
      </c>
      <c r="G528" s="15">
        <v>414</v>
      </c>
      <c r="H528" s="17">
        <v>310</v>
      </c>
      <c r="I528" s="82"/>
      <c r="J528" s="83">
        <f t="shared" si="89"/>
        <v>38.06</v>
      </c>
      <c r="K528" s="83">
        <f t="shared" si="90"/>
        <v>38.397500000000001</v>
      </c>
      <c r="L528" s="83">
        <f t="shared" si="91"/>
        <v>40.197499999999998</v>
      </c>
      <c r="M528" s="83">
        <f t="shared" si="92"/>
        <v>41.96</v>
      </c>
      <c r="N528" s="83">
        <f t="shared" si="93"/>
        <v>38.104999999999997</v>
      </c>
      <c r="O528" s="83">
        <f t="shared" si="94"/>
        <v>37.325000000000003</v>
      </c>
      <c r="P528" s="134"/>
      <c r="Q528" s="36">
        <f t="shared" si="95"/>
        <v>534.33333333333337</v>
      </c>
      <c r="R528" s="37">
        <f t="shared" si="96"/>
        <v>3206</v>
      </c>
      <c r="S528" s="21"/>
      <c r="T528" s="21"/>
      <c r="U528" s="21"/>
      <c r="V528" s="21"/>
    </row>
    <row r="529" spans="1:22" ht="15.75" x14ac:dyDescent="0.25">
      <c r="A529" s="13">
        <v>0.625</v>
      </c>
      <c r="B529" s="14" t="s">
        <v>562</v>
      </c>
      <c r="C529" s="15">
        <v>282</v>
      </c>
      <c r="D529" s="15">
        <v>1971</v>
      </c>
      <c r="E529" s="15">
        <v>3431</v>
      </c>
      <c r="F529" s="15">
        <v>2776</v>
      </c>
      <c r="G529" s="15">
        <v>1005</v>
      </c>
      <c r="H529" s="17">
        <v>243</v>
      </c>
      <c r="I529" s="82"/>
      <c r="J529" s="83">
        <f t="shared" si="89"/>
        <v>37.115000000000002</v>
      </c>
      <c r="K529" s="83">
        <f t="shared" si="90"/>
        <v>59.978000000000002</v>
      </c>
      <c r="L529" s="83">
        <f t="shared" si="91"/>
        <v>95.74</v>
      </c>
      <c r="M529" s="83">
        <f t="shared" si="92"/>
        <v>74.468000000000004</v>
      </c>
      <c r="N529" s="83">
        <f t="shared" si="93"/>
        <v>42.59</v>
      </c>
      <c r="O529" s="83">
        <f t="shared" si="94"/>
        <v>36.822499999999998</v>
      </c>
      <c r="P529" s="134"/>
      <c r="Q529" s="36">
        <f t="shared" si="95"/>
        <v>1618</v>
      </c>
      <c r="R529" s="37">
        <f t="shared" si="96"/>
        <v>9708</v>
      </c>
      <c r="S529" s="21"/>
      <c r="T529" s="21"/>
      <c r="U529" s="21"/>
      <c r="V529" s="21"/>
    </row>
    <row r="530" spans="1:22" ht="15.75" x14ac:dyDescent="0.25">
      <c r="A530" s="13">
        <v>0.625</v>
      </c>
      <c r="B530" s="14" t="s">
        <v>563</v>
      </c>
      <c r="C530" s="15">
        <v>67</v>
      </c>
      <c r="D530" s="15">
        <v>196</v>
      </c>
      <c r="E530" s="15">
        <v>450</v>
      </c>
      <c r="F530" s="15">
        <v>2737</v>
      </c>
      <c r="G530" s="15">
        <v>309</v>
      </c>
      <c r="H530" s="17">
        <v>97</v>
      </c>
      <c r="I530" s="82"/>
      <c r="J530" s="83">
        <f t="shared" si="89"/>
        <v>35.502499999999998</v>
      </c>
      <c r="K530" s="83">
        <f t="shared" si="90"/>
        <v>36.47</v>
      </c>
      <c r="L530" s="83">
        <f t="shared" si="91"/>
        <v>38.375</v>
      </c>
      <c r="M530" s="83">
        <f t="shared" si="92"/>
        <v>73.766000000000005</v>
      </c>
      <c r="N530" s="83">
        <f t="shared" si="93"/>
        <v>37.317500000000003</v>
      </c>
      <c r="O530" s="83">
        <f t="shared" si="94"/>
        <v>35.727499999999999</v>
      </c>
      <c r="P530" s="134"/>
      <c r="Q530" s="36">
        <f t="shared" si="95"/>
        <v>642.66666666666663</v>
      </c>
      <c r="R530" s="37">
        <f t="shared" si="96"/>
        <v>3856</v>
      </c>
      <c r="S530" s="21"/>
      <c r="T530" s="21"/>
      <c r="U530" s="21"/>
      <c r="V530" s="21"/>
    </row>
    <row r="531" spans="1:22" ht="15.75" x14ac:dyDescent="0.25">
      <c r="A531" s="13">
        <v>0.625</v>
      </c>
      <c r="B531" s="14" t="s">
        <v>564</v>
      </c>
      <c r="C531" s="15">
        <v>761</v>
      </c>
      <c r="D531" s="15">
        <v>521</v>
      </c>
      <c r="E531" s="15">
        <v>765</v>
      </c>
      <c r="F531" s="15">
        <v>1693</v>
      </c>
      <c r="G531" s="15">
        <v>268</v>
      </c>
      <c r="H531" s="17">
        <v>415</v>
      </c>
      <c r="I531" s="82"/>
      <c r="J531" s="83">
        <f t="shared" si="89"/>
        <v>40.707500000000003</v>
      </c>
      <c r="K531" s="83">
        <f t="shared" si="90"/>
        <v>38.907499999999999</v>
      </c>
      <c r="L531" s="83">
        <f t="shared" si="91"/>
        <v>40.737499999999997</v>
      </c>
      <c r="M531" s="83">
        <f t="shared" si="92"/>
        <v>54.974000000000004</v>
      </c>
      <c r="N531" s="83">
        <f t="shared" si="93"/>
        <v>37.01</v>
      </c>
      <c r="O531" s="83">
        <f t="shared" si="94"/>
        <v>38.112499999999997</v>
      </c>
      <c r="P531" s="134"/>
      <c r="Q531" s="36">
        <f t="shared" si="95"/>
        <v>737.16666666666663</v>
      </c>
      <c r="R531" s="37">
        <f t="shared" si="96"/>
        <v>4423</v>
      </c>
      <c r="S531" s="21"/>
      <c r="T531" s="21"/>
      <c r="U531" s="21"/>
      <c r="V531" s="21"/>
    </row>
    <row r="532" spans="1:22" ht="15.75" x14ac:dyDescent="0.25">
      <c r="A532" s="13">
        <v>0.625</v>
      </c>
      <c r="B532" s="14" t="s">
        <v>565</v>
      </c>
      <c r="C532" s="15">
        <v>1705</v>
      </c>
      <c r="D532" s="15">
        <v>4932</v>
      </c>
      <c r="E532" s="15">
        <v>6810</v>
      </c>
      <c r="F532" s="15">
        <v>2445</v>
      </c>
      <c r="G532" s="15">
        <v>1044</v>
      </c>
      <c r="H532" s="17">
        <v>1454</v>
      </c>
      <c r="I532" s="82"/>
      <c r="J532" s="83">
        <f t="shared" si="89"/>
        <v>55.19</v>
      </c>
      <c r="K532" s="83">
        <f t="shared" si="90"/>
        <v>155.78</v>
      </c>
      <c r="L532" s="83">
        <f t="shared" si="91"/>
        <v>230.9</v>
      </c>
      <c r="M532" s="83">
        <f t="shared" si="92"/>
        <v>68.509999999999991</v>
      </c>
      <c r="N532" s="83">
        <f t="shared" si="93"/>
        <v>43.292000000000002</v>
      </c>
      <c r="O532" s="83">
        <f t="shared" si="94"/>
        <v>50.671999999999997</v>
      </c>
      <c r="P532" s="134"/>
      <c r="Q532" s="36">
        <f t="shared" si="95"/>
        <v>3065</v>
      </c>
      <c r="R532" s="37">
        <f t="shared" si="96"/>
        <v>18390</v>
      </c>
      <c r="S532" s="21"/>
      <c r="T532" s="21"/>
      <c r="U532" s="21"/>
      <c r="V532" s="21"/>
    </row>
    <row r="533" spans="1:22" ht="15.75" x14ac:dyDescent="0.25">
      <c r="A533" s="13">
        <v>0.625</v>
      </c>
      <c r="B533" s="14" t="s">
        <v>566</v>
      </c>
      <c r="C533" s="15">
        <v>48</v>
      </c>
      <c r="D533" s="15">
        <v>97</v>
      </c>
      <c r="E533" s="15">
        <v>275</v>
      </c>
      <c r="F533" s="15">
        <v>300</v>
      </c>
      <c r="G533" s="15">
        <v>121</v>
      </c>
      <c r="H533" s="17">
        <v>51</v>
      </c>
      <c r="I533" s="82"/>
      <c r="J533" s="83">
        <f t="shared" si="89"/>
        <v>35.36</v>
      </c>
      <c r="K533" s="83">
        <f t="shared" si="90"/>
        <v>35.727499999999999</v>
      </c>
      <c r="L533" s="83">
        <f t="shared" si="91"/>
        <v>37.0625</v>
      </c>
      <c r="M533" s="83">
        <f t="shared" si="92"/>
        <v>37.25</v>
      </c>
      <c r="N533" s="83">
        <f t="shared" si="93"/>
        <v>35.907499999999999</v>
      </c>
      <c r="O533" s="83">
        <f t="shared" si="94"/>
        <v>35.3825</v>
      </c>
      <c r="P533" s="134"/>
      <c r="Q533" s="36">
        <f t="shared" si="95"/>
        <v>148.66666666666666</v>
      </c>
      <c r="R533" s="37">
        <f t="shared" si="96"/>
        <v>892</v>
      </c>
      <c r="S533" s="21"/>
      <c r="T533" s="21"/>
      <c r="U533" s="21"/>
      <c r="V533" s="21"/>
    </row>
    <row r="534" spans="1:22" ht="15.75" x14ac:dyDescent="0.25">
      <c r="A534" s="13">
        <v>0.625</v>
      </c>
      <c r="B534" s="14" t="s">
        <v>567</v>
      </c>
      <c r="C534" s="15">
        <v>442</v>
      </c>
      <c r="D534" s="15">
        <v>474</v>
      </c>
      <c r="E534" s="15">
        <v>796</v>
      </c>
      <c r="F534" s="15">
        <v>1023</v>
      </c>
      <c r="G534" s="15">
        <v>259</v>
      </c>
      <c r="H534" s="17">
        <v>308</v>
      </c>
      <c r="I534" s="82"/>
      <c r="J534" s="83">
        <f t="shared" si="89"/>
        <v>38.314999999999998</v>
      </c>
      <c r="K534" s="83">
        <f t="shared" si="90"/>
        <v>38.555</v>
      </c>
      <c r="L534" s="83">
        <f t="shared" si="91"/>
        <v>40.97</v>
      </c>
      <c r="M534" s="83">
        <f t="shared" si="92"/>
        <v>42.914000000000001</v>
      </c>
      <c r="N534" s="83">
        <f t="shared" si="93"/>
        <v>36.942500000000003</v>
      </c>
      <c r="O534" s="83">
        <f t="shared" si="94"/>
        <v>37.31</v>
      </c>
      <c r="P534" s="134"/>
      <c r="Q534" s="36">
        <f t="shared" si="95"/>
        <v>550.33333333333337</v>
      </c>
      <c r="R534" s="37">
        <f t="shared" si="96"/>
        <v>3302</v>
      </c>
      <c r="S534" s="21"/>
      <c r="T534" s="21"/>
      <c r="U534" s="21"/>
      <c r="V534" s="21"/>
    </row>
    <row r="535" spans="1:22" ht="15.75" x14ac:dyDescent="0.25">
      <c r="A535" s="13">
        <v>0.625</v>
      </c>
      <c r="B535" s="14" t="s">
        <v>568</v>
      </c>
      <c r="C535" s="15"/>
      <c r="D535" s="15"/>
      <c r="E535" s="15">
        <v>273</v>
      </c>
      <c r="F535" s="15">
        <v>801</v>
      </c>
      <c r="G535" s="15">
        <v>370</v>
      </c>
      <c r="H535" s="17"/>
      <c r="I535" s="82"/>
      <c r="J535" s="83">
        <f t="shared" si="89"/>
        <v>35</v>
      </c>
      <c r="K535" s="83">
        <f t="shared" si="90"/>
        <v>35</v>
      </c>
      <c r="L535" s="83">
        <f t="shared" si="91"/>
        <v>37.047499999999999</v>
      </c>
      <c r="M535" s="83">
        <f t="shared" si="92"/>
        <v>41.0075</v>
      </c>
      <c r="N535" s="83">
        <f t="shared" si="93"/>
        <v>37.774999999999999</v>
      </c>
      <c r="O535" s="83">
        <f t="shared" si="94"/>
        <v>35</v>
      </c>
      <c r="P535" s="134"/>
      <c r="Q535" s="36">
        <f t="shared" si="95"/>
        <v>481.33333333333331</v>
      </c>
      <c r="R535" s="37">
        <f t="shared" si="96"/>
        <v>1444</v>
      </c>
      <c r="S535" s="21"/>
      <c r="T535" s="21"/>
      <c r="U535" s="21"/>
      <c r="V535" s="21"/>
    </row>
    <row r="536" spans="1:22" ht="15.75" x14ac:dyDescent="0.25">
      <c r="A536" s="13">
        <v>0.625</v>
      </c>
      <c r="B536" s="14" t="s">
        <v>569</v>
      </c>
      <c r="C536" s="15">
        <v>660</v>
      </c>
      <c r="D536" s="15">
        <v>749</v>
      </c>
      <c r="E536" s="15">
        <v>789</v>
      </c>
      <c r="F536" s="15">
        <v>1041</v>
      </c>
      <c r="G536" s="15">
        <v>688</v>
      </c>
      <c r="H536" s="17">
        <v>520</v>
      </c>
      <c r="I536" s="82"/>
      <c r="J536" s="83">
        <f t="shared" si="89"/>
        <v>39.950000000000003</v>
      </c>
      <c r="K536" s="83">
        <f t="shared" si="90"/>
        <v>40.6175</v>
      </c>
      <c r="L536" s="83">
        <f t="shared" si="91"/>
        <v>40.917499999999997</v>
      </c>
      <c r="M536" s="83">
        <f t="shared" si="92"/>
        <v>43.238</v>
      </c>
      <c r="N536" s="83">
        <f t="shared" si="93"/>
        <v>40.159999999999997</v>
      </c>
      <c r="O536" s="83">
        <f t="shared" si="94"/>
        <v>38.9</v>
      </c>
      <c r="P536" s="134"/>
      <c r="Q536" s="36">
        <f t="shared" si="95"/>
        <v>741.16666666666663</v>
      </c>
      <c r="R536" s="37">
        <f t="shared" si="96"/>
        <v>4447</v>
      </c>
      <c r="S536" s="21"/>
      <c r="T536" s="21"/>
      <c r="U536" s="21"/>
      <c r="V536" s="21"/>
    </row>
    <row r="537" spans="1:22" ht="15.75" x14ac:dyDescent="0.25">
      <c r="A537" s="13">
        <v>0.625</v>
      </c>
      <c r="B537" s="14" t="s">
        <v>570</v>
      </c>
      <c r="C537" s="15">
        <v>861</v>
      </c>
      <c r="D537" s="15">
        <v>885</v>
      </c>
      <c r="E537" s="15">
        <v>1295</v>
      </c>
      <c r="F537" s="15">
        <v>1683</v>
      </c>
      <c r="G537" s="15">
        <v>943</v>
      </c>
      <c r="H537" s="17">
        <v>647</v>
      </c>
      <c r="I537" s="82"/>
      <c r="J537" s="83">
        <f t="shared" si="89"/>
        <v>41.457499999999996</v>
      </c>
      <c r="K537" s="83">
        <f t="shared" si="90"/>
        <v>41.637500000000003</v>
      </c>
      <c r="L537" s="83">
        <f t="shared" si="91"/>
        <v>47.81</v>
      </c>
      <c r="M537" s="83">
        <f t="shared" si="92"/>
        <v>54.793999999999997</v>
      </c>
      <c r="N537" s="83">
        <f t="shared" si="93"/>
        <v>42.072499999999998</v>
      </c>
      <c r="O537" s="83">
        <f t="shared" si="94"/>
        <v>39.852499999999999</v>
      </c>
      <c r="P537" s="134"/>
      <c r="Q537" s="36">
        <f t="shared" si="95"/>
        <v>1052.3333333333333</v>
      </c>
      <c r="R537" s="37">
        <f t="shared" si="96"/>
        <v>6314</v>
      </c>
      <c r="S537" s="21"/>
      <c r="T537" s="21"/>
      <c r="U537" s="21"/>
      <c r="V537" s="21"/>
    </row>
    <row r="538" spans="1:22" ht="15.75" x14ac:dyDescent="0.25">
      <c r="A538" s="13">
        <v>0.625</v>
      </c>
      <c r="B538" s="14" t="s">
        <v>571</v>
      </c>
      <c r="C538" s="15">
        <v>449</v>
      </c>
      <c r="D538" s="15">
        <v>1173</v>
      </c>
      <c r="E538" s="15">
        <v>1116</v>
      </c>
      <c r="F538" s="15">
        <v>461</v>
      </c>
      <c r="G538" s="15">
        <v>654</v>
      </c>
      <c r="H538" s="17">
        <v>372</v>
      </c>
      <c r="I538" s="82"/>
      <c r="J538" s="83">
        <f t="shared" si="89"/>
        <v>38.3675</v>
      </c>
      <c r="K538" s="83">
        <f t="shared" si="90"/>
        <v>45.613999999999997</v>
      </c>
      <c r="L538" s="83">
        <f t="shared" si="91"/>
        <v>44.588000000000001</v>
      </c>
      <c r="M538" s="83">
        <f t="shared" si="92"/>
        <v>38.457500000000003</v>
      </c>
      <c r="N538" s="83">
        <f t="shared" si="93"/>
        <v>39.905000000000001</v>
      </c>
      <c r="O538" s="83">
        <f t="shared" si="94"/>
        <v>37.79</v>
      </c>
      <c r="P538" s="134"/>
      <c r="Q538" s="36">
        <f t="shared" si="95"/>
        <v>704.16666666666663</v>
      </c>
      <c r="R538" s="37">
        <f t="shared" si="96"/>
        <v>4225</v>
      </c>
      <c r="S538" s="21"/>
      <c r="T538" s="21"/>
      <c r="U538" s="21"/>
      <c r="V538" s="21"/>
    </row>
    <row r="539" spans="1:22" ht="15.75" x14ac:dyDescent="0.25">
      <c r="A539" s="13">
        <v>0.625</v>
      </c>
      <c r="B539" s="14" t="s">
        <v>572</v>
      </c>
      <c r="C539" s="15">
        <v>937</v>
      </c>
      <c r="D539" s="15">
        <v>692</v>
      </c>
      <c r="E539" s="15">
        <v>870</v>
      </c>
      <c r="F539" s="15">
        <v>749</v>
      </c>
      <c r="G539" s="15">
        <v>732</v>
      </c>
      <c r="H539" s="17">
        <v>1086</v>
      </c>
      <c r="I539" s="82"/>
      <c r="J539" s="83">
        <f t="shared" si="89"/>
        <v>42.027500000000003</v>
      </c>
      <c r="K539" s="83">
        <f t="shared" si="90"/>
        <v>40.19</v>
      </c>
      <c r="L539" s="83">
        <f t="shared" si="91"/>
        <v>41.524999999999999</v>
      </c>
      <c r="M539" s="83">
        <f t="shared" si="92"/>
        <v>40.6175</v>
      </c>
      <c r="N539" s="83">
        <f t="shared" si="93"/>
        <v>40.49</v>
      </c>
      <c r="O539" s="83">
        <f t="shared" si="94"/>
        <v>44.048000000000002</v>
      </c>
      <c r="P539" s="134"/>
      <c r="Q539" s="36">
        <f t="shared" si="95"/>
        <v>844.33333333333337</v>
      </c>
      <c r="R539" s="37">
        <f t="shared" si="96"/>
        <v>5066</v>
      </c>
      <c r="S539" s="21"/>
      <c r="T539" s="21"/>
      <c r="U539" s="21"/>
      <c r="V539" s="21"/>
    </row>
    <row r="540" spans="1:22" ht="15.75" x14ac:dyDescent="0.25">
      <c r="A540" s="13">
        <v>0.625</v>
      </c>
      <c r="B540" s="14" t="s">
        <v>573</v>
      </c>
      <c r="C540" s="15">
        <v>1576</v>
      </c>
      <c r="D540" s="15">
        <v>1859</v>
      </c>
      <c r="E540" s="15">
        <v>1364</v>
      </c>
      <c r="F540" s="15">
        <v>1937</v>
      </c>
      <c r="G540" s="15">
        <v>1581</v>
      </c>
      <c r="H540" s="17">
        <v>1218</v>
      </c>
      <c r="I540" s="82"/>
      <c r="J540" s="83">
        <f t="shared" si="89"/>
        <v>52.868000000000002</v>
      </c>
      <c r="K540" s="83">
        <f t="shared" si="90"/>
        <v>57.962000000000003</v>
      </c>
      <c r="L540" s="83">
        <f t="shared" si="91"/>
        <v>49.052</v>
      </c>
      <c r="M540" s="83">
        <f t="shared" si="92"/>
        <v>59.366</v>
      </c>
      <c r="N540" s="83">
        <f t="shared" si="93"/>
        <v>52.957999999999998</v>
      </c>
      <c r="O540" s="83">
        <f t="shared" si="94"/>
        <v>46.423999999999999</v>
      </c>
      <c r="P540" s="134"/>
      <c r="Q540" s="36">
        <f t="shared" si="95"/>
        <v>1589.1666666666667</v>
      </c>
      <c r="R540" s="37">
        <f t="shared" si="96"/>
        <v>9535</v>
      </c>
      <c r="S540" s="21"/>
      <c r="T540" s="21"/>
      <c r="U540" s="21"/>
      <c r="V540" s="21"/>
    </row>
    <row r="541" spans="1:22" ht="15.75" x14ac:dyDescent="0.25">
      <c r="A541" s="13">
        <v>0.625</v>
      </c>
      <c r="B541" s="14" t="s">
        <v>574</v>
      </c>
      <c r="C541" s="15">
        <v>12</v>
      </c>
      <c r="D541" s="15">
        <v>368</v>
      </c>
      <c r="E541" s="15">
        <v>505</v>
      </c>
      <c r="F541" s="15">
        <v>14</v>
      </c>
      <c r="G541" s="15">
        <v>50</v>
      </c>
      <c r="H541" s="17">
        <v>36</v>
      </c>
      <c r="I541" s="82"/>
      <c r="J541" s="83">
        <f t="shared" si="89"/>
        <v>35.090000000000003</v>
      </c>
      <c r="K541" s="83">
        <f t="shared" si="90"/>
        <v>37.76</v>
      </c>
      <c r="L541" s="83">
        <f t="shared" si="91"/>
        <v>38.787500000000001</v>
      </c>
      <c r="M541" s="83">
        <f t="shared" si="92"/>
        <v>35.104999999999997</v>
      </c>
      <c r="N541" s="83">
        <f t="shared" si="93"/>
        <v>35.375</v>
      </c>
      <c r="O541" s="83">
        <f t="shared" si="94"/>
        <v>35.270000000000003</v>
      </c>
      <c r="P541" s="134"/>
      <c r="Q541" s="36">
        <f t="shared" si="95"/>
        <v>164.16666666666666</v>
      </c>
      <c r="R541" s="37">
        <f t="shared" si="96"/>
        <v>985</v>
      </c>
      <c r="S541" s="21"/>
      <c r="T541" s="21"/>
      <c r="U541" s="21"/>
      <c r="V541" s="21"/>
    </row>
    <row r="542" spans="1:22" ht="15.75" x14ac:dyDescent="0.25">
      <c r="A542" s="13">
        <v>0.625</v>
      </c>
      <c r="B542" s="14" t="s">
        <v>575</v>
      </c>
      <c r="C542" s="15">
        <v>462</v>
      </c>
      <c r="D542" s="15">
        <v>291</v>
      </c>
      <c r="E542" s="15">
        <v>140</v>
      </c>
      <c r="F542" s="15">
        <v>81</v>
      </c>
      <c r="G542" s="15">
        <v>45</v>
      </c>
      <c r="H542" s="17">
        <v>34</v>
      </c>
      <c r="I542" s="82"/>
      <c r="J542" s="83">
        <f t="shared" si="89"/>
        <v>38.465000000000003</v>
      </c>
      <c r="K542" s="83">
        <f t="shared" si="90"/>
        <v>37.182499999999997</v>
      </c>
      <c r="L542" s="83">
        <f t="shared" si="91"/>
        <v>36.049999999999997</v>
      </c>
      <c r="M542" s="83">
        <f t="shared" si="92"/>
        <v>35.607500000000002</v>
      </c>
      <c r="N542" s="83">
        <f t="shared" si="93"/>
        <v>35.337499999999999</v>
      </c>
      <c r="O542" s="83">
        <f t="shared" si="94"/>
        <v>35.255000000000003</v>
      </c>
      <c r="P542" s="134"/>
      <c r="Q542" s="36">
        <f t="shared" si="95"/>
        <v>175.5</v>
      </c>
      <c r="R542" s="37">
        <f t="shared" si="96"/>
        <v>1053</v>
      </c>
      <c r="S542" s="21"/>
      <c r="T542" s="21"/>
      <c r="U542" s="21"/>
      <c r="V542" s="21"/>
    </row>
    <row r="543" spans="1:22" ht="15.75" x14ac:dyDescent="0.25">
      <c r="A543" s="13">
        <v>0.625</v>
      </c>
      <c r="B543" s="14" t="s">
        <v>576</v>
      </c>
      <c r="C543" s="15"/>
      <c r="D543" s="15">
        <v>175</v>
      </c>
      <c r="E543" s="15">
        <v>207</v>
      </c>
      <c r="F543" s="15">
        <v>174</v>
      </c>
      <c r="G543" s="15">
        <v>1</v>
      </c>
      <c r="H543" s="17">
        <v>1</v>
      </c>
      <c r="I543" s="82"/>
      <c r="J543" s="83">
        <f t="shared" si="89"/>
        <v>35</v>
      </c>
      <c r="K543" s="83">
        <f t="shared" si="90"/>
        <v>36.3125</v>
      </c>
      <c r="L543" s="83">
        <f t="shared" si="91"/>
        <v>36.552500000000002</v>
      </c>
      <c r="M543" s="83">
        <f t="shared" si="92"/>
        <v>36.305</v>
      </c>
      <c r="N543" s="83">
        <f t="shared" si="93"/>
        <v>35.0075</v>
      </c>
      <c r="O543" s="83">
        <f t="shared" si="94"/>
        <v>35.0075</v>
      </c>
      <c r="P543" s="134"/>
      <c r="Q543" s="36">
        <f t="shared" si="95"/>
        <v>111.6</v>
      </c>
      <c r="R543" s="37">
        <f t="shared" si="96"/>
        <v>558</v>
      </c>
      <c r="S543" s="21"/>
      <c r="T543" s="21"/>
      <c r="U543" s="21"/>
      <c r="V543" s="21"/>
    </row>
    <row r="544" spans="1:22" ht="15.75" x14ac:dyDescent="0.25">
      <c r="A544" s="13">
        <v>0.625</v>
      </c>
      <c r="B544" s="14" t="s">
        <v>577</v>
      </c>
      <c r="C544" s="15">
        <v>633</v>
      </c>
      <c r="D544" s="15">
        <v>683</v>
      </c>
      <c r="E544" s="15">
        <v>737</v>
      </c>
      <c r="F544" s="15">
        <v>819</v>
      </c>
      <c r="G544" s="15">
        <v>829</v>
      </c>
      <c r="H544" s="17">
        <v>626</v>
      </c>
      <c r="I544" s="82"/>
      <c r="J544" s="83">
        <f t="shared" si="89"/>
        <v>39.747500000000002</v>
      </c>
      <c r="K544" s="83">
        <f t="shared" si="90"/>
        <v>40.122500000000002</v>
      </c>
      <c r="L544" s="83">
        <f t="shared" si="91"/>
        <v>40.527500000000003</v>
      </c>
      <c r="M544" s="83">
        <f t="shared" si="92"/>
        <v>41.142499999999998</v>
      </c>
      <c r="N544" s="83">
        <f t="shared" si="93"/>
        <v>41.217500000000001</v>
      </c>
      <c r="O544" s="83">
        <f t="shared" si="94"/>
        <v>39.695</v>
      </c>
      <c r="P544" s="134"/>
      <c r="Q544" s="36">
        <f t="shared" si="95"/>
        <v>721.16666666666663</v>
      </c>
      <c r="R544" s="37">
        <f t="shared" si="96"/>
        <v>4327</v>
      </c>
      <c r="S544" s="21"/>
      <c r="T544" s="21"/>
      <c r="U544" s="21"/>
      <c r="V544" s="21"/>
    </row>
    <row r="545" spans="1:22" ht="15.75" x14ac:dyDescent="0.25">
      <c r="A545" s="13">
        <v>0.625</v>
      </c>
      <c r="B545" s="14" t="s">
        <v>578</v>
      </c>
      <c r="C545" s="15">
        <v>1387</v>
      </c>
      <c r="D545" s="15">
        <v>1493</v>
      </c>
      <c r="E545" s="15">
        <v>1874</v>
      </c>
      <c r="F545" s="15">
        <v>2178</v>
      </c>
      <c r="G545" s="15">
        <v>1577</v>
      </c>
      <c r="H545" s="17">
        <v>1287</v>
      </c>
      <c r="I545" s="82"/>
      <c r="J545" s="83">
        <f t="shared" si="89"/>
        <v>49.466000000000001</v>
      </c>
      <c r="K545" s="83">
        <f t="shared" si="90"/>
        <v>51.374000000000002</v>
      </c>
      <c r="L545" s="83">
        <f t="shared" si="91"/>
        <v>58.231999999999999</v>
      </c>
      <c r="M545" s="83">
        <f t="shared" si="92"/>
        <v>63.704000000000001</v>
      </c>
      <c r="N545" s="83">
        <f t="shared" si="93"/>
        <v>52.885999999999996</v>
      </c>
      <c r="O545" s="83">
        <f t="shared" si="94"/>
        <v>47.665999999999997</v>
      </c>
      <c r="P545" s="134"/>
      <c r="Q545" s="36">
        <f t="shared" si="95"/>
        <v>1632.6666666666667</v>
      </c>
      <c r="R545" s="37">
        <f t="shared" si="96"/>
        <v>9796</v>
      </c>
      <c r="S545" s="21"/>
      <c r="T545" s="21"/>
      <c r="U545" s="21"/>
      <c r="V545" s="21"/>
    </row>
    <row r="546" spans="1:22" ht="15.75" x14ac:dyDescent="0.25">
      <c r="A546" s="13">
        <v>0.625</v>
      </c>
      <c r="B546" s="14" t="s">
        <v>579</v>
      </c>
      <c r="C546" s="15">
        <v>223</v>
      </c>
      <c r="D546" s="15">
        <v>542</v>
      </c>
      <c r="E546" s="15">
        <v>1801</v>
      </c>
      <c r="F546" s="15">
        <v>2296</v>
      </c>
      <c r="G546" s="15">
        <v>1030</v>
      </c>
      <c r="H546" s="17">
        <v>655</v>
      </c>
      <c r="I546" s="82"/>
      <c r="J546" s="83">
        <f t="shared" si="89"/>
        <v>36.672499999999999</v>
      </c>
      <c r="K546" s="83">
        <f t="shared" si="90"/>
        <v>39.064999999999998</v>
      </c>
      <c r="L546" s="83">
        <f t="shared" si="91"/>
        <v>56.917999999999999</v>
      </c>
      <c r="M546" s="83">
        <f t="shared" si="92"/>
        <v>65.828000000000003</v>
      </c>
      <c r="N546" s="83">
        <f t="shared" si="93"/>
        <v>43.04</v>
      </c>
      <c r="O546" s="83">
        <f t="shared" si="94"/>
        <v>39.912500000000001</v>
      </c>
      <c r="P546" s="134"/>
      <c r="Q546" s="36">
        <f t="shared" si="95"/>
        <v>1091.1666666666667</v>
      </c>
      <c r="R546" s="37">
        <f t="shared" si="96"/>
        <v>6547</v>
      </c>
      <c r="S546" s="21"/>
      <c r="T546" s="21"/>
      <c r="U546" s="21"/>
      <c r="V546" s="21"/>
    </row>
    <row r="547" spans="1:22" ht="15.75" x14ac:dyDescent="0.25">
      <c r="A547" s="13">
        <v>0.625</v>
      </c>
      <c r="B547" s="14" t="s">
        <v>580</v>
      </c>
      <c r="C547" s="15">
        <v>249</v>
      </c>
      <c r="D547" s="15">
        <v>745</v>
      </c>
      <c r="E547" s="15">
        <v>971</v>
      </c>
      <c r="F547" s="15">
        <v>1452</v>
      </c>
      <c r="G547" s="15">
        <v>730</v>
      </c>
      <c r="H547" s="17">
        <v>631</v>
      </c>
      <c r="I547" s="82"/>
      <c r="J547" s="83">
        <f t="shared" si="89"/>
        <v>36.8675</v>
      </c>
      <c r="K547" s="83">
        <f t="shared" si="90"/>
        <v>40.587499999999999</v>
      </c>
      <c r="L547" s="83">
        <f t="shared" si="91"/>
        <v>42.282499999999999</v>
      </c>
      <c r="M547" s="83">
        <f t="shared" si="92"/>
        <v>50.635999999999996</v>
      </c>
      <c r="N547" s="83">
        <f t="shared" si="93"/>
        <v>40.475000000000001</v>
      </c>
      <c r="O547" s="83">
        <f t="shared" si="94"/>
        <v>39.732500000000002</v>
      </c>
      <c r="P547" s="134"/>
      <c r="Q547" s="36">
        <f t="shared" si="95"/>
        <v>796.33333333333337</v>
      </c>
      <c r="R547" s="37">
        <f t="shared" si="96"/>
        <v>4778</v>
      </c>
      <c r="S547" s="21"/>
      <c r="T547" s="21"/>
      <c r="U547" s="21"/>
      <c r="V547" s="21"/>
    </row>
    <row r="548" spans="1:22" ht="15.75" x14ac:dyDescent="0.25">
      <c r="A548" s="13">
        <v>0.625</v>
      </c>
      <c r="B548" s="14" t="s">
        <v>581</v>
      </c>
      <c r="C548" s="15">
        <v>1476</v>
      </c>
      <c r="D548" s="15">
        <v>1653</v>
      </c>
      <c r="E548" s="15">
        <v>8817</v>
      </c>
      <c r="F548" s="15">
        <v>16094</v>
      </c>
      <c r="G548" s="15">
        <v>4468</v>
      </c>
      <c r="H548" s="17">
        <v>682</v>
      </c>
      <c r="I548" s="82"/>
      <c r="J548" s="83">
        <f t="shared" si="89"/>
        <v>51.067999999999998</v>
      </c>
      <c r="K548" s="83">
        <f t="shared" si="90"/>
        <v>54.254000000000005</v>
      </c>
      <c r="L548" s="83">
        <f t="shared" si="91"/>
        <v>311.18</v>
      </c>
      <c r="M548" s="83">
        <f t="shared" si="92"/>
        <v>602.26</v>
      </c>
      <c r="N548" s="83">
        <f t="shared" si="93"/>
        <v>137.22</v>
      </c>
      <c r="O548" s="83">
        <f t="shared" si="94"/>
        <v>40.115000000000002</v>
      </c>
      <c r="P548" s="134"/>
      <c r="Q548" s="36">
        <f t="shared" si="95"/>
        <v>5531.666666666667</v>
      </c>
      <c r="R548" s="37">
        <f t="shared" si="96"/>
        <v>33190</v>
      </c>
      <c r="S548" s="21"/>
      <c r="T548" s="21"/>
      <c r="U548" s="21"/>
      <c r="V548" s="21"/>
    </row>
    <row r="549" spans="1:22" ht="15.75" x14ac:dyDescent="0.25">
      <c r="A549" s="13">
        <v>0.625</v>
      </c>
      <c r="B549" s="14" t="s">
        <v>582</v>
      </c>
      <c r="C549" s="15">
        <v>501</v>
      </c>
      <c r="D549" s="15">
        <v>1747</v>
      </c>
      <c r="E549" s="15">
        <v>5683</v>
      </c>
      <c r="F549" s="15">
        <v>6636</v>
      </c>
      <c r="G549" s="15">
        <v>2338</v>
      </c>
      <c r="H549" s="17">
        <v>925</v>
      </c>
      <c r="I549" s="82"/>
      <c r="J549" s="83">
        <f t="shared" si="89"/>
        <v>38.7575</v>
      </c>
      <c r="K549" s="83">
        <f t="shared" si="90"/>
        <v>55.945999999999998</v>
      </c>
      <c r="L549" s="83">
        <f t="shared" si="91"/>
        <v>185.82</v>
      </c>
      <c r="M549" s="83">
        <f t="shared" si="92"/>
        <v>223.94</v>
      </c>
      <c r="N549" s="83">
        <f t="shared" si="93"/>
        <v>66.584000000000003</v>
      </c>
      <c r="O549" s="83">
        <f t="shared" si="94"/>
        <v>41.9375</v>
      </c>
      <c r="P549" s="134"/>
      <c r="Q549" s="36">
        <f t="shared" si="95"/>
        <v>2971.6666666666665</v>
      </c>
      <c r="R549" s="37">
        <f t="shared" si="96"/>
        <v>17830</v>
      </c>
      <c r="S549" s="21"/>
      <c r="T549" s="21"/>
      <c r="U549" s="21"/>
      <c r="V549" s="21"/>
    </row>
    <row r="550" spans="1:22" ht="15.75" x14ac:dyDescent="0.25">
      <c r="A550" s="13">
        <v>0.625</v>
      </c>
      <c r="B550" s="14" t="s">
        <v>583</v>
      </c>
      <c r="C550" s="15">
        <v>1008</v>
      </c>
      <c r="D550" s="15">
        <v>690</v>
      </c>
      <c r="E550" s="15">
        <v>605</v>
      </c>
      <c r="F550" s="15">
        <v>1294</v>
      </c>
      <c r="G550" s="15">
        <v>1357</v>
      </c>
      <c r="H550" s="17">
        <v>340</v>
      </c>
      <c r="I550" s="82"/>
      <c r="J550" s="83">
        <f t="shared" si="89"/>
        <v>42.643999999999998</v>
      </c>
      <c r="K550" s="83">
        <f t="shared" si="90"/>
        <v>40.174999999999997</v>
      </c>
      <c r="L550" s="83">
        <f t="shared" si="91"/>
        <v>39.537500000000001</v>
      </c>
      <c r="M550" s="83">
        <f t="shared" si="92"/>
        <v>47.792000000000002</v>
      </c>
      <c r="N550" s="83">
        <f t="shared" si="93"/>
        <v>48.926000000000002</v>
      </c>
      <c r="O550" s="83">
        <f t="shared" si="94"/>
        <v>37.549999999999997</v>
      </c>
      <c r="P550" s="134"/>
      <c r="Q550" s="36">
        <f t="shared" si="95"/>
        <v>882.33333333333337</v>
      </c>
      <c r="R550" s="37">
        <f t="shared" si="96"/>
        <v>5294</v>
      </c>
      <c r="S550" s="21"/>
      <c r="T550" s="21"/>
      <c r="U550" s="21"/>
      <c r="V550" s="21"/>
    </row>
    <row r="551" spans="1:22" ht="15.75" x14ac:dyDescent="0.25">
      <c r="A551" s="13">
        <v>0.625</v>
      </c>
      <c r="B551" s="14" t="s">
        <v>584</v>
      </c>
      <c r="C551" s="15">
        <v>472</v>
      </c>
      <c r="D551" s="15">
        <v>5144</v>
      </c>
      <c r="E551" s="15">
        <v>10183</v>
      </c>
      <c r="F551" s="15">
        <v>2625</v>
      </c>
      <c r="G551" s="15">
        <v>2627</v>
      </c>
      <c r="H551" s="17">
        <v>2201</v>
      </c>
      <c r="I551" s="82"/>
      <c r="J551" s="83">
        <f t="shared" si="89"/>
        <v>38.54</v>
      </c>
      <c r="K551" s="83">
        <f t="shared" si="90"/>
        <v>164.26</v>
      </c>
      <c r="L551" s="83">
        <f t="shared" si="91"/>
        <v>365.82</v>
      </c>
      <c r="M551" s="83">
        <f t="shared" si="92"/>
        <v>71.75</v>
      </c>
      <c r="N551" s="83">
        <f t="shared" si="93"/>
        <v>71.786000000000001</v>
      </c>
      <c r="O551" s="83">
        <f t="shared" si="94"/>
        <v>64.117999999999995</v>
      </c>
      <c r="P551" s="134"/>
      <c r="Q551" s="36">
        <f t="shared" si="95"/>
        <v>3875.3333333333335</v>
      </c>
      <c r="R551" s="37">
        <f t="shared" si="96"/>
        <v>23252</v>
      </c>
      <c r="S551" s="21"/>
      <c r="T551" s="21"/>
      <c r="U551" s="21"/>
      <c r="V551" s="21"/>
    </row>
    <row r="552" spans="1:22" ht="15.75" x14ac:dyDescent="0.25">
      <c r="A552" s="13">
        <v>0.625</v>
      </c>
      <c r="B552" s="14" t="s">
        <v>585</v>
      </c>
      <c r="C552" s="15">
        <v>1418</v>
      </c>
      <c r="D552" s="15">
        <v>1995</v>
      </c>
      <c r="E552" s="15">
        <v>3137</v>
      </c>
      <c r="F552" s="15">
        <v>4031</v>
      </c>
      <c r="G552" s="15">
        <v>1515</v>
      </c>
      <c r="H552" s="17">
        <v>1016</v>
      </c>
      <c r="I552" s="82"/>
      <c r="J552" s="83">
        <f t="shared" si="89"/>
        <v>50.024000000000001</v>
      </c>
      <c r="K552" s="83">
        <f t="shared" si="90"/>
        <v>60.41</v>
      </c>
      <c r="L552" s="83">
        <f t="shared" si="91"/>
        <v>83.98</v>
      </c>
      <c r="M552" s="83">
        <f t="shared" si="92"/>
        <v>119.74000000000001</v>
      </c>
      <c r="N552" s="83">
        <f t="shared" si="93"/>
        <v>51.77</v>
      </c>
      <c r="O552" s="83">
        <f t="shared" si="94"/>
        <v>42.787999999999997</v>
      </c>
      <c r="P552" s="134"/>
      <c r="Q552" s="36">
        <f t="shared" si="95"/>
        <v>2185.3333333333335</v>
      </c>
      <c r="R552" s="37">
        <f t="shared" si="96"/>
        <v>13112</v>
      </c>
      <c r="S552" s="21"/>
      <c r="T552" s="21"/>
      <c r="U552" s="21"/>
      <c r="V552" s="21"/>
    </row>
    <row r="553" spans="1:22" ht="15.75" x14ac:dyDescent="0.25">
      <c r="A553" s="13">
        <v>0.625</v>
      </c>
      <c r="B553" s="14" t="s">
        <v>586</v>
      </c>
      <c r="C553" s="15">
        <v>899</v>
      </c>
      <c r="D553" s="15">
        <v>939</v>
      </c>
      <c r="E553" s="15">
        <v>1363</v>
      </c>
      <c r="F553" s="15">
        <v>1147</v>
      </c>
      <c r="G553" s="15">
        <v>1206</v>
      </c>
      <c r="H553" s="17">
        <v>868</v>
      </c>
      <c r="I553" s="82"/>
      <c r="J553" s="83">
        <f t="shared" si="89"/>
        <v>41.7425</v>
      </c>
      <c r="K553" s="83">
        <f t="shared" si="90"/>
        <v>42.042500000000004</v>
      </c>
      <c r="L553" s="83">
        <f t="shared" si="91"/>
        <v>49.033999999999999</v>
      </c>
      <c r="M553" s="83">
        <f t="shared" si="92"/>
        <v>45.146000000000001</v>
      </c>
      <c r="N553" s="83">
        <f t="shared" si="93"/>
        <v>46.207999999999998</v>
      </c>
      <c r="O553" s="83">
        <f t="shared" si="94"/>
        <v>41.51</v>
      </c>
      <c r="P553" s="134"/>
      <c r="Q553" s="36">
        <f t="shared" si="95"/>
        <v>1070.3333333333333</v>
      </c>
      <c r="R553" s="37">
        <f t="shared" si="96"/>
        <v>6422</v>
      </c>
      <c r="S553" s="21"/>
      <c r="T553" s="21"/>
      <c r="U553" s="21"/>
      <c r="V553" s="21"/>
    </row>
    <row r="554" spans="1:22" ht="15.75" x14ac:dyDescent="0.25">
      <c r="A554" s="13">
        <v>0.625</v>
      </c>
      <c r="B554" s="14" t="s">
        <v>587</v>
      </c>
      <c r="C554" s="15">
        <v>96</v>
      </c>
      <c r="D554" s="15">
        <v>156</v>
      </c>
      <c r="E554" s="15">
        <v>550</v>
      </c>
      <c r="F554" s="15">
        <v>1155</v>
      </c>
      <c r="G554" s="15">
        <v>1102</v>
      </c>
      <c r="H554" s="17">
        <v>747</v>
      </c>
      <c r="I554" s="82"/>
      <c r="J554" s="83">
        <f t="shared" si="89"/>
        <v>35.72</v>
      </c>
      <c r="K554" s="83">
        <f t="shared" si="90"/>
        <v>36.17</v>
      </c>
      <c r="L554" s="83">
        <f t="shared" si="91"/>
        <v>39.125</v>
      </c>
      <c r="M554" s="83">
        <f t="shared" si="92"/>
        <v>45.29</v>
      </c>
      <c r="N554" s="83">
        <f t="shared" si="93"/>
        <v>44.335999999999999</v>
      </c>
      <c r="O554" s="83">
        <f t="shared" si="94"/>
        <v>40.602499999999999</v>
      </c>
      <c r="P554" s="134"/>
      <c r="Q554" s="36">
        <f t="shared" si="95"/>
        <v>634.33333333333337</v>
      </c>
      <c r="R554" s="37">
        <f t="shared" si="96"/>
        <v>3806</v>
      </c>
      <c r="S554" s="21"/>
      <c r="T554" s="21"/>
      <c r="U554" s="21"/>
      <c r="V554" s="21"/>
    </row>
    <row r="555" spans="1:22" ht="15.75" x14ac:dyDescent="0.25">
      <c r="A555" s="13">
        <v>0.625</v>
      </c>
      <c r="B555" s="14" t="s">
        <v>588</v>
      </c>
      <c r="C555" s="15">
        <v>762</v>
      </c>
      <c r="D555" s="15">
        <v>633</v>
      </c>
      <c r="E555" s="15">
        <v>1771</v>
      </c>
      <c r="F555" s="15">
        <v>684</v>
      </c>
      <c r="G555" s="15">
        <v>4180</v>
      </c>
      <c r="H555" s="17">
        <v>641</v>
      </c>
      <c r="I555" s="82"/>
      <c r="J555" s="83">
        <f t="shared" si="89"/>
        <v>40.715000000000003</v>
      </c>
      <c r="K555" s="83">
        <f t="shared" si="90"/>
        <v>39.747500000000002</v>
      </c>
      <c r="L555" s="83">
        <f t="shared" si="91"/>
        <v>56.378</v>
      </c>
      <c r="M555" s="83">
        <f t="shared" si="92"/>
        <v>40.130000000000003</v>
      </c>
      <c r="N555" s="83">
        <f t="shared" si="93"/>
        <v>125.7</v>
      </c>
      <c r="O555" s="83">
        <f t="shared" si="94"/>
        <v>39.807499999999997</v>
      </c>
      <c r="P555" s="134"/>
      <c r="Q555" s="36">
        <f t="shared" si="95"/>
        <v>1445.1666666666667</v>
      </c>
      <c r="R555" s="37">
        <f t="shared" si="96"/>
        <v>8671</v>
      </c>
      <c r="S555" s="21"/>
      <c r="T555" s="21"/>
      <c r="U555" s="21"/>
      <c r="V555" s="21"/>
    </row>
    <row r="556" spans="1:22" ht="15.75" x14ac:dyDescent="0.25">
      <c r="A556" s="13">
        <v>0.625</v>
      </c>
      <c r="B556" s="14" t="s">
        <v>589</v>
      </c>
      <c r="C556" s="15">
        <v>537</v>
      </c>
      <c r="D556" s="15">
        <v>666</v>
      </c>
      <c r="E556" s="15">
        <v>847</v>
      </c>
      <c r="F556" s="15">
        <v>907</v>
      </c>
      <c r="G556" s="15">
        <v>818</v>
      </c>
      <c r="H556" s="17">
        <v>653</v>
      </c>
      <c r="I556" s="82"/>
      <c r="J556" s="83">
        <f t="shared" si="89"/>
        <v>39.027500000000003</v>
      </c>
      <c r="K556" s="83">
        <f t="shared" si="90"/>
        <v>39.994999999999997</v>
      </c>
      <c r="L556" s="83">
        <f t="shared" si="91"/>
        <v>41.352499999999999</v>
      </c>
      <c r="M556" s="83">
        <f t="shared" si="92"/>
        <v>41.802500000000002</v>
      </c>
      <c r="N556" s="83">
        <f t="shared" si="93"/>
        <v>41.134999999999998</v>
      </c>
      <c r="O556" s="83">
        <f t="shared" si="94"/>
        <v>39.897500000000001</v>
      </c>
      <c r="P556" s="134"/>
      <c r="Q556" s="36">
        <f t="shared" si="95"/>
        <v>738</v>
      </c>
      <c r="R556" s="37">
        <f t="shared" si="96"/>
        <v>4428</v>
      </c>
      <c r="S556" s="21"/>
      <c r="T556" s="21"/>
      <c r="U556" s="21"/>
      <c r="V556" s="21"/>
    </row>
    <row r="557" spans="1:22" ht="15.75" x14ac:dyDescent="0.25">
      <c r="A557" s="13">
        <v>0.625</v>
      </c>
      <c r="B557" s="14" t="s">
        <v>590</v>
      </c>
      <c r="C557" s="15">
        <v>1569</v>
      </c>
      <c r="D557" s="15">
        <v>1754</v>
      </c>
      <c r="E557" s="15">
        <v>6241</v>
      </c>
      <c r="F557" s="15">
        <v>9566</v>
      </c>
      <c r="G557" s="15">
        <v>3654</v>
      </c>
      <c r="H557" s="17">
        <v>1261</v>
      </c>
      <c r="I557" s="82"/>
      <c r="J557" s="83">
        <f t="shared" si="89"/>
        <v>52.742000000000004</v>
      </c>
      <c r="K557" s="83">
        <f t="shared" si="90"/>
        <v>56.072000000000003</v>
      </c>
      <c r="L557" s="83">
        <f t="shared" si="91"/>
        <v>208.14</v>
      </c>
      <c r="M557" s="83">
        <f t="shared" si="92"/>
        <v>341.14</v>
      </c>
      <c r="N557" s="83">
        <f t="shared" si="93"/>
        <v>104.66</v>
      </c>
      <c r="O557" s="83">
        <f t="shared" si="94"/>
        <v>47.198</v>
      </c>
      <c r="P557" s="134"/>
      <c r="Q557" s="36">
        <f t="shared" si="95"/>
        <v>4007.5</v>
      </c>
      <c r="R557" s="37">
        <f t="shared" si="96"/>
        <v>24045</v>
      </c>
      <c r="S557" s="21"/>
      <c r="T557" s="21"/>
      <c r="U557" s="21"/>
      <c r="V557" s="21"/>
    </row>
    <row r="558" spans="1:22" ht="15.75" x14ac:dyDescent="0.25">
      <c r="A558" s="13">
        <v>0.625</v>
      </c>
      <c r="B558" s="14" t="s">
        <v>591</v>
      </c>
      <c r="C558" s="15">
        <v>17</v>
      </c>
      <c r="D558" s="15">
        <v>208</v>
      </c>
      <c r="E558" s="15">
        <v>2563</v>
      </c>
      <c r="F558" s="15">
        <v>3964</v>
      </c>
      <c r="G558" s="15">
        <v>522</v>
      </c>
      <c r="H558" s="17"/>
      <c r="I558" s="82"/>
      <c r="J558" s="83">
        <f t="shared" si="89"/>
        <v>35.127499999999998</v>
      </c>
      <c r="K558" s="83">
        <f t="shared" si="90"/>
        <v>36.56</v>
      </c>
      <c r="L558" s="83">
        <f t="shared" si="91"/>
        <v>70.634</v>
      </c>
      <c r="M558" s="83">
        <f t="shared" si="92"/>
        <v>117.06</v>
      </c>
      <c r="N558" s="83">
        <f t="shared" si="93"/>
        <v>38.914999999999999</v>
      </c>
      <c r="O558" s="83">
        <f t="shared" si="94"/>
        <v>35</v>
      </c>
      <c r="P558" s="134"/>
      <c r="Q558" s="36">
        <f t="shared" si="95"/>
        <v>1454.8</v>
      </c>
      <c r="R558" s="37">
        <f t="shared" si="96"/>
        <v>7274</v>
      </c>
      <c r="S558" s="21"/>
      <c r="T558" s="21"/>
      <c r="U558" s="21"/>
      <c r="V558" s="21"/>
    </row>
    <row r="559" spans="1:22" ht="15.75" x14ac:dyDescent="0.25">
      <c r="A559" s="13">
        <v>0.625</v>
      </c>
      <c r="B559" s="14" t="s">
        <v>592</v>
      </c>
      <c r="C559" s="15">
        <v>4356</v>
      </c>
      <c r="D559" s="15">
        <v>292</v>
      </c>
      <c r="E559" s="15">
        <v>373</v>
      </c>
      <c r="F559" s="15">
        <v>946</v>
      </c>
      <c r="G559" s="15">
        <v>306</v>
      </c>
      <c r="H559" s="17"/>
      <c r="I559" s="82"/>
      <c r="J559" s="83">
        <f t="shared" si="89"/>
        <v>132.74</v>
      </c>
      <c r="K559" s="83">
        <f t="shared" si="90"/>
        <v>37.19</v>
      </c>
      <c r="L559" s="83">
        <f t="shared" si="91"/>
        <v>37.797499999999999</v>
      </c>
      <c r="M559" s="83">
        <f t="shared" si="92"/>
        <v>42.094999999999999</v>
      </c>
      <c r="N559" s="83">
        <f t="shared" si="93"/>
        <v>37.295000000000002</v>
      </c>
      <c r="O559" s="83">
        <f t="shared" si="94"/>
        <v>35</v>
      </c>
      <c r="P559" s="134"/>
      <c r="Q559" s="36">
        <f t="shared" si="95"/>
        <v>1254.5999999999999</v>
      </c>
      <c r="R559" s="37">
        <f t="shared" si="96"/>
        <v>6273</v>
      </c>
      <c r="S559" s="21"/>
      <c r="T559" s="21"/>
      <c r="U559" s="21"/>
      <c r="V559" s="21"/>
    </row>
    <row r="560" spans="1:22" ht="15.75" x14ac:dyDescent="0.25">
      <c r="A560" s="13">
        <v>0.625</v>
      </c>
      <c r="B560" s="14" t="s">
        <v>593</v>
      </c>
      <c r="C560" s="15">
        <v>361</v>
      </c>
      <c r="D560" s="15">
        <v>484</v>
      </c>
      <c r="E560" s="15">
        <v>1377</v>
      </c>
      <c r="F560" s="15">
        <v>1803</v>
      </c>
      <c r="G560" s="15">
        <v>1320</v>
      </c>
      <c r="H560" s="17">
        <v>406</v>
      </c>
      <c r="I560" s="82"/>
      <c r="J560" s="83">
        <f t="shared" si="89"/>
        <v>37.707500000000003</v>
      </c>
      <c r="K560" s="83">
        <f t="shared" si="90"/>
        <v>38.630000000000003</v>
      </c>
      <c r="L560" s="83">
        <f t="shared" si="91"/>
        <v>49.286000000000001</v>
      </c>
      <c r="M560" s="83">
        <f t="shared" si="92"/>
        <v>56.954000000000001</v>
      </c>
      <c r="N560" s="83">
        <f t="shared" si="93"/>
        <v>48.26</v>
      </c>
      <c r="O560" s="83">
        <f t="shared" si="94"/>
        <v>38.045000000000002</v>
      </c>
      <c r="P560" s="134"/>
      <c r="Q560" s="36">
        <f t="shared" si="95"/>
        <v>958.5</v>
      </c>
      <c r="R560" s="37">
        <f t="shared" si="96"/>
        <v>5751</v>
      </c>
      <c r="S560" s="21"/>
      <c r="T560" s="21"/>
      <c r="U560" s="21"/>
      <c r="V560" s="21"/>
    </row>
    <row r="561" spans="1:22" ht="15.75" x14ac:dyDescent="0.25">
      <c r="A561" s="13">
        <v>0.625</v>
      </c>
      <c r="B561" s="14" t="s">
        <v>594</v>
      </c>
      <c r="C561" s="15"/>
      <c r="D561" s="15">
        <v>12</v>
      </c>
      <c r="E561" s="15">
        <v>178</v>
      </c>
      <c r="F561" s="15">
        <v>535</v>
      </c>
      <c r="G561" s="15">
        <v>117</v>
      </c>
      <c r="H561" s="17">
        <v>1</v>
      </c>
      <c r="I561" s="82"/>
      <c r="J561" s="83">
        <f t="shared" si="89"/>
        <v>35</v>
      </c>
      <c r="K561" s="83">
        <f t="shared" si="90"/>
        <v>35.090000000000003</v>
      </c>
      <c r="L561" s="83">
        <f t="shared" si="91"/>
        <v>36.335000000000001</v>
      </c>
      <c r="M561" s="83">
        <f t="shared" si="92"/>
        <v>39.012500000000003</v>
      </c>
      <c r="N561" s="83">
        <f t="shared" si="93"/>
        <v>35.877499999999998</v>
      </c>
      <c r="O561" s="83">
        <f t="shared" si="94"/>
        <v>35.0075</v>
      </c>
      <c r="P561" s="134"/>
      <c r="Q561" s="36">
        <f t="shared" si="95"/>
        <v>168.6</v>
      </c>
      <c r="R561" s="37">
        <f t="shared" si="96"/>
        <v>843</v>
      </c>
      <c r="S561" s="21"/>
      <c r="T561" s="21"/>
      <c r="U561" s="21"/>
      <c r="V561" s="21"/>
    </row>
    <row r="562" spans="1:22" ht="15.75" x14ac:dyDescent="0.25">
      <c r="A562" s="13">
        <v>0.625</v>
      </c>
      <c r="B562" s="14" t="s">
        <v>595</v>
      </c>
      <c r="C562" s="15">
        <v>4</v>
      </c>
      <c r="D562" s="15">
        <v>41</v>
      </c>
      <c r="E562" s="15">
        <v>51</v>
      </c>
      <c r="F562" s="15">
        <v>109</v>
      </c>
      <c r="G562" s="15">
        <v>33</v>
      </c>
      <c r="H562" s="17">
        <v>20</v>
      </c>
      <c r="I562" s="82"/>
      <c r="J562" s="83">
        <f t="shared" si="89"/>
        <v>35.03</v>
      </c>
      <c r="K562" s="83">
        <f t="shared" si="90"/>
        <v>35.307499999999997</v>
      </c>
      <c r="L562" s="83">
        <f t="shared" si="91"/>
        <v>35.3825</v>
      </c>
      <c r="M562" s="83">
        <f t="shared" si="92"/>
        <v>35.817500000000003</v>
      </c>
      <c r="N562" s="83">
        <f t="shared" si="93"/>
        <v>35.247500000000002</v>
      </c>
      <c r="O562" s="83">
        <f t="shared" si="94"/>
        <v>35.15</v>
      </c>
      <c r="P562" s="134"/>
      <c r="Q562" s="36">
        <f t="shared" si="95"/>
        <v>43</v>
      </c>
      <c r="R562" s="37">
        <f t="shared" si="96"/>
        <v>258</v>
      </c>
      <c r="S562" s="21"/>
      <c r="T562" s="21"/>
      <c r="U562" s="21"/>
      <c r="V562" s="21"/>
    </row>
    <row r="563" spans="1:22" ht="15.75" x14ac:dyDescent="0.25">
      <c r="A563" s="13">
        <v>0.625</v>
      </c>
      <c r="B563" s="14" t="s">
        <v>596</v>
      </c>
      <c r="C563" s="15">
        <v>1134</v>
      </c>
      <c r="D563" s="15">
        <v>141</v>
      </c>
      <c r="E563" s="15">
        <v>716</v>
      </c>
      <c r="F563" s="15">
        <v>1054</v>
      </c>
      <c r="G563" s="15">
        <v>694</v>
      </c>
      <c r="H563" s="17">
        <v>460</v>
      </c>
      <c r="I563" s="82"/>
      <c r="J563" s="83">
        <f t="shared" si="89"/>
        <v>44.911999999999999</v>
      </c>
      <c r="K563" s="83">
        <f t="shared" si="90"/>
        <v>36.057499999999997</v>
      </c>
      <c r="L563" s="83">
        <f t="shared" si="91"/>
        <v>40.369999999999997</v>
      </c>
      <c r="M563" s="83">
        <f t="shared" si="92"/>
        <v>43.472000000000001</v>
      </c>
      <c r="N563" s="83">
        <f t="shared" si="93"/>
        <v>40.204999999999998</v>
      </c>
      <c r="O563" s="83">
        <f t="shared" si="94"/>
        <v>38.450000000000003</v>
      </c>
      <c r="P563" s="134"/>
      <c r="Q563" s="36">
        <f t="shared" si="95"/>
        <v>699.83333333333337</v>
      </c>
      <c r="R563" s="37">
        <f t="shared" si="96"/>
        <v>4199</v>
      </c>
      <c r="S563" s="21"/>
      <c r="T563" s="21"/>
      <c r="U563" s="21"/>
      <c r="V563" s="21"/>
    </row>
    <row r="564" spans="1:22" ht="15.75" x14ac:dyDescent="0.25">
      <c r="A564" s="13">
        <v>0.625</v>
      </c>
      <c r="B564" s="14" t="s">
        <v>597</v>
      </c>
      <c r="C564" s="15">
        <v>1723</v>
      </c>
      <c r="D564" s="15">
        <v>1551</v>
      </c>
      <c r="E564" s="15">
        <v>2675</v>
      </c>
      <c r="F564" s="15">
        <v>7070</v>
      </c>
      <c r="G564" s="15">
        <v>2235</v>
      </c>
      <c r="H564" s="17">
        <v>1159</v>
      </c>
      <c r="I564" s="82"/>
      <c r="J564" s="83">
        <f t="shared" si="89"/>
        <v>55.514000000000003</v>
      </c>
      <c r="K564" s="83">
        <f t="shared" si="90"/>
        <v>52.417999999999999</v>
      </c>
      <c r="L564" s="83">
        <f t="shared" si="91"/>
        <v>72.650000000000006</v>
      </c>
      <c r="M564" s="83">
        <f t="shared" si="92"/>
        <v>241.3</v>
      </c>
      <c r="N564" s="83">
        <f t="shared" si="93"/>
        <v>64.73</v>
      </c>
      <c r="O564" s="83">
        <f t="shared" si="94"/>
        <v>45.362000000000002</v>
      </c>
      <c r="P564" s="134"/>
      <c r="Q564" s="36">
        <f t="shared" si="95"/>
        <v>2735.5</v>
      </c>
      <c r="R564" s="37">
        <f t="shared" si="96"/>
        <v>16413</v>
      </c>
      <c r="S564" s="21"/>
      <c r="T564" s="21"/>
      <c r="U564" s="21"/>
      <c r="V564" s="21"/>
    </row>
    <row r="565" spans="1:22" ht="15.75" x14ac:dyDescent="0.25">
      <c r="A565" s="13">
        <v>0.625</v>
      </c>
      <c r="B565" s="14" t="s">
        <v>598</v>
      </c>
      <c r="C565" s="15">
        <v>528</v>
      </c>
      <c r="D565" s="15">
        <v>703</v>
      </c>
      <c r="E565" s="15">
        <v>1267</v>
      </c>
      <c r="F565" s="15">
        <v>1027</v>
      </c>
      <c r="G565" s="15">
        <v>780</v>
      </c>
      <c r="H565" s="17">
        <v>536</v>
      </c>
      <c r="I565" s="82"/>
      <c r="J565" s="83">
        <f t="shared" si="89"/>
        <v>38.96</v>
      </c>
      <c r="K565" s="83">
        <f t="shared" si="90"/>
        <v>40.272500000000001</v>
      </c>
      <c r="L565" s="83">
        <f t="shared" si="91"/>
        <v>47.305999999999997</v>
      </c>
      <c r="M565" s="83">
        <f t="shared" si="92"/>
        <v>42.985999999999997</v>
      </c>
      <c r="N565" s="83">
        <f t="shared" si="93"/>
        <v>40.85</v>
      </c>
      <c r="O565" s="83">
        <f t="shared" si="94"/>
        <v>39.020000000000003</v>
      </c>
      <c r="P565" s="134"/>
      <c r="Q565" s="36">
        <f t="shared" si="95"/>
        <v>806.83333333333337</v>
      </c>
      <c r="R565" s="37">
        <f t="shared" si="96"/>
        <v>4841</v>
      </c>
      <c r="S565" s="21"/>
      <c r="T565" s="21"/>
      <c r="U565" s="21"/>
      <c r="V565" s="21"/>
    </row>
    <row r="566" spans="1:22" ht="15.75" x14ac:dyDescent="0.25">
      <c r="A566" s="13">
        <v>0.625</v>
      </c>
      <c r="B566" s="14" t="s">
        <v>599</v>
      </c>
      <c r="C566" s="15">
        <v>9</v>
      </c>
      <c r="D566" s="15">
        <v>107</v>
      </c>
      <c r="E566" s="15">
        <v>409</v>
      </c>
      <c r="F566" s="15">
        <v>989</v>
      </c>
      <c r="G566" s="15">
        <v>741</v>
      </c>
      <c r="H566" s="17">
        <v>612</v>
      </c>
      <c r="I566" s="82"/>
      <c r="J566" s="83">
        <f t="shared" si="89"/>
        <v>35.067500000000003</v>
      </c>
      <c r="K566" s="83">
        <f t="shared" si="90"/>
        <v>35.802500000000002</v>
      </c>
      <c r="L566" s="83">
        <f t="shared" si="91"/>
        <v>38.067500000000003</v>
      </c>
      <c r="M566" s="83">
        <f t="shared" si="92"/>
        <v>42.417500000000004</v>
      </c>
      <c r="N566" s="83">
        <f t="shared" si="93"/>
        <v>40.557499999999997</v>
      </c>
      <c r="O566" s="83">
        <f t="shared" si="94"/>
        <v>39.590000000000003</v>
      </c>
      <c r="P566" s="134"/>
      <c r="Q566" s="36">
        <f t="shared" si="95"/>
        <v>477.83333333333331</v>
      </c>
      <c r="R566" s="37">
        <f t="shared" si="96"/>
        <v>2867</v>
      </c>
      <c r="S566" s="21"/>
      <c r="T566" s="21"/>
      <c r="U566" s="21"/>
      <c r="V566" s="21"/>
    </row>
    <row r="567" spans="1:22" ht="15.75" x14ac:dyDescent="0.25">
      <c r="A567" s="13">
        <v>0.625</v>
      </c>
      <c r="B567" s="14" t="s">
        <v>600</v>
      </c>
      <c r="C567" s="15">
        <v>2147</v>
      </c>
      <c r="D567" s="15">
        <v>1919</v>
      </c>
      <c r="E567" s="15">
        <v>2033</v>
      </c>
      <c r="F567" s="15">
        <v>856</v>
      </c>
      <c r="G567" s="15">
        <v>1105</v>
      </c>
      <c r="H567" s="17">
        <v>847</v>
      </c>
      <c r="I567" s="82"/>
      <c r="J567" s="83">
        <f t="shared" si="89"/>
        <v>63.146000000000001</v>
      </c>
      <c r="K567" s="83">
        <f t="shared" si="90"/>
        <v>59.042000000000002</v>
      </c>
      <c r="L567" s="83">
        <f t="shared" si="91"/>
        <v>61.094000000000001</v>
      </c>
      <c r="M567" s="83">
        <f t="shared" si="92"/>
        <v>41.42</v>
      </c>
      <c r="N567" s="83">
        <f t="shared" si="93"/>
        <v>44.39</v>
      </c>
      <c r="O567" s="83">
        <f t="shared" si="94"/>
        <v>41.352499999999999</v>
      </c>
      <c r="P567" s="134"/>
      <c r="Q567" s="36">
        <f t="shared" si="95"/>
        <v>1484.5</v>
      </c>
      <c r="R567" s="37">
        <f t="shared" si="96"/>
        <v>8907</v>
      </c>
      <c r="S567" s="21"/>
      <c r="T567" s="21"/>
      <c r="U567" s="21"/>
      <c r="V567" s="21"/>
    </row>
    <row r="568" spans="1:22" ht="15.75" x14ac:dyDescent="0.25">
      <c r="A568" s="13">
        <v>0.625</v>
      </c>
      <c r="B568" s="14" t="s">
        <v>601</v>
      </c>
      <c r="C568" s="15">
        <v>468</v>
      </c>
      <c r="D568" s="15">
        <v>431</v>
      </c>
      <c r="E568" s="15">
        <v>544</v>
      </c>
      <c r="F568" s="15">
        <v>595</v>
      </c>
      <c r="G568" s="15">
        <v>952</v>
      </c>
      <c r="H568" s="17">
        <v>465</v>
      </c>
      <c r="I568" s="82"/>
      <c r="J568" s="83">
        <f t="shared" si="89"/>
        <v>38.51</v>
      </c>
      <c r="K568" s="83">
        <f t="shared" si="90"/>
        <v>38.232500000000002</v>
      </c>
      <c r="L568" s="83">
        <f t="shared" si="91"/>
        <v>39.08</v>
      </c>
      <c r="M568" s="83">
        <f t="shared" si="92"/>
        <v>39.462499999999999</v>
      </c>
      <c r="N568" s="83">
        <f t="shared" si="93"/>
        <v>42.14</v>
      </c>
      <c r="O568" s="83">
        <f t="shared" si="94"/>
        <v>38.487499999999997</v>
      </c>
      <c r="P568" s="134"/>
      <c r="Q568" s="36">
        <f t="shared" si="95"/>
        <v>575.83333333333337</v>
      </c>
      <c r="R568" s="37">
        <f t="shared" si="96"/>
        <v>3455</v>
      </c>
      <c r="S568" s="21"/>
      <c r="T568" s="21"/>
      <c r="U568" s="21"/>
      <c r="V568" s="21"/>
    </row>
    <row r="569" spans="1:22" ht="15.75" x14ac:dyDescent="0.25">
      <c r="A569" s="13">
        <v>0.625</v>
      </c>
      <c r="B569" s="14" t="s">
        <v>602</v>
      </c>
      <c r="C569" s="15"/>
      <c r="D569" s="15"/>
      <c r="E569" s="15">
        <v>128</v>
      </c>
      <c r="F569" s="15">
        <v>143</v>
      </c>
      <c r="G569" s="15">
        <v>94</v>
      </c>
      <c r="H569" s="17">
        <v>81</v>
      </c>
      <c r="I569" s="82"/>
      <c r="J569" s="83">
        <f t="shared" si="89"/>
        <v>35</v>
      </c>
      <c r="K569" s="83">
        <f t="shared" si="90"/>
        <v>35</v>
      </c>
      <c r="L569" s="83">
        <f t="shared" si="91"/>
        <v>35.96</v>
      </c>
      <c r="M569" s="83">
        <f t="shared" si="92"/>
        <v>36.072499999999998</v>
      </c>
      <c r="N569" s="83">
        <f t="shared" si="93"/>
        <v>35.704999999999998</v>
      </c>
      <c r="O569" s="83">
        <f t="shared" si="94"/>
        <v>35.607500000000002</v>
      </c>
      <c r="P569" s="134"/>
      <c r="Q569" s="36">
        <f t="shared" si="95"/>
        <v>111.5</v>
      </c>
      <c r="R569" s="37">
        <f t="shared" si="96"/>
        <v>446</v>
      </c>
      <c r="S569" s="21"/>
      <c r="T569" s="21"/>
      <c r="U569" s="21"/>
      <c r="V569" s="21"/>
    </row>
    <row r="570" spans="1:22" ht="15.75" x14ac:dyDescent="0.25">
      <c r="A570" s="13">
        <v>0.625</v>
      </c>
      <c r="B570" s="14" t="s">
        <v>603</v>
      </c>
      <c r="C570" s="15">
        <v>55</v>
      </c>
      <c r="D570" s="15">
        <v>65</v>
      </c>
      <c r="E570" s="15">
        <v>522</v>
      </c>
      <c r="F570" s="15">
        <v>2573</v>
      </c>
      <c r="G570" s="15">
        <v>2720</v>
      </c>
      <c r="H570" s="17">
        <v>566</v>
      </c>
      <c r="I570" s="82"/>
      <c r="J570" s="83">
        <f t="shared" si="89"/>
        <v>35.412500000000001</v>
      </c>
      <c r="K570" s="83">
        <f t="shared" si="90"/>
        <v>35.487499999999997</v>
      </c>
      <c r="L570" s="83">
        <f t="shared" si="91"/>
        <v>38.914999999999999</v>
      </c>
      <c r="M570" s="83">
        <f t="shared" si="92"/>
        <v>70.813999999999993</v>
      </c>
      <c r="N570" s="83">
        <f t="shared" si="93"/>
        <v>73.460000000000008</v>
      </c>
      <c r="O570" s="83">
        <f t="shared" si="94"/>
        <v>39.244999999999997</v>
      </c>
      <c r="P570" s="134"/>
      <c r="Q570" s="36">
        <f t="shared" si="95"/>
        <v>1083.5</v>
      </c>
      <c r="R570" s="37">
        <f t="shared" si="96"/>
        <v>6501</v>
      </c>
      <c r="S570" s="21"/>
      <c r="T570" s="21"/>
      <c r="U570" s="21"/>
      <c r="V570" s="21"/>
    </row>
    <row r="571" spans="1:22" ht="15.75" x14ac:dyDescent="0.25">
      <c r="A571" s="13">
        <v>0.625</v>
      </c>
      <c r="B571" s="14" t="s">
        <v>604</v>
      </c>
      <c r="C571" s="15">
        <v>36</v>
      </c>
      <c r="D571" s="15">
        <v>20</v>
      </c>
      <c r="E571" s="15">
        <v>47</v>
      </c>
      <c r="F571" s="15">
        <v>58</v>
      </c>
      <c r="G571" s="15">
        <v>135</v>
      </c>
      <c r="H571" s="17">
        <v>105</v>
      </c>
      <c r="I571" s="82"/>
      <c r="J571" s="83">
        <f t="shared" si="89"/>
        <v>35.270000000000003</v>
      </c>
      <c r="K571" s="83">
        <f t="shared" si="90"/>
        <v>35.15</v>
      </c>
      <c r="L571" s="83">
        <f t="shared" si="91"/>
        <v>35.352499999999999</v>
      </c>
      <c r="M571" s="83">
        <f t="shared" si="92"/>
        <v>35.435000000000002</v>
      </c>
      <c r="N571" s="83">
        <f t="shared" si="93"/>
        <v>36.012500000000003</v>
      </c>
      <c r="O571" s="83">
        <f t="shared" si="94"/>
        <v>35.787500000000001</v>
      </c>
      <c r="P571" s="134"/>
      <c r="Q571" s="36">
        <f t="shared" si="95"/>
        <v>66.833333333333329</v>
      </c>
      <c r="R571" s="37">
        <f t="shared" si="96"/>
        <v>401</v>
      </c>
      <c r="S571" s="21"/>
      <c r="T571" s="21"/>
      <c r="U571" s="21"/>
      <c r="V571" s="21"/>
    </row>
    <row r="572" spans="1:22" ht="15.75" x14ac:dyDescent="0.25">
      <c r="A572" s="13">
        <v>0.625</v>
      </c>
      <c r="B572" s="14" t="s">
        <v>605</v>
      </c>
      <c r="C572" s="15">
        <v>590</v>
      </c>
      <c r="D572" s="15">
        <v>663</v>
      </c>
      <c r="E572" s="15">
        <v>884</v>
      </c>
      <c r="F572" s="15">
        <v>1151</v>
      </c>
      <c r="G572" s="15">
        <v>772</v>
      </c>
      <c r="H572" s="17">
        <v>615</v>
      </c>
      <c r="I572" s="82"/>
      <c r="J572" s="83">
        <f t="shared" si="89"/>
        <v>39.424999999999997</v>
      </c>
      <c r="K572" s="83">
        <f t="shared" si="90"/>
        <v>39.972499999999997</v>
      </c>
      <c r="L572" s="83">
        <f t="shared" si="91"/>
        <v>41.63</v>
      </c>
      <c r="M572" s="83">
        <f t="shared" si="92"/>
        <v>45.218000000000004</v>
      </c>
      <c r="N572" s="83">
        <f t="shared" si="93"/>
        <v>40.79</v>
      </c>
      <c r="O572" s="83">
        <f t="shared" si="94"/>
        <v>39.612499999999997</v>
      </c>
      <c r="P572" s="134"/>
      <c r="Q572" s="36">
        <f t="shared" si="95"/>
        <v>779.16666666666663</v>
      </c>
      <c r="R572" s="37">
        <f t="shared" si="96"/>
        <v>4675</v>
      </c>
      <c r="S572" s="21"/>
      <c r="T572" s="21"/>
      <c r="U572" s="21"/>
      <c r="V572" s="21"/>
    </row>
    <row r="573" spans="1:22" ht="15.75" x14ac:dyDescent="0.25">
      <c r="A573" s="13">
        <v>0.625</v>
      </c>
      <c r="B573" s="14" t="s">
        <v>606</v>
      </c>
      <c r="C573" s="15">
        <v>362</v>
      </c>
      <c r="D573" s="15">
        <v>446</v>
      </c>
      <c r="E573" s="15">
        <v>436</v>
      </c>
      <c r="F573" s="15">
        <v>1019</v>
      </c>
      <c r="G573" s="15">
        <v>415</v>
      </c>
      <c r="H573" s="17">
        <v>222</v>
      </c>
      <c r="I573" s="82"/>
      <c r="J573" s="83">
        <f t="shared" si="89"/>
        <v>37.715000000000003</v>
      </c>
      <c r="K573" s="83">
        <f t="shared" si="90"/>
        <v>38.344999999999999</v>
      </c>
      <c r="L573" s="83">
        <f t="shared" si="91"/>
        <v>38.270000000000003</v>
      </c>
      <c r="M573" s="83">
        <f t="shared" si="92"/>
        <v>42.841999999999999</v>
      </c>
      <c r="N573" s="83">
        <f t="shared" si="93"/>
        <v>38.112499999999997</v>
      </c>
      <c r="O573" s="83">
        <f t="shared" si="94"/>
        <v>36.664999999999999</v>
      </c>
      <c r="P573" s="134"/>
      <c r="Q573" s="36">
        <f t="shared" si="95"/>
        <v>483.33333333333331</v>
      </c>
      <c r="R573" s="37">
        <f t="shared" si="96"/>
        <v>2900</v>
      </c>
      <c r="S573" s="21"/>
      <c r="T573" s="21"/>
      <c r="U573" s="21"/>
      <c r="V573" s="21"/>
    </row>
    <row r="574" spans="1:22" ht="15.75" x14ac:dyDescent="0.25">
      <c r="A574" s="13">
        <v>0.625</v>
      </c>
      <c r="B574" s="14" t="s">
        <v>607</v>
      </c>
      <c r="C574" s="15">
        <v>743</v>
      </c>
      <c r="D574" s="15">
        <v>1010</v>
      </c>
      <c r="E574" s="15">
        <v>816</v>
      </c>
      <c r="F574" s="15">
        <v>2221</v>
      </c>
      <c r="G574" s="15">
        <v>1686</v>
      </c>
      <c r="H574" s="17">
        <v>1027</v>
      </c>
      <c r="I574" s="82"/>
      <c r="J574" s="83">
        <f t="shared" si="89"/>
        <v>40.572499999999998</v>
      </c>
      <c r="K574" s="83">
        <f t="shared" si="90"/>
        <v>42.68</v>
      </c>
      <c r="L574" s="83">
        <f t="shared" si="91"/>
        <v>41.12</v>
      </c>
      <c r="M574" s="83">
        <f t="shared" si="92"/>
        <v>64.478000000000009</v>
      </c>
      <c r="N574" s="83">
        <f t="shared" si="93"/>
        <v>54.847999999999999</v>
      </c>
      <c r="O574" s="83">
        <f t="shared" si="94"/>
        <v>42.985999999999997</v>
      </c>
      <c r="P574" s="134"/>
      <c r="Q574" s="36">
        <f t="shared" si="95"/>
        <v>1250.5</v>
      </c>
      <c r="R574" s="37">
        <f t="shared" si="96"/>
        <v>7503</v>
      </c>
      <c r="S574" s="21"/>
      <c r="T574" s="21"/>
      <c r="U574" s="21"/>
      <c r="V574" s="21"/>
    </row>
    <row r="575" spans="1:22" ht="15.75" x14ac:dyDescent="0.25">
      <c r="A575" s="13">
        <v>0.625</v>
      </c>
      <c r="B575" s="14" t="s">
        <v>608</v>
      </c>
      <c r="C575" s="15">
        <v>683</v>
      </c>
      <c r="D575" s="15">
        <v>1290</v>
      </c>
      <c r="E575" s="15">
        <v>1438</v>
      </c>
      <c r="F575" s="15">
        <v>994</v>
      </c>
      <c r="G575" s="15">
        <v>877</v>
      </c>
      <c r="H575" s="17">
        <v>382</v>
      </c>
      <c r="I575" s="82"/>
      <c r="J575" s="83">
        <f t="shared" si="89"/>
        <v>40.122500000000002</v>
      </c>
      <c r="K575" s="83">
        <f t="shared" si="90"/>
        <v>47.72</v>
      </c>
      <c r="L575" s="83">
        <f t="shared" si="91"/>
        <v>50.384</v>
      </c>
      <c r="M575" s="83">
        <f t="shared" si="92"/>
        <v>42.454999999999998</v>
      </c>
      <c r="N575" s="83">
        <f t="shared" si="93"/>
        <v>41.577500000000001</v>
      </c>
      <c r="O575" s="83">
        <f t="shared" si="94"/>
        <v>37.865000000000002</v>
      </c>
      <c r="P575" s="134"/>
      <c r="Q575" s="36">
        <f t="shared" si="95"/>
        <v>944</v>
      </c>
      <c r="R575" s="37">
        <f t="shared" si="96"/>
        <v>5664</v>
      </c>
      <c r="S575" s="21"/>
      <c r="T575" s="21"/>
      <c r="U575" s="21"/>
      <c r="V575" s="21"/>
    </row>
    <row r="576" spans="1:22" ht="15.75" x14ac:dyDescent="0.25">
      <c r="A576" s="13">
        <v>0.625</v>
      </c>
      <c r="B576" s="14" t="s">
        <v>609</v>
      </c>
      <c r="C576" s="15">
        <v>1392</v>
      </c>
      <c r="D576" s="15">
        <v>1606</v>
      </c>
      <c r="E576" s="15">
        <v>1862</v>
      </c>
      <c r="F576" s="15">
        <v>1886</v>
      </c>
      <c r="G576" s="15">
        <v>1636</v>
      </c>
      <c r="H576" s="17">
        <v>1425</v>
      </c>
      <c r="I576" s="82"/>
      <c r="J576" s="83">
        <f t="shared" si="89"/>
        <v>49.555999999999997</v>
      </c>
      <c r="K576" s="83">
        <f t="shared" si="90"/>
        <v>53.408000000000001</v>
      </c>
      <c r="L576" s="83">
        <f t="shared" si="91"/>
        <v>58.015999999999998</v>
      </c>
      <c r="M576" s="83">
        <f t="shared" si="92"/>
        <v>58.448</v>
      </c>
      <c r="N576" s="83">
        <f t="shared" si="93"/>
        <v>53.948</v>
      </c>
      <c r="O576" s="83">
        <f t="shared" si="94"/>
        <v>50.15</v>
      </c>
      <c r="P576" s="134"/>
      <c r="Q576" s="36">
        <f t="shared" si="95"/>
        <v>1634.5</v>
      </c>
      <c r="R576" s="37">
        <f t="shared" si="96"/>
        <v>9807</v>
      </c>
      <c r="S576" s="21"/>
      <c r="T576" s="21"/>
      <c r="U576" s="21"/>
      <c r="V576" s="21"/>
    </row>
    <row r="577" spans="1:22" ht="15.75" x14ac:dyDescent="0.25">
      <c r="A577" s="13">
        <v>0.625</v>
      </c>
      <c r="B577" s="14" t="s">
        <v>610</v>
      </c>
      <c r="C577" s="15">
        <v>1708</v>
      </c>
      <c r="D577" s="15">
        <v>1759</v>
      </c>
      <c r="E577" s="15">
        <v>5883</v>
      </c>
      <c r="F577" s="15">
        <v>4296</v>
      </c>
      <c r="G577" s="15">
        <v>2773</v>
      </c>
      <c r="H577" s="17">
        <v>1358</v>
      </c>
      <c r="I577" s="82"/>
      <c r="J577" s="83">
        <f t="shared" si="89"/>
        <v>55.244</v>
      </c>
      <c r="K577" s="83">
        <f t="shared" si="90"/>
        <v>56.161999999999999</v>
      </c>
      <c r="L577" s="83">
        <f t="shared" si="91"/>
        <v>193.82</v>
      </c>
      <c r="M577" s="83">
        <f t="shared" si="92"/>
        <v>130.34</v>
      </c>
      <c r="N577" s="83">
        <f t="shared" si="93"/>
        <v>74.414000000000001</v>
      </c>
      <c r="O577" s="83">
        <f t="shared" si="94"/>
        <v>48.944000000000003</v>
      </c>
      <c r="P577" s="134"/>
      <c r="Q577" s="36">
        <f t="shared" si="95"/>
        <v>2962.8333333333335</v>
      </c>
      <c r="R577" s="37">
        <f t="shared" si="96"/>
        <v>17777</v>
      </c>
      <c r="S577" s="21"/>
      <c r="T577" s="21"/>
      <c r="U577" s="21"/>
      <c r="V577" s="21"/>
    </row>
    <row r="578" spans="1:22" ht="15.75" x14ac:dyDescent="0.25">
      <c r="A578" s="13">
        <v>0.625</v>
      </c>
      <c r="B578" s="14" t="s">
        <v>611</v>
      </c>
      <c r="C578" s="15">
        <v>781</v>
      </c>
      <c r="D578" s="15">
        <v>837</v>
      </c>
      <c r="E578" s="15">
        <v>1528</v>
      </c>
      <c r="F578" s="15">
        <v>2966</v>
      </c>
      <c r="G578" s="15">
        <v>1066</v>
      </c>
      <c r="H578" s="17">
        <v>594</v>
      </c>
      <c r="I578" s="82"/>
      <c r="J578" s="83">
        <f t="shared" si="89"/>
        <v>40.857500000000002</v>
      </c>
      <c r="K578" s="83">
        <f t="shared" si="90"/>
        <v>41.277500000000003</v>
      </c>
      <c r="L578" s="83">
        <f t="shared" si="91"/>
        <v>52.004000000000005</v>
      </c>
      <c r="M578" s="83">
        <f t="shared" si="92"/>
        <v>77.888000000000005</v>
      </c>
      <c r="N578" s="83">
        <f t="shared" si="93"/>
        <v>43.688000000000002</v>
      </c>
      <c r="O578" s="83">
        <f t="shared" si="94"/>
        <v>39.454999999999998</v>
      </c>
      <c r="P578" s="134"/>
      <c r="Q578" s="36">
        <f t="shared" si="95"/>
        <v>1295.3333333333333</v>
      </c>
      <c r="R578" s="37">
        <f t="shared" si="96"/>
        <v>7772</v>
      </c>
      <c r="S578" s="21"/>
      <c r="T578" s="21"/>
      <c r="U578" s="21"/>
      <c r="V578" s="21"/>
    </row>
    <row r="579" spans="1:22" ht="15.75" x14ac:dyDescent="0.25">
      <c r="A579" s="13">
        <v>0.625</v>
      </c>
      <c r="B579" s="14" t="s">
        <v>612</v>
      </c>
      <c r="C579" s="15">
        <v>748</v>
      </c>
      <c r="D579" s="15">
        <v>1526</v>
      </c>
      <c r="E579" s="15">
        <v>898</v>
      </c>
      <c r="F579" s="15">
        <v>721</v>
      </c>
      <c r="G579" s="15">
        <v>1</v>
      </c>
      <c r="H579" s="17">
        <v>1</v>
      </c>
      <c r="I579" s="82"/>
      <c r="J579" s="83">
        <f t="shared" si="89"/>
        <v>40.61</v>
      </c>
      <c r="K579" s="83">
        <f t="shared" si="90"/>
        <v>51.968000000000004</v>
      </c>
      <c r="L579" s="83">
        <f t="shared" si="91"/>
        <v>41.734999999999999</v>
      </c>
      <c r="M579" s="83">
        <f t="shared" si="92"/>
        <v>40.407499999999999</v>
      </c>
      <c r="N579" s="83">
        <f t="shared" si="93"/>
        <v>35.0075</v>
      </c>
      <c r="O579" s="83">
        <f t="shared" si="94"/>
        <v>35.0075</v>
      </c>
      <c r="P579" s="134"/>
      <c r="Q579" s="36">
        <f t="shared" si="95"/>
        <v>649.16666666666663</v>
      </c>
      <c r="R579" s="37">
        <f t="shared" si="96"/>
        <v>3895</v>
      </c>
      <c r="S579" s="21"/>
      <c r="T579" s="21"/>
      <c r="U579" s="21"/>
      <c r="V579" s="21"/>
    </row>
    <row r="580" spans="1:22" ht="15.75" x14ac:dyDescent="0.25">
      <c r="A580" s="13">
        <v>0.625</v>
      </c>
      <c r="B580" s="14" t="s">
        <v>613</v>
      </c>
      <c r="C580" s="15">
        <v>432</v>
      </c>
      <c r="D580" s="15">
        <v>689</v>
      </c>
      <c r="E580" s="15">
        <v>1236</v>
      </c>
      <c r="F580" s="15">
        <v>1705</v>
      </c>
      <c r="G580" s="15">
        <v>695</v>
      </c>
      <c r="H580" s="17">
        <v>350</v>
      </c>
      <c r="I580" s="82"/>
      <c r="J580" s="83">
        <f t="shared" si="89"/>
        <v>38.24</v>
      </c>
      <c r="K580" s="83">
        <f t="shared" si="90"/>
        <v>40.167499999999997</v>
      </c>
      <c r="L580" s="83">
        <f t="shared" si="91"/>
        <v>46.747999999999998</v>
      </c>
      <c r="M580" s="83">
        <f t="shared" si="92"/>
        <v>55.19</v>
      </c>
      <c r="N580" s="83">
        <f t="shared" si="93"/>
        <v>40.212499999999999</v>
      </c>
      <c r="O580" s="83">
        <f t="shared" si="94"/>
        <v>37.625</v>
      </c>
      <c r="P580" s="134"/>
      <c r="Q580" s="36">
        <f t="shared" si="95"/>
        <v>851.16666666666663</v>
      </c>
      <c r="R580" s="37">
        <f t="shared" si="96"/>
        <v>5107</v>
      </c>
      <c r="S580" s="21"/>
      <c r="T580" s="21"/>
      <c r="U580" s="21"/>
      <c r="V580" s="21"/>
    </row>
    <row r="581" spans="1:22" ht="15.75" x14ac:dyDescent="0.25">
      <c r="A581" s="13">
        <v>0.625</v>
      </c>
      <c r="B581" s="14" t="s">
        <v>614</v>
      </c>
      <c r="C581" s="15">
        <v>171</v>
      </c>
      <c r="D581" s="15">
        <v>445</v>
      </c>
      <c r="E581" s="15">
        <v>924</v>
      </c>
      <c r="F581" s="15">
        <v>2423</v>
      </c>
      <c r="G581" s="15">
        <v>1345</v>
      </c>
      <c r="H581" s="17">
        <v>311</v>
      </c>
      <c r="I581" s="82"/>
      <c r="J581" s="83">
        <f t="shared" si="89"/>
        <v>36.282499999999999</v>
      </c>
      <c r="K581" s="83">
        <f t="shared" si="90"/>
        <v>38.337499999999999</v>
      </c>
      <c r="L581" s="83">
        <f t="shared" si="91"/>
        <v>41.93</v>
      </c>
      <c r="M581" s="83">
        <f t="shared" si="92"/>
        <v>68.114000000000004</v>
      </c>
      <c r="N581" s="83">
        <f t="shared" si="93"/>
        <v>48.71</v>
      </c>
      <c r="O581" s="83">
        <f t="shared" si="94"/>
        <v>37.332500000000003</v>
      </c>
      <c r="P581" s="134"/>
      <c r="Q581" s="36">
        <f t="shared" si="95"/>
        <v>936.5</v>
      </c>
      <c r="R581" s="37">
        <f t="shared" si="96"/>
        <v>5619</v>
      </c>
      <c r="S581" s="21"/>
      <c r="T581" s="21"/>
      <c r="U581" s="21"/>
      <c r="V581" s="21"/>
    </row>
    <row r="582" spans="1:22" ht="15.75" x14ac:dyDescent="0.25">
      <c r="A582" s="13">
        <v>0.625</v>
      </c>
      <c r="B582" s="14" t="s">
        <v>615</v>
      </c>
      <c r="C582" s="15">
        <v>701</v>
      </c>
      <c r="D582" s="15">
        <v>717</v>
      </c>
      <c r="E582" s="15">
        <v>3083</v>
      </c>
      <c r="F582" s="15">
        <v>1566</v>
      </c>
      <c r="G582" s="15">
        <v>881</v>
      </c>
      <c r="H582" s="17">
        <v>576</v>
      </c>
      <c r="I582" s="82"/>
      <c r="J582" s="83">
        <f t="shared" si="89"/>
        <v>40.2575</v>
      </c>
      <c r="K582" s="83">
        <f t="shared" si="90"/>
        <v>40.377499999999998</v>
      </c>
      <c r="L582" s="83">
        <f t="shared" si="91"/>
        <v>81.819999999999993</v>
      </c>
      <c r="M582" s="83">
        <f t="shared" si="92"/>
        <v>52.688000000000002</v>
      </c>
      <c r="N582" s="83">
        <f t="shared" si="93"/>
        <v>41.607500000000002</v>
      </c>
      <c r="O582" s="83">
        <f t="shared" si="94"/>
        <v>39.32</v>
      </c>
      <c r="P582" s="134"/>
      <c r="Q582" s="36">
        <f t="shared" si="95"/>
        <v>1254</v>
      </c>
      <c r="R582" s="37">
        <f t="shared" si="96"/>
        <v>7524</v>
      </c>
      <c r="S582" s="21"/>
      <c r="T582" s="21"/>
      <c r="U582" s="21"/>
      <c r="V582" s="21"/>
    </row>
    <row r="583" spans="1:22" ht="15.75" x14ac:dyDescent="0.25">
      <c r="A583" s="13">
        <v>0.625</v>
      </c>
      <c r="B583" s="14" t="s">
        <v>616</v>
      </c>
      <c r="C583" s="15">
        <v>969</v>
      </c>
      <c r="D583" s="15">
        <v>800</v>
      </c>
      <c r="E583" s="15">
        <v>1888</v>
      </c>
      <c r="F583" s="15">
        <v>1614</v>
      </c>
      <c r="G583" s="15">
        <v>715</v>
      </c>
      <c r="H583" s="17">
        <v>550</v>
      </c>
      <c r="I583" s="82"/>
      <c r="J583" s="83">
        <f t="shared" ref="J583:J646" si="97">17.5*2+IF(C583&gt;1000,1000/100*0.75,C583/100*0.75)+IF(IF(C583&gt;3000,(3000-1000)/100*1.8,(C583-1000)/100*1.8)&lt;0,0,IF(C583&gt;3000,(3000-1000)/100*1.8,(C583-1000)/100*1.8))+IF(C583&gt;3000, (C583-3000)/100*4,0)</f>
        <v>42.267499999999998</v>
      </c>
      <c r="K583" s="83">
        <f t="shared" ref="K583:K646" si="98">17.5*2+IF(D583&gt;1000,1000/100*0.75,D583/100*0.75)+IF(IF(D583&gt;3000,(3000-1000)/100*1.8,(D583-1000)/100*1.8)&lt;0,0,IF(D583&gt;3000,(3000-1000)/100*1.8,(D583-1000)/100*1.8))+IF(D583&gt;3000, (D583-3000)/100*4,0)</f>
        <v>41</v>
      </c>
      <c r="L583" s="83">
        <f t="shared" ref="L583:L646" si="99">17.5*2+IF(E583&gt;1000,1000/100*0.75,E583/100*0.75)+IF(IF(E583&gt;3000,(3000-1000)/100*1.8,(E583-1000)/100*1.8)&lt;0,0,IF(E583&gt;3000,(3000-1000)/100*1.8,(E583-1000)/100*1.8))+IF(E583&gt;3000, (E583-3000)/100*4,0)</f>
        <v>58.484000000000002</v>
      </c>
      <c r="M583" s="83">
        <f t="shared" ref="M583:M646" si="100">17.5*2+IF(F583&gt;1000,1000/100*0.75,F583/100*0.75)+IF(IF(F583&gt;3000,(3000-1000)/100*1.8,(F583-1000)/100*1.8)&lt;0,0,IF(F583&gt;3000,(3000-1000)/100*1.8,(F583-1000)/100*1.8))+IF(F583&gt;3000, (F583-3000)/100*4,0)</f>
        <v>53.552</v>
      </c>
      <c r="N583" s="83">
        <f t="shared" ref="N583:N646" si="101">17.5*2+IF(G583&gt;1000,1000/100*0.75,G583/100*0.75)+IF(IF(G583&gt;3000,(3000-1000)/100*1.8,(G583-1000)/100*1.8)&lt;0,0,IF(G583&gt;3000,(3000-1000)/100*1.8,(G583-1000)/100*1.8))+IF(G583&gt;3000, (G583-3000)/100*4,0)</f>
        <v>40.362499999999997</v>
      </c>
      <c r="O583" s="83">
        <f t="shared" ref="O583:O646" si="102">17.5*2+IF(H583&gt;1000,1000/100*0.75,H583/100*0.75)+IF(IF(H583&gt;3000,(3000-1000)/100*1.8,(H583-1000)/100*1.8)&lt;0,0,IF(H583&gt;3000,(3000-1000)/100*1.8,(H583-1000)/100*1.8))+IF(H583&gt;3000, (H583-3000)/100*4,0)</f>
        <v>39.125</v>
      </c>
      <c r="P583" s="134"/>
      <c r="Q583" s="36">
        <f t="shared" ref="Q583:Q646" si="103">AVERAGE(C583:H583)</f>
        <v>1089.3333333333333</v>
      </c>
      <c r="R583" s="37">
        <f t="shared" ref="R583:R646" si="104">SUM(C583:H583)</f>
        <v>6536</v>
      </c>
      <c r="S583" s="21"/>
      <c r="T583" s="21"/>
      <c r="U583" s="21"/>
      <c r="V583" s="21"/>
    </row>
    <row r="584" spans="1:22" ht="15.75" x14ac:dyDescent="0.25">
      <c r="A584" s="13">
        <v>0.625</v>
      </c>
      <c r="B584" s="14" t="s">
        <v>617</v>
      </c>
      <c r="C584" s="15">
        <v>5</v>
      </c>
      <c r="D584" s="15">
        <v>130</v>
      </c>
      <c r="E584" s="15">
        <v>857</v>
      </c>
      <c r="F584" s="15">
        <v>811</v>
      </c>
      <c r="G584" s="15">
        <v>551</v>
      </c>
      <c r="H584" s="17">
        <v>125</v>
      </c>
      <c r="I584" s="82"/>
      <c r="J584" s="83">
        <f t="shared" si="97"/>
        <v>35.037500000000001</v>
      </c>
      <c r="K584" s="83">
        <f t="shared" si="98"/>
        <v>35.975000000000001</v>
      </c>
      <c r="L584" s="83">
        <f t="shared" si="99"/>
        <v>41.427500000000002</v>
      </c>
      <c r="M584" s="83">
        <f t="shared" si="100"/>
        <v>41.082499999999996</v>
      </c>
      <c r="N584" s="83">
        <f t="shared" si="101"/>
        <v>39.1325</v>
      </c>
      <c r="O584" s="83">
        <f t="shared" si="102"/>
        <v>35.9375</v>
      </c>
      <c r="P584" s="134"/>
      <c r="Q584" s="36">
        <f t="shared" si="103"/>
        <v>413.16666666666669</v>
      </c>
      <c r="R584" s="37">
        <f t="shared" si="104"/>
        <v>2479</v>
      </c>
      <c r="S584" s="21"/>
      <c r="T584" s="21"/>
      <c r="U584" s="21"/>
      <c r="V584" s="21"/>
    </row>
    <row r="585" spans="1:22" ht="15.75" x14ac:dyDescent="0.25">
      <c r="A585" s="13">
        <v>0.625</v>
      </c>
      <c r="B585" s="14" t="s">
        <v>618</v>
      </c>
      <c r="C585" s="15">
        <v>603</v>
      </c>
      <c r="D585" s="15">
        <v>114</v>
      </c>
      <c r="E585" s="15">
        <v>409</v>
      </c>
      <c r="F585" s="15">
        <v>1313</v>
      </c>
      <c r="G585" s="15">
        <v>455</v>
      </c>
      <c r="H585" s="17"/>
      <c r="I585" s="82"/>
      <c r="J585" s="83">
        <f t="shared" si="97"/>
        <v>39.522500000000001</v>
      </c>
      <c r="K585" s="83">
        <f t="shared" si="98"/>
        <v>35.854999999999997</v>
      </c>
      <c r="L585" s="83">
        <f t="shared" si="99"/>
        <v>38.067500000000003</v>
      </c>
      <c r="M585" s="83">
        <f t="shared" si="100"/>
        <v>48.134</v>
      </c>
      <c r="N585" s="83">
        <f t="shared" si="101"/>
        <v>38.412500000000001</v>
      </c>
      <c r="O585" s="83">
        <f t="shared" si="102"/>
        <v>35</v>
      </c>
      <c r="P585" s="134"/>
      <c r="Q585" s="36">
        <f t="shared" si="103"/>
        <v>578.79999999999995</v>
      </c>
      <c r="R585" s="37">
        <f t="shared" si="104"/>
        <v>2894</v>
      </c>
      <c r="S585" s="21"/>
      <c r="T585" s="21"/>
      <c r="U585" s="21"/>
      <c r="V585" s="21"/>
    </row>
    <row r="586" spans="1:22" ht="15.75" x14ac:dyDescent="0.25">
      <c r="A586" s="13">
        <v>0.625</v>
      </c>
      <c r="B586" s="14" t="s">
        <v>619</v>
      </c>
      <c r="C586" s="15">
        <v>1034</v>
      </c>
      <c r="D586" s="15">
        <v>1029</v>
      </c>
      <c r="E586" s="15">
        <v>1108</v>
      </c>
      <c r="F586" s="15">
        <v>737</v>
      </c>
      <c r="G586" s="15">
        <v>1007</v>
      </c>
      <c r="H586" s="17">
        <v>748</v>
      </c>
      <c r="I586" s="82"/>
      <c r="J586" s="83">
        <f t="shared" si="97"/>
        <v>43.112000000000002</v>
      </c>
      <c r="K586" s="83">
        <f t="shared" si="98"/>
        <v>43.021999999999998</v>
      </c>
      <c r="L586" s="83">
        <f t="shared" si="99"/>
        <v>44.444000000000003</v>
      </c>
      <c r="M586" s="83">
        <f t="shared" si="100"/>
        <v>40.527500000000003</v>
      </c>
      <c r="N586" s="83">
        <f t="shared" si="101"/>
        <v>42.625999999999998</v>
      </c>
      <c r="O586" s="83">
        <f t="shared" si="102"/>
        <v>40.61</v>
      </c>
      <c r="P586" s="134"/>
      <c r="Q586" s="36">
        <f t="shared" si="103"/>
        <v>943.83333333333337</v>
      </c>
      <c r="R586" s="37">
        <f t="shared" si="104"/>
        <v>5663</v>
      </c>
      <c r="S586" s="21"/>
      <c r="T586" s="21"/>
      <c r="U586" s="21"/>
      <c r="V586" s="21"/>
    </row>
    <row r="587" spans="1:22" ht="15.75" x14ac:dyDescent="0.25">
      <c r="A587" s="13">
        <v>0.625</v>
      </c>
      <c r="B587" s="14" t="s">
        <v>620</v>
      </c>
      <c r="C587" s="15">
        <v>1497</v>
      </c>
      <c r="D587" s="15">
        <v>1742</v>
      </c>
      <c r="E587" s="15">
        <v>2236</v>
      </c>
      <c r="F587" s="15">
        <v>1753</v>
      </c>
      <c r="G587" s="15">
        <v>1984</v>
      </c>
      <c r="H587" s="17">
        <v>1055</v>
      </c>
      <c r="I587" s="82"/>
      <c r="J587" s="83">
        <f t="shared" si="97"/>
        <v>51.445999999999998</v>
      </c>
      <c r="K587" s="83">
        <f t="shared" si="98"/>
        <v>55.856000000000002</v>
      </c>
      <c r="L587" s="83">
        <f t="shared" si="99"/>
        <v>64.748000000000005</v>
      </c>
      <c r="M587" s="83">
        <f t="shared" si="100"/>
        <v>56.054000000000002</v>
      </c>
      <c r="N587" s="83">
        <f t="shared" si="101"/>
        <v>60.212000000000003</v>
      </c>
      <c r="O587" s="83">
        <f t="shared" si="102"/>
        <v>43.49</v>
      </c>
      <c r="P587" s="134"/>
      <c r="Q587" s="36">
        <f t="shared" si="103"/>
        <v>1711.1666666666667</v>
      </c>
      <c r="R587" s="37">
        <f t="shared" si="104"/>
        <v>10267</v>
      </c>
      <c r="S587" s="21"/>
      <c r="T587" s="21"/>
      <c r="U587" s="21"/>
      <c r="V587" s="21"/>
    </row>
    <row r="588" spans="1:22" ht="15.75" x14ac:dyDescent="0.25">
      <c r="A588" s="13">
        <v>0.625</v>
      </c>
      <c r="B588" s="14" t="s">
        <v>621</v>
      </c>
      <c r="C588" s="15">
        <v>1251</v>
      </c>
      <c r="D588" s="15">
        <v>2804</v>
      </c>
      <c r="E588" s="15">
        <v>1459</v>
      </c>
      <c r="F588" s="15">
        <v>2774</v>
      </c>
      <c r="G588" s="15">
        <v>3294</v>
      </c>
      <c r="H588" s="17">
        <v>1419</v>
      </c>
      <c r="I588" s="82"/>
      <c r="J588" s="83">
        <f t="shared" si="97"/>
        <v>47.018000000000001</v>
      </c>
      <c r="K588" s="83">
        <f t="shared" si="98"/>
        <v>74.972000000000008</v>
      </c>
      <c r="L588" s="83">
        <f t="shared" si="99"/>
        <v>50.762</v>
      </c>
      <c r="M588" s="83">
        <f t="shared" si="100"/>
        <v>74.432000000000002</v>
      </c>
      <c r="N588" s="83">
        <f t="shared" si="101"/>
        <v>90.26</v>
      </c>
      <c r="O588" s="83">
        <f t="shared" si="102"/>
        <v>50.042000000000002</v>
      </c>
      <c r="P588" s="134"/>
      <c r="Q588" s="36">
        <f t="shared" si="103"/>
        <v>2166.8333333333335</v>
      </c>
      <c r="R588" s="37">
        <f t="shared" si="104"/>
        <v>13001</v>
      </c>
      <c r="S588" s="21"/>
      <c r="T588" s="21"/>
      <c r="U588" s="21"/>
      <c r="V588" s="21"/>
    </row>
    <row r="589" spans="1:22" ht="15.75" x14ac:dyDescent="0.25">
      <c r="A589" s="13">
        <v>0.625</v>
      </c>
      <c r="B589" s="14" t="s">
        <v>622</v>
      </c>
      <c r="C589" s="15">
        <v>2342</v>
      </c>
      <c r="D589" s="15">
        <v>2516</v>
      </c>
      <c r="E589" s="15">
        <v>2727</v>
      </c>
      <c r="F589" s="15">
        <v>3043</v>
      </c>
      <c r="G589" s="15">
        <v>2474</v>
      </c>
      <c r="H589" s="17">
        <v>1944</v>
      </c>
      <c r="I589" s="82"/>
      <c r="J589" s="83">
        <f t="shared" si="97"/>
        <v>66.656000000000006</v>
      </c>
      <c r="K589" s="83">
        <f t="shared" si="98"/>
        <v>69.787999999999997</v>
      </c>
      <c r="L589" s="83">
        <f t="shared" si="99"/>
        <v>73.585999999999999</v>
      </c>
      <c r="M589" s="83">
        <f t="shared" si="100"/>
        <v>80.22</v>
      </c>
      <c r="N589" s="83">
        <f t="shared" si="101"/>
        <v>69.031999999999996</v>
      </c>
      <c r="O589" s="83">
        <f t="shared" si="102"/>
        <v>59.492000000000004</v>
      </c>
      <c r="P589" s="134"/>
      <c r="Q589" s="36">
        <f t="shared" si="103"/>
        <v>2507.6666666666665</v>
      </c>
      <c r="R589" s="37">
        <f t="shared" si="104"/>
        <v>15046</v>
      </c>
      <c r="S589" s="21"/>
      <c r="T589" s="21"/>
      <c r="U589" s="21"/>
      <c r="V589" s="21"/>
    </row>
    <row r="590" spans="1:22" ht="15.75" x14ac:dyDescent="0.25">
      <c r="A590" s="13">
        <v>0.625</v>
      </c>
      <c r="B590" s="14" t="s">
        <v>623</v>
      </c>
      <c r="C590" s="15">
        <v>206</v>
      </c>
      <c r="D590" s="15">
        <v>370</v>
      </c>
      <c r="E590" s="15">
        <v>63</v>
      </c>
      <c r="F590" s="15">
        <v>1258</v>
      </c>
      <c r="G590" s="15">
        <v>249</v>
      </c>
      <c r="H590" s="17">
        <v>152</v>
      </c>
      <c r="I590" s="82"/>
      <c r="J590" s="83">
        <f t="shared" si="97"/>
        <v>36.545000000000002</v>
      </c>
      <c r="K590" s="83">
        <f t="shared" si="98"/>
        <v>37.774999999999999</v>
      </c>
      <c r="L590" s="83">
        <f t="shared" si="99"/>
        <v>35.472499999999997</v>
      </c>
      <c r="M590" s="83">
        <f t="shared" si="100"/>
        <v>47.143999999999998</v>
      </c>
      <c r="N590" s="83">
        <f t="shared" si="101"/>
        <v>36.8675</v>
      </c>
      <c r="O590" s="83">
        <f t="shared" si="102"/>
        <v>36.14</v>
      </c>
      <c r="P590" s="134"/>
      <c r="Q590" s="36">
        <f t="shared" si="103"/>
        <v>383</v>
      </c>
      <c r="R590" s="37">
        <f t="shared" si="104"/>
        <v>2298</v>
      </c>
      <c r="S590" s="21"/>
      <c r="T590" s="21"/>
      <c r="U590" s="21"/>
      <c r="V590" s="21"/>
    </row>
    <row r="591" spans="1:22" ht="15.75" x14ac:dyDescent="0.25">
      <c r="A591" s="13">
        <v>0.625</v>
      </c>
      <c r="B591" s="14" t="s">
        <v>624</v>
      </c>
      <c r="C591" s="15">
        <v>952</v>
      </c>
      <c r="D591" s="15">
        <v>854</v>
      </c>
      <c r="E591" s="15">
        <v>923</v>
      </c>
      <c r="F591" s="15">
        <v>837</v>
      </c>
      <c r="G591" s="15">
        <v>1140</v>
      </c>
      <c r="H591" s="17">
        <v>844</v>
      </c>
      <c r="I591" s="82"/>
      <c r="J591" s="83">
        <f t="shared" si="97"/>
        <v>42.14</v>
      </c>
      <c r="K591" s="83">
        <f t="shared" si="98"/>
        <v>41.405000000000001</v>
      </c>
      <c r="L591" s="83">
        <f t="shared" si="99"/>
        <v>41.922499999999999</v>
      </c>
      <c r="M591" s="83">
        <f t="shared" si="100"/>
        <v>41.277500000000003</v>
      </c>
      <c r="N591" s="83">
        <f t="shared" si="101"/>
        <v>45.02</v>
      </c>
      <c r="O591" s="83">
        <f t="shared" si="102"/>
        <v>41.33</v>
      </c>
      <c r="P591" s="134"/>
      <c r="Q591" s="36">
        <f t="shared" si="103"/>
        <v>925</v>
      </c>
      <c r="R591" s="37">
        <f t="shared" si="104"/>
        <v>5550</v>
      </c>
      <c r="S591" s="21"/>
      <c r="T591" s="21"/>
      <c r="U591" s="21"/>
      <c r="V591" s="21"/>
    </row>
    <row r="592" spans="1:22" ht="15.75" x14ac:dyDescent="0.25">
      <c r="A592" s="13">
        <v>0.625</v>
      </c>
      <c r="B592" s="14" t="s">
        <v>625</v>
      </c>
      <c r="C592" s="15"/>
      <c r="D592" s="15"/>
      <c r="E592" s="15"/>
      <c r="F592" s="15">
        <v>13</v>
      </c>
      <c r="G592" s="15">
        <v>33</v>
      </c>
      <c r="H592" s="17"/>
      <c r="I592" s="82"/>
      <c r="J592" s="83">
        <f t="shared" si="97"/>
        <v>35</v>
      </c>
      <c r="K592" s="83">
        <f t="shared" si="98"/>
        <v>35</v>
      </c>
      <c r="L592" s="83">
        <f t="shared" si="99"/>
        <v>35</v>
      </c>
      <c r="M592" s="83">
        <f t="shared" si="100"/>
        <v>35.097499999999997</v>
      </c>
      <c r="N592" s="83">
        <f t="shared" si="101"/>
        <v>35.247500000000002</v>
      </c>
      <c r="O592" s="83">
        <f t="shared" si="102"/>
        <v>35</v>
      </c>
      <c r="P592" s="134"/>
      <c r="Q592" s="36">
        <f t="shared" si="103"/>
        <v>23</v>
      </c>
      <c r="R592" s="37">
        <f t="shared" si="104"/>
        <v>46</v>
      </c>
      <c r="S592" s="21"/>
      <c r="T592" s="21"/>
      <c r="U592" s="21"/>
      <c r="V592" s="21"/>
    </row>
    <row r="593" spans="1:22" ht="15.75" x14ac:dyDescent="0.25">
      <c r="A593" s="13">
        <v>0.625</v>
      </c>
      <c r="B593" s="14" t="s">
        <v>626</v>
      </c>
      <c r="C593" s="15">
        <v>1757</v>
      </c>
      <c r="D593" s="15">
        <v>2090</v>
      </c>
      <c r="E593" s="15">
        <v>2043</v>
      </c>
      <c r="F593" s="15">
        <v>4261</v>
      </c>
      <c r="G593" s="15">
        <v>10001</v>
      </c>
      <c r="H593" s="17">
        <v>2188</v>
      </c>
      <c r="I593" s="82"/>
      <c r="J593" s="83">
        <f t="shared" si="97"/>
        <v>56.126000000000005</v>
      </c>
      <c r="K593" s="83">
        <f t="shared" si="98"/>
        <v>62.120000000000005</v>
      </c>
      <c r="L593" s="83">
        <f t="shared" si="99"/>
        <v>61.274000000000001</v>
      </c>
      <c r="M593" s="83">
        <f t="shared" si="100"/>
        <v>128.94</v>
      </c>
      <c r="N593" s="83">
        <f t="shared" si="101"/>
        <v>358.54</v>
      </c>
      <c r="O593" s="83">
        <f t="shared" si="102"/>
        <v>63.884</v>
      </c>
      <c r="P593" s="134"/>
      <c r="Q593" s="36">
        <f t="shared" si="103"/>
        <v>3723.3333333333335</v>
      </c>
      <c r="R593" s="37">
        <f t="shared" si="104"/>
        <v>22340</v>
      </c>
      <c r="S593" s="21"/>
      <c r="T593" s="21"/>
      <c r="U593" s="21"/>
      <c r="V593" s="21"/>
    </row>
    <row r="594" spans="1:22" ht="15.75" x14ac:dyDescent="0.25">
      <c r="A594" s="13">
        <v>0.625</v>
      </c>
      <c r="B594" s="14" t="s">
        <v>627</v>
      </c>
      <c r="C594" s="15">
        <v>2516</v>
      </c>
      <c r="D594" s="15">
        <v>2513</v>
      </c>
      <c r="E594" s="15">
        <v>2799</v>
      </c>
      <c r="F594" s="15">
        <v>2854</v>
      </c>
      <c r="G594" s="15">
        <v>2567</v>
      </c>
      <c r="H594" s="17">
        <v>2405</v>
      </c>
      <c r="I594" s="82"/>
      <c r="J594" s="83">
        <f t="shared" si="97"/>
        <v>69.787999999999997</v>
      </c>
      <c r="K594" s="83">
        <f t="shared" si="98"/>
        <v>69.734000000000009</v>
      </c>
      <c r="L594" s="83">
        <f t="shared" si="99"/>
        <v>74.882000000000005</v>
      </c>
      <c r="M594" s="83">
        <f t="shared" si="100"/>
        <v>75.872</v>
      </c>
      <c r="N594" s="83">
        <f t="shared" si="101"/>
        <v>70.706000000000003</v>
      </c>
      <c r="O594" s="83">
        <f t="shared" si="102"/>
        <v>67.790000000000006</v>
      </c>
      <c r="P594" s="134"/>
      <c r="Q594" s="36">
        <f t="shared" si="103"/>
        <v>2609</v>
      </c>
      <c r="R594" s="37">
        <f t="shared" si="104"/>
        <v>15654</v>
      </c>
      <c r="S594" s="21"/>
      <c r="T594" s="21"/>
      <c r="U594" s="21"/>
      <c r="V594" s="21"/>
    </row>
    <row r="595" spans="1:22" ht="15.75" x14ac:dyDescent="0.25">
      <c r="A595" s="13">
        <v>0.625</v>
      </c>
      <c r="B595" s="14" t="s">
        <v>628</v>
      </c>
      <c r="C595" s="15">
        <v>20</v>
      </c>
      <c r="D595" s="15">
        <v>58</v>
      </c>
      <c r="E595" s="15">
        <v>467</v>
      </c>
      <c r="F595" s="15">
        <v>578</v>
      </c>
      <c r="G595" s="15">
        <v>254</v>
      </c>
      <c r="H595" s="17">
        <v>78</v>
      </c>
      <c r="I595" s="82"/>
      <c r="J595" s="83">
        <f t="shared" si="97"/>
        <v>35.15</v>
      </c>
      <c r="K595" s="83">
        <f t="shared" si="98"/>
        <v>35.435000000000002</v>
      </c>
      <c r="L595" s="83">
        <f t="shared" si="99"/>
        <v>38.502499999999998</v>
      </c>
      <c r="M595" s="83">
        <f t="shared" si="100"/>
        <v>39.335000000000001</v>
      </c>
      <c r="N595" s="83">
        <f t="shared" si="101"/>
        <v>36.905000000000001</v>
      </c>
      <c r="O595" s="83">
        <f t="shared" si="102"/>
        <v>35.585000000000001</v>
      </c>
      <c r="P595" s="134"/>
      <c r="Q595" s="36">
        <f t="shared" si="103"/>
        <v>242.5</v>
      </c>
      <c r="R595" s="37">
        <f t="shared" si="104"/>
        <v>1455</v>
      </c>
      <c r="S595" s="21"/>
      <c r="T595" s="21"/>
      <c r="U595" s="21"/>
      <c r="V595" s="21"/>
    </row>
    <row r="596" spans="1:22" ht="15.75" x14ac:dyDescent="0.25">
      <c r="A596" s="13">
        <v>0.625</v>
      </c>
      <c r="B596" s="14" t="s">
        <v>629</v>
      </c>
      <c r="C596" s="15">
        <v>565</v>
      </c>
      <c r="D596" s="15">
        <v>613</v>
      </c>
      <c r="E596" s="15">
        <v>462</v>
      </c>
      <c r="F596" s="15">
        <v>532</v>
      </c>
      <c r="G596" s="15">
        <v>442</v>
      </c>
      <c r="H596" s="17">
        <v>417</v>
      </c>
      <c r="I596" s="82"/>
      <c r="J596" s="83">
        <f t="shared" si="97"/>
        <v>39.237499999999997</v>
      </c>
      <c r="K596" s="83">
        <f t="shared" si="98"/>
        <v>39.597499999999997</v>
      </c>
      <c r="L596" s="83">
        <f t="shared" si="99"/>
        <v>38.465000000000003</v>
      </c>
      <c r="M596" s="83">
        <f t="shared" si="100"/>
        <v>38.99</v>
      </c>
      <c r="N596" s="83">
        <f t="shared" si="101"/>
        <v>38.314999999999998</v>
      </c>
      <c r="O596" s="83">
        <f t="shared" si="102"/>
        <v>38.127499999999998</v>
      </c>
      <c r="P596" s="134"/>
      <c r="Q596" s="36">
        <f t="shared" si="103"/>
        <v>505.16666666666669</v>
      </c>
      <c r="R596" s="37">
        <f t="shared" si="104"/>
        <v>3031</v>
      </c>
      <c r="S596" s="21"/>
      <c r="T596" s="21"/>
      <c r="U596" s="21"/>
      <c r="V596" s="21"/>
    </row>
    <row r="597" spans="1:22" ht="15.75" x14ac:dyDescent="0.25">
      <c r="A597" s="13">
        <v>0.625</v>
      </c>
      <c r="B597" s="14" t="s">
        <v>630</v>
      </c>
      <c r="C597" s="15">
        <v>568</v>
      </c>
      <c r="D597" s="15">
        <v>2060</v>
      </c>
      <c r="E597" s="15">
        <v>1188</v>
      </c>
      <c r="F597" s="15">
        <v>1120</v>
      </c>
      <c r="G597" s="15">
        <v>1179</v>
      </c>
      <c r="H597" s="17">
        <v>510</v>
      </c>
      <c r="I597" s="82"/>
      <c r="J597" s="83">
        <f t="shared" si="97"/>
        <v>39.26</v>
      </c>
      <c r="K597" s="83">
        <f t="shared" si="98"/>
        <v>61.58</v>
      </c>
      <c r="L597" s="83">
        <f t="shared" si="99"/>
        <v>45.884</v>
      </c>
      <c r="M597" s="83">
        <f t="shared" si="100"/>
        <v>44.66</v>
      </c>
      <c r="N597" s="83">
        <f t="shared" si="101"/>
        <v>45.722000000000001</v>
      </c>
      <c r="O597" s="83">
        <f t="shared" si="102"/>
        <v>38.825000000000003</v>
      </c>
      <c r="P597" s="134"/>
      <c r="Q597" s="36">
        <f t="shared" si="103"/>
        <v>1104.1666666666667</v>
      </c>
      <c r="R597" s="37">
        <f t="shared" si="104"/>
        <v>6625</v>
      </c>
      <c r="S597" s="21"/>
      <c r="T597" s="21"/>
      <c r="U597" s="21"/>
      <c r="V597" s="21"/>
    </row>
    <row r="598" spans="1:22" ht="15.75" x14ac:dyDescent="0.25">
      <c r="A598" s="13">
        <v>0.625</v>
      </c>
      <c r="B598" s="14" t="s">
        <v>631</v>
      </c>
      <c r="C598" s="15">
        <v>995</v>
      </c>
      <c r="D598" s="15">
        <v>1170</v>
      </c>
      <c r="E598" s="15">
        <v>2648</v>
      </c>
      <c r="F598" s="15">
        <v>2262</v>
      </c>
      <c r="G598" s="15">
        <v>587</v>
      </c>
      <c r="H598" s="17">
        <v>167</v>
      </c>
      <c r="I598" s="82"/>
      <c r="J598" s="83">
        <f t="shared" si="97"/>
        <v>42.462499999999999</v>
      </c>
      <c r="K598" s="83">
        <f t="shared" si="98"/>
        <v>45.56</v>
      </c>
      <c r="L598" s="83">
        <f t="shared" si="99"/>
        <v>72.164000000000001</v>
      </c>
      <c r="M598" s="83">
        <f t="shared" si="100"/>
        <v>65.215999999999994</v>
      </c>
      <c r="N598" s="83">
        <f t="shared" si="101"/>
        <v>39.402500000000003</v>
      </c>
      <c r="O598" s="83">
        <f t="shared" si="102"/>
        <v>36.252499999999998</v>
      </c>
      <c r="P598" s="134"/>
      <c r="Q598" s="36">
        <f t="shared" si="103"/>
        <v>1304.8333333333333</v>
      </c>
      <c r="R598" s="37">
        <f t="shared" si="104"/>
        <v>7829</v>
      </c>
      <c r="S598" s="21"/>
      <c r="T598" s="21"/>
      <c r="U598" s="21"/>
      <c r="V598" s="21"/>
    </row>
    <row r="599" spans="1:22" ht="15.75" x14ac:dyDescent="0.25">
      <c r="A599" s="13">
        <v>0.625</v>
      </c>
      <c r="B599" s="14" t="s">
        <v>632</v>
      </c>
      <c r="C599" s="15">
        <v>1045</v>
      </c>
      <c r="D599" s="15">
        <v>1061</v>
      </c>
      <c r="E599" s="15">
        <v>1323</v>
      </c>
      <c r="F599" s="15">
        <v>1512</v>
      </c>
      <c r="G599" s="15">
        <v>1191</v>
      </c>
      <c r="H599" s="17">
        <v>908</v>
      </c>
      <c r="I599" s="82"/>
      <c r="J599" s="83">
        <f t="shared" si="97"/>
        <v>43.31</v>
      </c>
      <c r="K599" s="83">
        <f t="shared" si="98"/>
        <v>43.597999999999999</v>
      </c>
      <c r="L599" s="83">
        <f t="shared" si="99"/>
        <v>48.314</v>
      </c>
      <c r="M599" s="83">
        <f t="shared" si="100"/>
        <v>51.716000000000001</v>
      </c>
      <c r="N599" s="83">
        <f t="shared" si="101"/>
        <v>45.938000000000002</v>
      </c>
      <c r="O599" s="83">
        <f t="shared" si="102"/>
        <v>41.81</v>
      </c>
      <c r="P599" s="134"/>
      <c r="Q599" s="36">
        <f t="shared" si="103"/>
        <v>1173.3333333333333</v>
      </c>
      <c r="R599" s="37">
        <f t="shared" si="104"/>
        <v>7040</v>
      </c>
      <c r="S599" s="21"/>
      <c r="T599" s="21"/>
      <c r="U599" s="21"/>
      <c r="V599" s="21"/>
    </row>
    <row r="600" spans="1:22" ht="15.75" x14ac:dyDescent="0.25">
      <c r="A600" s="13">
        <v>0.625</v>
      </c>
      <c r="B600" s="14" t="s">
        <v>633</v>
      </c>
      <c r="C600" s="15">
        <v>64</v>
      </c>
      <c r="D600" s="15">
        <v>57</v>
      </c>
      <c r="E600" s="15">
        <v>877</v>
      </c>
      <c r="F600" s="15">
        <v>492</v>
      </c>
      <c r="G600" s="15">
        <v>153</v>
      </c>
      <c r="H600" s="17">
        <v>130</v>
      </c>
      <c r="I600" s="82"/>
      <c r="J600" s="83">
        <f t="shared" si="97"/>
        <v>35.479999999999997</v>
      </c>
      <c r="K600" s="83">
        <f t="shared" si="98"/>
        <v>35.427500000000002</v>
      </c>
      <c r="L600" s="83">
        <f t="shared" si="99"/>
        <v>41.577500000000001</v>
      </c>
      <c r="M600" s="83">
        <f t="shared" si="100"/>
        <v>38.69</v>
      </c>
      <c r="N600" s="83">
        <f t="shared" si="101"/>
        <v>36.147500000000001</v>
      </c>
      <c r="O600" s="83">
        <f t="shared" si="102"/>
        <v>35.975000000000001</v>
      </c>
      <c r="P600" s="134"/>
      <c r="Q600" s="36">
        <f t="shared" si="103"/>
        <v>295.5</v>
      </c>
      <c r="R600" s="37">
        <f t="shared" si="104"/>
        <v>1773</v>
      </c>
      <c r="S600" s="21"/>
      <c r="T600" s="21"/>
      <c r="U600" s="21"/>
      <c r="V600" s="21"/>
    </row>
    <row r="601" spans="1:22" ht="15.75" x14ac:dyDescent="0.25">
      <c r="A601" s="13">
        <v>0.625</v>
      </c>
      <c r="B601" s="14" t="s">
        <v>634</v>
      </c>
      <c r="C601" s="15">
        <v>884</v>
      </c>
      <c r="D601" s="15">
        <v>923</v>
      </c>
      <c r="E601" s="15">
        <v>449</v>
      </c>
      <c r="F601" s="15">
        <v>686</v>
      </c>
      <c r="G601" s="15">
        <v>1091</v>
      </c>
      <c r="H601" s="17">
        <v>300</v>
      </c>
      <c r="I601" s="82"/>
      <c r="J601" s="83">
        <f t="shared" si="97"/>
        <v>41.63</v>
      </c>
      <c r="K601" s="83">
        <f t="shared" si="98"/>
        <v>41.922499999999999</v>
      </c>
      <c r="L601" s="83">
        <f t="shared" si="99"/>
        <v>38.3675</v>
      </c>
      <c r="M601" s="83">
        <f t="shared" si="100"/>
        <v>40.145000000000003</v>
      </c>
      <c r="N601" s="83">
        <f t="shared" si="101"/>
        <v>44.137999999999998</v>
      </c>
      <c r="O601" s="83">
        <f t="shared" si="102"/>
        <v>37.25</v>
      </c>
      <c r="P601" s="134"/>
      <c r="Q601" s="36">
        <f t="shared" si="103"/>
        <v>722.16666666666663</v>
      </c>
      <c r="R601" s="37">
        <f t="shared" si="104"/>
        <v>4333</v>
      </c>
      <c r="S601" s="21"/>
      <c r="T601" s="21"/>
      <c r="U601" s="21"/>
      <c r="V601" s="21"/>
    </row>
    <row r="602" spans="1:22" ht="15.75" x14ac:dyDescent="0.25">
      <c r="A602" s="13">
        <v>0.625</v>
      </c>
      <c r="B602" s="14" t="s">
        <v>635</v>
      </c>
      <c r="C602" s="15">
        <v>1164</v>
      </c>
      <c r="D602" s="15">
        <v>1670</v>
      </c>
      <c r="E602" s="15">
        <v>1684</v>
      </c>
      <c r="F602" s="15">
        <v>1762</v>
      </c>
      <c r="G602" s="15">
        <v>1696</v>
      </c>
      <c r="H602" s="17">
        <v>1322</v>
      </c>
      <c r="I602" s="82"/>
      <c r="J602" s="83">
        <f t="shared" si="97"/>
        <v>45.451999999999998</v>
      </c>
      <c r="K602" s="83">
        <f t="shared" si="98"/>
        <v>54.56</v>
      </c>
      <c r="L602" s="83">
        <f t="shared" si="99"/>
        <v>54.811999999999998</v>
      </c>
      <c r="M602" s="83">
        <f t="shared" si="100"/>
        <v>56.216000000000001</v>
      </c>
      <c r="N602" s="83">
        <f t="shared" si="101"/>
        <v>55.027999999999999</v>
      </c>
      <c r="O602" s="83">
        <f t="shared" si="102"/>
        <v>48.295999999999999</v>
      </c>
      <c r="P602" s="134"/>
      <c r="Q602" s="36">
        <f t="shared" si="103"/>
        <v>1549.6666666666667</v>
      </c>
      <c r="R602" s="37">
        <f t="shared" si="104"/>
        <v>9298</v>
      </c>
      <c r="S602" s="21"/>
      <c r="T602" s="21"/>
      <c r="U602" s="21"/>
      <c r="V602" s="21"/>
    </row>
    <row r="603" spans="1:22" ht="15.75" x14ac:dyDescent="0.25">
      <c r="A603" s="13">
        <v>0.625</v>
      </c>
      <c r="B603" s="14" t="s">
        <v>636</v>
      </c>
      <c r="C603" s="15">
        <v>1014</v>
      </c>
      <c r="D603" s="15">
        <v>978</v>
      </c>
      <c r="E603" s="15">
        <v>1021</v>
      </c>
      <c r="F603" s="15">
        <v>1145</v>
      </c>
      <c r="G603" s="15">
        <v>1139</v>
      </c>
      <c r="H603" s="17">
        <v>1256</v>
      </c>
      <c r="I603" s="82"/>
      <c r="J603" s="83">
        <f t="shared" si="97"/>
        <v>42.752000000000002</v>
      </c>
      <c r="K603" s="83">
        <f t="shared" si="98"/>
        <v>42.335000000000001</v>
      </c>
      <c r="L603" s="83">
        <f t="shared" si="99"/>
        <v>42.878</v>
      </c>
      <c r="M603" s="83">
        <f t="shared" si="100"/>
        <v>45.11</v>
      </c>
      <c r="N603" s="83">
        <f t="shared" si="101"/>
        <v>45.002000000000002</v>
      </c>
      <c r="O603" s="83">
        <f t="shared" si="102"/>
        <v>47.108000000000004</v>
      </c>
      <c r="P603" s="134"/>
      <c r="Q603" s="36">
        <f t="shared" si="103"/>
        <v>1092.1666666666667</v>
      </c>
      <c r="R603" s="37">
        <f t="shared" si="104"/>
        <v>6553</v>
      </c>
      <c r="S603" s="21"/>
      <c r="T603" s="21"/>
      <c r="U603" s="21"/>
      <c r="V603" s="21"/>
    </row>
    <row r="604" spans="1:22" ht="15.75" x14ac:dyDescent="0.25">
      <c r="A604" s="13">
        <v>0.625</v>
      </c>
      <c r="B604" s="14" t="s">
        <v>637</v>
      </c>
      <c r="C604" s="15">
        <v>744</v>
      </c>
      <c r="D604" s="15">
        <v>711</v>
      </c>
      <c r="E604" s="15">
        <v>742</v>
      </c>
      <c r="F604" s="15">
        <v>830</v>
      </c>
      <c r="G604" s="15">
        <v>856</v>
      </c>
      <c r="H604" s="17">
        <v>868</v>
      </c>
      <c r="I604" s="82"/>
      <c r="J604" s="83">
        <f t="shared" si="97"/>
        <v>40.58</v>
      </c>
      <c r="K604" s="83">
        <f t="shared" si="98"/>
        <v>40.332500000000003</v>
      </c>
      <c r="L604" s="83">
        <f t="shared" si="99"/>
        <v>40.564999999999998</v>
      </c>
      <c r="M604" s="83">
        <f t="shared" si="100"/>
        <v>41.225000000000001</v>
      </c>
      <c r="N604" s="83">
        <f t="shared" si="101"/>
        <v>41.42</v>
      </c>
      <c r="O604" s="83">
        <f t="shared" si="102"/>
        <v>41.51</v>
      </c>
      <c r="P604" s="134"/>
      <c r="Q604" s="36">
        <f t="shared" si="103"/>
        <v>791.83333333333337</v>
      </c>
      <c r="R604" s="37">
        <f t="shared" si="104"/>
        <v>4751</v>
      </c>
      <c r="S604" s="21"/>
      <c r="T604" s="21"/>
      <c r="U604" s="21"/>
      <c r="V604" s="21"/>
    </row>
    <row r="605" spans="1:22" ht="15.75" x14ac:dyDescent="0.25">
      <c r="A605" s="13">
        <v>0.625</v>
      </c>
      <c r="B605" s="14" t="s">
        <v>638</v>
      </c>
      <c r="C605" s="15">
        <v>1630</v>
      </c>
      <c r="D605" s="15">
        <v>1570</v>
      </c>
      <c r="E605" s="15">
        <v>1644</v>
      </c>
      <c r="F605" s="15">
        <v>1543</v>
      </c>
      <c r="G605" s="15">
        <v>1536</v>
      </c>
      <c r="H605" s="17">
        <v>1254</v>
      </c>
      <c r="I605" s="82"/>
      <c r="J605" s="83">
        <f t="shared" si="97"/>
        <v>53.84</v>
      </c>
      <c r="K605" s="83">
        <f t="shared" si="98"/>
        <v>52.76</v>
      </c>
      <c r="L605" s="83">
        <f t="shared" si="99"/>
        <v>54.091999999999999</v>
      </c>
      <c r="M605" s="83">
        <f t="shared" si="100"/>
        <v>52.274000000000001</v>
      </c>
      <c r="N605" s="83">
        <f t="shared" si="101"/>
        <v>52.148000000000003</v>
      </c>
      <c r="O605" s="83">
        <f t="shared" si="102"/>
        <v>47.072000000000003</v>
      </c>
      <c r="P605" s="134"/>
      <c r="Q605" s="36">
        <f t="shared" si="103"/>
        <v>1529.5</v>
      </c>
      <c r="R605" s="37">
        <f t="shared" si="104"/>
        <v>9177</v>
      </c>
      <c r="S605" s="21"/>
      <c r="T605" s="21"/>
      <c r="U605" s="21"/>
      <c r="V605" s="21"/>
    </row>
    <row r="606" spans="1:22" ht="15.75" x14ac:dyDescent="0.25">
      <c r="A606" s="13">
        <v>0.625</v>
      </c>
      <c r="B606" s="14" t="s">
        <v>639</v>
      </c>
      <c r="C606" s="15">
        <v>670</v>
      </c>
      <c r="D606" s="15">
        <v>545</v>
      </c>
      <c r="E606" s="15">
        <v>366</v>
      </c>
      <c r="F606" s="15">
        <v>418</v>
      </c>
      <c r="G606" s="15">
        <v>418</v>
      </c>
      <c r="H606" s="17">
        <v>242</v>
      </c>
      <c r="I606" s="82"/>
      <c r="J606" s="83">
        <f t="shared" si="97"/>
        <v>40.024999999999999</v>
      </c>
      <c r="K606" s="83">
        <f t="shared" si="98"/>
        <v>39.087499999999999</v>
      </c>
      <c r="L606" s="83">
        <f t="shared" si="99"/>
        <v>37.744999999999997</v>
      </c>
      <c r="M606" s="83">
        <f t="shared" si="100"/>
        <v>38.134999999999998</v>
      </c>
      <c r="N606" s="83">
        <f t="shared" si="101"/>
        <v>38.134999999999998</v>
      </c>
      <c r="O606" s="83">
        <f t="shared" si="102"/>
        <v>36.814999999999998</v>
      </c>
      <c r="P606" s="134"/>
      <c r="Q606" s="36">
        <f t="shared" si="103"/>
        <v>443.16666666666669</v>
      </c>
      <c r="R606" s="37">
        <f t="shared" si="104"/>
        <v>2659</v>
      </c>
      <c r="S606" s="21"/>
      <c r="T606" s="21"/>
      <c r="U606" s="21"/>
      <c r="V606" s="21"/>
    </row>
    <row r="607" spans="1:22" ht="15.75" x14ac:dyDescent="0.25">
      <c r="A607" s="13">
        <v>0.625</v>
      </c>
      <c r="B607" s="14" t="s">
        <v>640</v>
      </c>
      <c r="C607" s="15">
        <v>115</v>
      </c>
      <c r="D607" s="15"/>
      <c r="E607" s="15">
        <v>56</v>
      </c>
      <c r="F607" s="15">
        <v>742</v>
      </c>
      <c r="G607" s="15">
        <v>33</v>
      </c>
      <c r="H607" s="17"/>
      <c r="I607" s="82"/>
      <c r="J607" s="83">
        <f t="shared" si="97"/>
        <v>35.862499999999997</v>
      </c>
      <c r="K607" s="83">
        <f t="shared" si="98"/>
        <v>35</v>
      </c>
      <c r="L607" s="83">
        <f t="shared" si="99"/>
        <v>35.42</v>
      </c>
      <c r="M607" s="83">
        <f t="shared" si="100"/>
        <v>40.564999999999998</v>
      </c>
      <c r="N607" s="83">
        <f t="shared" si="101"/>
        <v>35.247500000000002</v>
      </c>
      <c r="O607" s="83">
        <f t="shared" si="102"/>
        <v>35</v>
      </c>
      <c r="P607" s="134"/>
      <c r="Q607" s="36">
        <f t="shared" si="103"/>
        <v>236.5</v>
      </c>
      <c r="R607" s="37">
        <f t="shared" si="104"/>
        <v>946</v>
      </c>
      <c r="S607" s="21"/>
      <c r="T607" s="21"/>
      <c r="U607" s="21"/>
      <c r="V607" s="21"/>
    </row>
    <row r="608" spans="1:22" ht="15.75" x14ac:dyDescent="0.25">
      <c r="A608" s="13">
        <v>0.625</v>
      </c>
      <c r="B608" s="14" t="s">
        <v>641</v>
      </c>
      <c r="C608" s="15">
        <v>753</v>
      </c>
      <c r="D608" s="15">
        <v>517</v>
      </c>
      <c r="E608" s="53">
        <v>491</v>
      </c>
      <c r="F608" s="15">
        <v>480</v>
      </c>
      <c r="G608" s="15">
        <v>466</v>
      </c>
      <c r="H608" s="17">
        <v>391</v>
      </c>
      <c r="I608" s="82"/>
      <c r="J608" s="83">
        <f t="shared" si="97"/>
        <v>40.647500000000001</v>
      </c>
      <c r="K608" s="83">
        <f t="shared" si="98"/>
        <v>38.877499999999998</v>
      </c>
      <c r="L608" s="83">
        <f t="shared" si="99"/>
        <v>38.682499999999997</v>
      </c>
      <c r="M608" s="83">
        <f t="shared" si="100"/>
        <v>38.6</v>
      </c>
      <c r="N608" s="83">
        <f t="shared" si="101"/>
        <v>38.494999999999997</v>
      </c>
      <c r="O608" s="83">
        <f t="shared" si="102"/>
        <v>37.932499999999997</v>
      </c>
      <c r="P608" s="134"/>
      <c r="Q608" s="36">
        <f t="shared" si="103"/>
        <v>516.33333333333337</v>
      </c>
      <c r="R608" s="37">
        <f t="shared" si="104"/>
        <v>3098</v>
      </c>
      <c r="S608" s="21"/>
      <c r="T608" s="21"/>
      <c r="U608" s="21"/>
      <c r="V608" s="21"/>
    </row>
    <row r="609" spans="1:22" ht="15.75" x14ac:dyDescent="0.25">
      <c r="A609" s="13">
        <v>0.625</v>
      </c>
      <c r="B609" s="14" t="s">
        <v>642</v>
      </c>
      <c r="C609" s="15">
        <v>2153</v>
      </c>
      <c r="D609" s="15">
        <v>1921</v>
      </c>
      <c r="E609" s="15">
        <v>2159</v>
      </c>
      <c r="F609" s="15">
        <v>2075</v>
      </c>
      <c r="G609" s="15">
        <v>2178</v>
      </c>
      <c r="H609" s="17">
        <v>1900</v>
      </c>
      <c r="I609" s="82"/>
      <c r="J609" s="83">
        <f t="shared" si="97"/>
        <v>63.253999999999998</v>
      </c>
      <c r="K609" s="83">
        <f t="shared" si="98"/>
        <v>59.078000000000003</v>
      </c>
      <c r="L609" s="83">
        <f t="shared" si="99"/>
        <v>63.362000000000002</v>
      </c>
      <c r="M609" s="83">
        <f t="shared" si="100"/>
        <v>61.85</v>
      </c>
      <c r="N609" s="83">
        <f t="shared" si="101"/>
        <v>63.704000000000001</v>
      </c>
      <c r="O609" s="83">
        <f t="shared" si="102"/>
        <v>58.7</v>
      </c>
      <c r="P609" s="134"/>
      <c r="Q609" s="36">
        <f t="shared" si="103"/>
        <v>2064.3333333333335</v>
      </c>
      <c r="R609" s="37">
        <f t="shared" si="104"/>
        <v>12386</v>
      </c>
      <c r="S609" s="21"/>
      <c r="T609" s="21"/>
      <c r="U609" s="21"/>
      <c r="V609" s="21"/>
    </row>
    <row r="610" spans="1:22" ht="15.75" x14ac:dyDescent="0.25">
      <c r="A610" s="13">
        <v>0.625</v>
      </c>
      <c r="B610" s="14" t="s">
        <v>643</v>
      </c>
      <c r="C610" s="15">
        <v>891</v>
      </c>
      <c r="D610" s="15">
        <v>610</v>
      </c>
      <c r="E610" s="15">
        <v>643</v>
      </c>
      <c r="F610" s="15">
        <v>901</v>
      </c>
      <c r="G610" s="15">
        <v>741</v>
      </c>
      <c r="H610" s="17">
        <v>592</v>
      </c>
      <c r="I610" s="82"/>
      <c r="J610" s="83">
        <f t="shared" si="97"/>
        <v>41.682499999999997</v>
      </c>
      <c r="K610" s="83">
        <f t="shared" si="98"/>
        <v>39.575000000000003</v>
      </c>
      <c r="L610" s="83">
        <f t="shared" si="99"/>
        <v>39.822499999999998</v>
      </c>
      <c r="M610" s="83">
        <f t="shared" si="100"/>
        <v>41.7575</v>
      </c>
      <c r="N610" s="83">
        <f t="shared" si="101"/>
        <v>40.557499999999997</v>
      </c>
      <c r="O610" s="83">
        <f t="shared" si="102"/>
        <v>39.44</v>
      </c>
      <c r="P610" s="134"/>
      <c r="Q610" s="36">
        <f t="shared" si="103"/>
        <v>729.66666666666663</v>
      </c>
      <c r="R610" s="37">
        <f t="shared" si="104"/>
        <v>4378</v>
      </c>
      <c r="S610" s="21"/>
      <c r="T610" s="21"/>
      <c r="U610" s="21"/>
      <c r="V610" s="21"/>
    </row>
    <row r="611" spans="1:22" ht="15.75" x14ac:dyDescent="0.25">
      <c r="A611" s="13">
        <v>0.625</v>
      </c>
      <c r="B611" s="14" t="s">
        <v>644</v>
      </c>
      <c r="C611" s="15">
        <v>8</v>
      </c>
      <c r="D611" s="15">
        <v>446</v>
      </c>
      <c r="E611" s="15">
        <v>4</v>
      </c>
      <c r="F611" s="15">
        <v>238</v>
      </c>
      <c r="G611" s="15">
        <v>136</v>
      </c>
      <c r="H611" s="17">
        <v>20</v>
      </c>
      <c r="I611" s="82"/>
      <c r="J611" s="83">
        <f t="shared" si="97"/>
        <v>35.06</v>
      </c>
      <c r="K611" s="83">
        <f t="shared" si="98"/>
        <v>38.344999999999999</v>
      </c>
      <c r="L611" s="83">
        <f t="shared" si="99"/>
        <v>35.03</v>
      </c>
      <c r="M611" s="83">
        <f t="shared" si="100"/>
        <v>36.784999999999997</v>
      </c>
      <c r="N611" s="83">
        <f t="shared" si="101"/>
        <v>36.020000000000003</v>
      </c>
      <c r="O611" s="83">
        <f t="shared" si="102"/>
        <v>35.15</v>
      </c>
      <c r="P611" s="134"/>
      <c r="Q611" s="36">
        <f t="shared" si="103"/>
        <v>142</v>
      </c>
      <c r="R611" s="37">
        <f t="shared" si="104"/>
        <v>852</v>
      </c>
      <c r="S611" s="21"/>
      <c r="T611" s="21"/>
      <c r="U611" s="21"/>
      <c r="V611" s="21"/>
    </row>
    <row r="612" spans="1:22" ht="15.75" x14ac:dyDescent="0.25">
      <c r="A612" s="13">
        <v>0.625</v>
      </c>
      <c r="B612" s="14" t="s">
        <v>645</v>
      </c>
      <c r="C612" s="15">
        <v>3720</v>
      </c>
      <c r="D612" s="15">
        <v>4862</v>
      </c>
      <c r="E612" s="15">
        <v>23435</v>
      </c>
      <c r="F612" s="15">
        <v>24144</v>
      </c>
      <c r="G612" s="15">
        <v>5977</v>
      </c>
      <c r="H612" s="17">
        <v>3779</v>
      </c>
      <c r="I612" s="82"/>
      <c r="J612" s="83">
        <f t="shared" si="97"/>
        <v>107.3</v>
      </c>
      <c r="K612" s="83">
        <f t="shared" si="98"/>
        <v>152.98000000000002</v>
      </c>
      <c r="L612" s="83">
        <f t="shared" si="99"/>
        <v>895.9</v>
      </c>
      <c r="M612" s="83">
        <f t="shared" si="100"/>
        <v>924.26</v>
      </c>
      <c r="N612" s="83">
        <f t="shared" si="101"/>
        <v>197.57999999999998</v>
      </c>
      <c r="O612" s="83">
        <f t="shared" si="102"/>
        <v>109.66</v>
      </c>
      <c r="P612" s="134"/>
      <c r="Q612" s="36">
        <f t="shared" si="103"/>
        <v>10986.166666666666</v>
      </c>
      <c r="R612" s="37">
        <f t="shared" si="104"/>
        <v>65917</v>
      </c>
      <c r="S612" s="21"/>
      <c r="T612" s="21"/>
      <c r="U612" s="21"/>
      <c r="V612" s="21"/>
    </row>
    <row r="613" spans="1:22" ht="15.75" x14ac:dyDescent="0.25">
      <c r="A613" s="13">
        <v>0.625</v>
      </c>
      <c r="B613" s="14" t="s">
        <v>646</v>
      </c>
      <c r="C613" s="15"/>
      <c r="D613" s="15"/>
      <c r="E613" s="15"/>
      <c r="F613" s="15"/>
      <c r="G613" s="15"/>
      <c r="H613" s="17"/>
      <c r="I613" s="82"/>
      <c r="J613" s="83">
        <f t="shared" si="97"/>
        <v>35</v>
      </c>
      <c r="K613" s="83">
        <f t="shared" si="98"/>
        <v>35</v>
      </c>
      <c r="L613" s="83">
        <f t="shared" si="99"/>
        <v>35</v>
      </c>
      <c r="M613" s="83">
        <f t="shared" si="100"/>
        <v>35</v>
      </c>
      <c r="N613" s="83">
        <f t="shared" si="101"/>
        <v>35</v>
      </c>
      <c r="O613" s="83">
        <f t="shared" si="102"/>
        <v>35</v>
      </c>
      <c r="P613" s="134"/>
      <c r="Q613" s="36" t="e">
        <f t="shared" si="103"/>
        <v>#DIV/0!</v>
      </c>
      <c r="R613" s="37">
        <f t="shared" si="104"/>
        <v>0</v>
      </c>
      <c r="S613" s="21"/>
      <c r="T613" s="21"/>
      <c r="U613" s="21"/>
      <c r="V613" s="21"/>
    </row>
    <row r="614" spans="1:22" ht="15.75" x14ac:dyDescent="0.25">
      <c r="A614" s="13">
        <v>0.625</v>
      </c>
      <c r="B614" s="14" t="s">
        <v>647</v>
      </c>
      <c r="C614" s="15">
        <v>589</v>
      </c>
      <c r="D614" s="15">
        <v>185</v>
      </c>
      <c r="E614" s="15">
        <v>1083</v>
      </c>
      <c r="F614" s="15">
        <v>2657</v>
      </c>
      <c r="G614" s="15">
        <v>668</v>
      </c>
      <c r="H614" s="17">
        <v>396</v>
      </c>
      <c r="I614" s="82"/>
      <c r="J614" s="83">
        <f t="shared" si="97"/>
        <v>39.417499999999997</v>
      </c>
      <c r="K614" s="83">
        <f t="shared" si="98"/>
        <v>36.387500000000003</v>
      </c>
      <c r="L614" s="83">
        <f t="shared" si="99"/>
        <v>43.994</v>
      </c>
      <c r="M614" s="83">
        <f t="shared" si="100"/>
        <v>72.325999999999993</v>
      </c>
      <c r="N614" s="83">
        <f t="shared" si="101"/>
        <v>40.01</v>
      </c>
      <c r="O614" s="83">
        <f t="shared" si="102"/>
        <v>37.97</v>
      </c>
      <c r="P614" s="134"/>
      <c r="Q614" s="36">
        <f t="shared" si="103"/>
        <v>929.66666666666663</v>
      </c>
      <c r="R614" s="37">
        <f t="shared" si="104"/>
        <v>5578</v>
      </c>
      <c r="S614" s="21"/>
      <c r="T614" s="21"/>
      <c r="U614" s="21"/>
      <c r="V614" s="21"/>
    </row>
    <row r="615" spans="1:22" ht="15.75" x14ac:dyDescent="0.25">
      <c r="A615" s="13">
        <v>0.625</v>
      </c>
      <c r="B615" s="14" t="s">
        <v>648</v>
      </c>
      <c r="C615" s="15">
        <v>2014</v>
      </c>
      <c r="D615" s="15">
        <v>1817</v>
      </c>
      <c r="E615" s="15">
        <v>2623</v>
      </c>
      <c r="F615" s="15">
        <v>1862</v>
      </c>
      <c r="G615" s="15">
        <v>1501</v>
      </c>
      <c r="H615" s="17">
        <v>955</v>
      </c>
      <c r="I615" s="82"/>
      <c r="J615" s="83">
        <f t="shared" si="97"/>
        <v>60.752000000000002</v>
      </c>
      <c r="K615" s="83">
        <f t="shared" si="98"/>
        <v>57.206000000000003</v>
      </c>
      <c r="L615" s="83">
        <f t="shared" si="99"/>
        <v>71.713999999999999</v>
      </c>
      <c r="M615" s="83">
        <f t="shared" si="100"/>
        <v>58.015999999999998</v>
      </c>
      <c r="N615" s="83">
        <f t="shared" si="101"/>
        <v>51.518000000000001</v>
      </c>
      <c r="O615" s="83">
        <f t="shared" si="102"/>
        <v>42.162500000000001</v>
      </c>
      <c r="P615" s="134"/>
      <c r="Q615" s="36">
        <f t="shared" si="103"/>
        <v>1795.3333333333333</v>
      </c>
      <c r="R615" s="37">
        <f t="shared" si="104"/>
        <v>10772</v>
      </c>
      <c r="S615" s="21"/>
      <c r="T615" s="21"/>
      <c r="U615" s="21"/>
      <c r="V615" s="21"/>
    </row>
    <row r="616" spans="1:22" ht="15.75" x14ac:dyDescent="0.25">
      <c r="A616" s="13">
        <v>0.625</v>
      </c>
      <c r="B616" s="14" t="s">
        <v>649</v>
      </c>
      <c r="C616" s="15"/>
      <c r="D616" s="15"/>
      <c r="E616" s="15"/>
      <c r="F616" s="15"/>
      <c r="G616" s="15"/>
      <c r="H616" s="17"/>
      <c r="I616" s="82"/>
      <c r="J616" s="83">
        <f t="shared" si="97"/>
        <v>35</v>
      </c>
      <c r="K616" s="83">
        <f t="shared" si="98"/>
        <v>35</v>
      </c>
      <c r="L616" s="83">
        <f t="shared" si="99"/>
        <v>35</v>
      </c>
      <c r="M616" s="83">
        <f t="shared" si="100"/>
        <v>35</v>
      </c>
      <c r="N616" s="83">
        <f t="shared" si="101"/>
        <v>35</v>
      </c>
      <c r="O616" s="83">
        <f t="shared" si="102"/>
        <v>35</v>
      </c>
      <c r="P616" s="134"/>
      <c r="Q616" s="36" t="e">
        <f t="shared" si="103"/>
        <v>#DIV/0!</v>
      </c>
      <c r="R616" s="37">
        <f t="shared" si="104"/>
        <v>0</v>
      </c>
      <c r="S616" s="21"/>
      <c r="T616" s="21"/>
      <c r="U616" s="21"/>
      <c r="V616" s="21"/>
    </row>
    <row r="617" spans="1:22" ht="15.75" x14ac:dyDescent="0.25">
      <c r="A617" s="13">
        <v>0.625</v>
      </c>
      <c r="B617" s="14" t="s">
        <v>650</v>
      </c>
      <c r="C617" s="15">
        <v>722</v>
      </c>
      <c r="D617" s="15">
        <v>927</v>
      </c>
      <c r="E617" s="15">
        <v>1307</v>
      </c>
      <c r="F617" s="15">
        <v>923</v>
      </c>
      <c r="G617" s="15">
        <v>734</v>
      </c>
      <c r="H617" s="17">
        <v>582</v>
      </c>
      <c r="I617" s="82"/>
      <c r="J617" s="83">
        <f t="shared" si="97"/>
        <v>40.414999999999999</v>
      </c>
      <c r="K617" s="83">
        <f t="shared" si="98"/>
        <v>41.952500000000001</v>
      </c>
      <c r="L617" s="83">
        <f t="shared" si="99"/>
        <v>48.025999999999996</v>
      </c>
      <c r="M617" s="83">
        <f t="shared" si="100"/>
        <v>41.922499999999999</v>
      </c>
      <c r="N617" s="83">
        <f t="shared" si="101"/>
        <v>40.505000000000003</v>
      </c>
      <c r="O617" s="83">
        <f t="shared" si="102"/>
        <v>39.365000000000002</v>
      </c>
      <c r="P617" s="134"/>
      <c r="Q617" s="36">
        <f t="shared" si="103"/>
        <v>865.83333333333337</v>
      </c>
      <c r="R617" s="37">
        <f t="shared" si="104"/>
        <v>5195</v>
      </c>
      <c r="S617" s="21"/>
      <c r="T617" s="21"/>
      <c r="U617" s="21"/>
      <c r="V617" s="21"/>
    </row>
    <row r="618" spans="1:22" ht="15.75" x14ac:dyDescent="0.25">
      <c r="A618" s="13">
        <v>0.625</v>
      </c>
      <c r="B618" s="14" t="s">
        <v>651</v>
      </c>
      <c r="C618" s="15">
        <v>9</v>
      </c>
      <c r="D618" s="15">
        <v>2</v>
      </c>
      <c r="E618" s="15">
        <v>5</v>
      </c>
      <c r="F618" s="15">
        <v>15</v>
      </c>
      <c r="G618" s="15">
        <v>15</v>
      </c>
      <c r="H618" s="17">
        <v>14</v>
      </c>
      <c r="I618" s="82"/>
      <c r="J618" s="83">
        <f t="shared" si="97"/>
        <v>35.067500000000003</v>
      </c>
      <c r="K618" s="83">
        <f t="shared" si="98"/>
        <v>35.015000000000001</v>
      </c>
      <c r="L618" s="83">
        <f t="shared" si="99"/>
        <v>35.037500000000001</v>
      </c>
      <c r="M618" s="83">
        <f t="shared" si="100"/>
        <v>35.112499999999997</v>
      </c>
      <c r="N618" s="83">
        <f t="shared" si="101"/>
        <v>35.112499999999997</v>
      </c>
      <c r="O618" s="83">
        <f t="shared" si="102"/>
        <v>35.104999999999997</v>
      </c>
      <c r="P618" s="134"/>
      <c r="Q618" s="36">
        <f t="shared" si="103"/>
        <v>10</v>
      </c>
      <c r="R618" s="37">
        <f t="shared" si="104"/>
        <v>60</v>
      </c>
      <c r="S618" s="21"/>
      <c r="T618" s="21"/>
      <c r="U618" s="21"/>
      <c r="V618" s="21"/>
    </row>
    <row r="619" spans="1:22" ht="15.75" x14ac:dyDescent="0.25">
      <c r="A619" s="13">
        <v>0.625</v>
      </c>
      <c r="B619" s="14" t="s">
        <v>652</v>
      </c>
      <c r="C619" s="15">
        <v>1231</v>
      </c>
      <c r="D619" s="15">
        <v>1795</v>
      </c>
      <c r="E619" s="15">
        <v>1453</v>
      </c>
      <c r="F619" s="15">
        <v>1636</v>
      </c>
      <c r="G619" s="15">
        <v>1065</v>
      </c>
      <c r="H619" s="17">
        <v>820</v>
      </c>
      <c r="I619" s="82"/>
      <c r="J619" s="83">
        <f t="shared" si="97"/>
        <v>46.658000000000001</v>
      </c>
      <c r="K619" s="83">
        <f t="shared" si="98"/>
        <v>56.81</v>
      </c>
      <c r="L619" s="83">
        <f t="shared" si="99"/>
        <v>50.653999999999996</v>
      </c>
      <c r="M619" s="83">
        <f t="shared" si="100"/>
        <v>53.948</v>
      </c>
      <c r="N619" s="83">
        <f t="shared" si="101"/>
        <v>43.67</v>
      </c>
      <c r="O619" s="83">
        <f t="shared" si="102"/>
        <v>41.15</v>
      </c>
      <c r="P619" s="134"/>
      <c r="Q619" s="36">
        <f t="shared" si="103"/>
        <v>1333.3333333333333</v>
      </c>
      <c r="R619" s="37">
        <f t="shared" si="104"/>
        <v>8000</v>
      </c>
      <c r="S619" s="21"/>
      <c r="T619" s="21"/>
      <c r="U619" s="21"/>
      <c r="V619" s="21"/>
    </row>
    <row r="620" spans="1:22" ht="15.75" x14ac:dyDescent="0.25">
      <c r="A620" s="13">
        <v>0.625</v>
      </c>
      <c r="B620" s="14" t="s">
        <v>653</v>
      </c>
      <c r="C620" s="15"/>
      <c r="D620" s="15">
        <v>4</v>
      </c>
      <c r="E620" s="15">
        <v>14</v>
      </c>
      <c r="F620" s="15">
        <v>4</v>
      </c>
      <c r="G620" s="15">
        <v>2</v>
      </c>
      <c r="H620" s="17"/>
      <c r="I620" s="82"/>
      <c r="J620" s="83">
        <f t="shared" si="97"/>
        <v>35</v>
      </c>
      <c r="K620" s="83">
        <f t="shared" si="98"/>
        <v>35.03</v>
      </c>
      <c r="L620" s="83">
        <f t="shared" si="99"/>
        <v>35.104999999999997</v>
      </c>
      <c r="M620" s="83">
        <f t="shared" si="100"/>
        <v>35.03</v>
      </c>
      <c r="N620" s="83">
        <f t="shared" si="101"/>
        <v>35.015000000000001</v>
      </c>
      <c r="O620" s="83">
        <f t="shared" si="102"/>
        <v>35</v>
      </c>
      <c r="P620" s="134"/>
      <c r="Q620" s="36">
        <f t="shared" si="103"/>
        <v>6</v>
      </c>
      <c r="R620" s="37">
        <f t="shared" si="104"/>
        <v>24</v>
      </c>
      <c r="S620" s="21"/>
      <c r="T620" s="21"/>
      <c r="U620" s="21"/>
      <c r="V620" s="21"/>
    </row>
    <row r="621" spans="1:22" ht="15.75" x14ac:dyDescent="0.25">
      <c r="A621" s="13">
        <v>0.625</v>
      </c>
      <c r="B621" s="14" t="s">
        <v>654</v>
      </c>
      <c r="C621" s="15">
        <v>1128</v>
      </c>
      <c r="D621" s="15">
        <v>1545</v>
      </c>
      <c r="E621" s="15">
        <v>1756</v>
      </c>
      <c r="F621" s="15">
        <v>1474</v>
      </c>
      <c r="G621" s="15">
        <v>1520</v>
      </c>
      <c r="H621" s="17">
        <v>841</v>
      </c>
      <c r="I621" s="82"/>
      <c r="J621" s="83">
        <f t="shared" si="97"/>
        <v>44.804000000000002</v>
      </c>
      <c r="K621" s="83">
        <f t="shared" si="98"/>
        <v>52.31</v>
      </c>
      <c r="L621" s="83">
        <f t="shared" si="99"/>
        <v>56.107999999999997</v>
      </c>
      <c r="M621" s="83">
        <f t="shared" si="100"/>
        <v>51.031999999999996</v>
      </c>
      <c r="N621" s="83">
        <f t="shared" si="101"/>
        <v>51.86</v>
      </c>
      <c r="O621" s="83">
        <f t="shared" si="102"/>
        <v>41.307499999999997</v>
      </c>
      <c r="P621" s="134"/>
      <c r="Q621" s="36">
        <f t="shared" si="103"/>
        <v>1377.3333333333333</v>
      </c>
      <c r="R621" s="37">
        <f t="shared" si="104"/>
        <v>8264</v>
      </c>
      <c r="S621" s="21"/>
      <c r="T621" s="21"/>
      <c r="U621" s="21"/>
      <c r="V621" s="21"/>
    </row>
    <row r="622" spans="1:22" ht="15.75" x14ac:dyDescent="0.25">
      <c r="A622" s="13">
        <v>0.625</v>
      </c>
      <c r="B622" s="14" t="s">
        <v>655</v>
      </c>
      <c r="C622" s="15">
        <v>2812</v>
      </c>
      <c r="D622" s="15">
        <v>2279</v>
      </c>
      <c r="E622" s="15">
        <v>2</v>
      </c>
      <c r="F622" s="15">
        <v>9</v>
      </c>
      <c r="G622" s="15">
        <v>19</v>
      </c>
      <c r="H622" s="17">
        <v>154</v>
      </c>
      <c r="I622" s="82"/>
      <c r="J622" s="83">
        <f t="shared" si="97"/>
        <v>75.116</v>
      </c>
      <c r="K622" s="83">
        <f t="shared" si="98"/>
        <v>65.521999999999991</v>
      </c>
      <c r="L622" s="83">
        <f t="shared" si="99"/>
        <v>35.015000000000001</v>
      </c>
      <c r="M622" s="83">
        <f t="shared" si="100"/>
        <v>35.067500000000003</v>
      </c>
      <c r="N622" s="83">
        <f t="shared" si="101"/>
        <v>35.142499999999998</v>
      </c>
      <c r="O622" s="83">
        <f t="shared" si="102"/>
        <v>36.155000000000001</v>
      </c>
      <c r="P622" s="134"/>
      <c r="Q622" s="36">
        <f t="shared" si="103"/>
        <v>879.16666666666663</v>
      </c>
      <c r="R622" s="37">
        <f t="shared" si="104"/>
        <v>5275</v>
      </c>
      <c r="S622" s="21"/>
      <c r="T622" s="21"/>
      <c r="U622" s="21"/>
      <c r="V622" s="21"/>
    </row>
    <row r="623" spans="1:22" ht="15.75" x14ac:dyDescent="0.25">
      <c r="A623" s="13">
        <v>0.625</v>
      </c>
      <c r="B623" s="14" t="s">
        <v>656</v>
      </c>
      <c r="C623" s="15">
        <v>790</v>
      </c>
      <c r="D623" s="15">
        <v>712</v>
      </c>
      <c r="E623" s="15">
        <v>983</v>
      </c>
      <c r="F623" s="15">
        <v>902</v>
      </c>
      <c r="G623" s="15">
        <v>1130</v>
      </c>
      <c r="H623" s="17">
        <v>1020</v>
      </c>
      <c r="I623" s="82"/>
      <c r="J623" s="83">
        <f t="shared" si="97"/>
        <v>40.924999999999997</v>
      </c>
      <c r="K623" s="83">
        <f t="shared" si="98"/>
        <v>40.340000000000003</v>
      </c>
      <c r="L623" s="83">
        <f t="shared" si="99"/>
        <v>42.372500000000002</v>
      </c>
      <c r="M623" s="83">
        <f t="shared" si="100"/>
        <v>41.765000000000001</v>
      </c>
      <c r="N623" s="83">
        <f t="shared" si="101"/>
        <v>44.84</v>
      </c>
      <c r="O623" s="83">
        <f t="shared" si="102"/>
        <v>42.86</v>
      </c>
      <c r="P623" s="134"/>
      <c r="Q623" s="36">
        <f t="shared" si="103"/>
        <v>922.83333333333337</v>
      </c>
      <c r="R623" s="37">
        <f t="shared" si="104"/>
        <v>5537</v>
      </c>
      <c r="S623" s="21"/>
      <c r="T623" s="21"/>
      <c r="U623" s="21"/>
      <c r="V623" s="21"/>
    </row>
    <row r="624" spans="1:22" ht="15.75" x14ac:dyDescent="0.25">
      <c r="A624" s="13">
        <v>0.625</v>
      </c>
      <c r="B624" s="14" t="s">
        <v>657</v>
      </c>
      <c r="C624" s="15">
        <v>967</v>
      </c>
      <c r="D624" s="15">
        <v>858</v>
      </c>
      <c r="E624" s="15">
        <v>1006</v>
      </c>
      <c r="F624" s="15">
        <v>1261</v>
      </c>
      <c r="G624" s="15">
        <v>968</v>
      </c>
      <c r="H624" s="17">
        <v>690</v>
      </c>
      <c r="I624" s="82"/>
      <c r="J624" s="83">
        <f t="shared" si="97"/>
        <v>42.252499999999998</v>
      </c>
      <c r="K624" s="83">
        <f t="shared" si="98"/>
        <v>41.435000000000002</v>
      </c>
      <c r="L624" s="83">
        <f t="shared" si="99"/>
        <v>42.607999999999997</v>
      </c>
      <c r="M624" s="83">
        <f t="shared" si="100"/>
        <v>47.198</v>
      </c>
      <c r="N624" s="83">
        <f t="shared" si="101"/>
        <v>42.26</v>
      </c>
      <c r="O624" s="83">
        <f t="shared" si="102"/>
        <v>40.174999999999997</v>
      </c>
      <c r="P624" s="134"/>
      <c r="Q624" s="36">
        <f t="shared" si="103"/>
        <v>958.33333333333337</v>
      </c>
      <c r="R624" s="37">
        <f t="shared" si="104"/>
        <v>5750</v>
      </c>
      <c r="S624" s="21"/>
      <c r="T624" s="21"/>
      <c r="U624" s="21"/>
      <c r="V624" s="21"/>
    </row>
    <row r="625" spans="1:22" ht="15.75" x14ac:dyDescent="0.25">
      <c r="A625" s="13">
        <v>0.625</v>
      </c>
      <c r="B625" s="14" t="s">
        <v>658</v>
      </c>
      <c r="C625" s="15">
        <v>4075</v>
      </c>
      <c r="D625" s="15">
        <v>5428</v>
      </c>
      <c r="E625" s="15">
        <v>5629</v>
      </c>
      <c r="F625" s="15">
        <v>4833</v>
      </c>
      <c r="G625" s="15">
        <v>4565</v>
      </c>
      <c r="H625" s="17">
        <v>3663</v>
      </c>
      <c r="I625" s="82"/>
      <c r="J625" s="83">
        <f t="shared" si="97"/>
        <v>121.5</v>
      </c>
      <c r="K625" s="83">
        <f t="shared" si="98"/>
        <v>175.62</v>
      </c>
      <c r="L625" s="83">
        <f t="shared" si="99"/>
        <v>183.66</v>
      </c>
      <c r="M625" s="83">
        <f t="shared" si="100"/>
        <v>151.82</v>
      </c>
      <c r="N625" s="83">
        <f t="shared" si="101"/>
        <v>141.1</v>
      </c>
      <c r="O625" s="83">
        <f t="shared" si="102"/>
        <v>105.02</v>
      </c>
      <c r="P625" s="134"/>
      <c r="Q625" s="36">
        <f t="shared" si="103"/>
        <v>4698.833333333333</v>
      </c>
      <c r="R625" s="37">
        <f t="shared" si="104"/>
        <v>28193</v>
      </c>
      <c r="S625" s="21"/>
      <c r="T625" s="21"/>
      <c r="U625" s="21"/>
      <c r="V625" s="21"/>
    </row>
    <row r="626" spans="1:22" ht="15.75" x14ac:dyDescent="0.25">
      <c r="A626" s="13">
        <v>0.625</v>
      </c>
      <c r="B626" s="14" t="s">
        <v>659</v>
      </c>
      <c r="C626" s="15"/>
      <c r="D626" s="15">
        <v>187</v>
      </c>
      <c r="E626" s="15">
        <v>813</v>
      </c>
      <c r="F626" s="15">
        <v>664</v>
      </c>
      <c r="G626" s="15">
        <v>607</v>
      </c>
      <c r="H626" s="17">
        <v>1</v>
      </c>
      <c r="I626" s="82"/>
      <c r="J626" s="83">
        <f t="shared" si="97"/>
        <v>35</v>
      </c>
      <c r="K626" s="83">
        <f t="shared" si="98"/>
        <v>36.402500000000003</v>
      </c>
      <c r="L626" s="83">
        <f t="shared" si="99"/>
        <v>41.097499999999997</v>
      </c>
      <c r="M626" s="83">
        <f t="shared" si="100"/>
        <v>39.979999999999997</v>
      </c>
      <c r="N626" s="83">
        <f t="shared" si="101"/>
        <v>39.552500000000002</v>
      </c>
      <c r="O626" s="83">
        <f t="shared" si="102"/>
        <v>35.0075</v>
      </c>
      <c r="P626" s="134"/>
      <c r="Q626" s="36">
        <f t="shared" si="103"/>
        <v>454.4</v>
      </c>
      <c r="R626" s="37">
        <f t="shared" si="104"/>
        <v>2272</v>
      </c>
      <c r="S626" s="21"/>
      <c r="T626" s="21"/>
      <c r="U626" s="21"/>
      <c r="V626" s="21"/>
    </row>
    <row r="627" spans="1:22" ht="15.75" x14ac:dyDescent="0.25">
      <c r="A627" s="13">
        <v>0.625</v>
      </c>
      <c r="B627" s="14" t="s">
        <v>660</v>
      </c>
      <c r="C627" s="15">
        <v>619</v>
      </c>
      <c r="D627" s="15">
        <v>385</v>
      </c>
      <c r="E627" s="15">
        <v>365</v>
      </c>
      <c r="F627" s="15">
        <v>418</v>
      </c>
      <c r="G627" s="15">
        <v>539</v>
      </c>
      <c r="H627" s="17">
        <v>521</v>
      </c>
      <c r="I627" s="82"/>
      <c r="J627" s="83">
        <f t="shared" si="97"/>
        <v>39.642499999999998</v>
      </c>
      <c r="K627" s="83">
        <f t="shared" si="98"/>
        <v>37.887500000000003</v>
      </c>
      <c r="L627" s="83">
        <f t="shared" si="99"/>
        <v>37.737499999999997</v>
      </c>
      <c r="M627" s="83">
        <f t="shared" si="100"/>
        <v>38.134999999999998</v>
      </c>
      <c r="N627" s="83">
        <f t="shared" si="101"/>
        <v>39.042499999999997</v>
      </c>
      <c r="O627" s="83">
        <f t="shared" si="102"/>
        <v>38.907499999999999</v>
      </c>
      <c r="P627" s="134"/>
      <c r="Q627" s="36">
        <f t="shared" si="103"/>
        <v>474.5</v>
      </c>
      <c r="R627" s="37">
        <f t="shared" si="104"/>
        <v>2847</v>
      </c>
      <c r="S627" s="21"/>
      <c r="T627" s="21"/>
      <c r="U627" s="21"/>
      <c r="V627" s="21"/>
    </row>
    <row r="628" spans="1:22" ht="15.75" x14ac:dyDescent="0.25">
      <c r="A628" s="13">
        <v>0.625</v>
      </c>
      <c r="B628" s="14" t="s">
        <v>661</v>
      </c>
      <c r="C628" s="15">
        <v>1751</v>
      </c>
      <c r="D628" s="15">
        <v>1766</v>
      </c>
      <c r="E628" s="15">
        <v>1760</v>
      </c>
      <c r="F628" s="15">
        <v>1413</v>
      </c>
      <c r="G628" s="15">
        <v>1694</v>
      </c>
      <c r="H628" s="17">
        <v>1034</v>
      </c>
      <c r="I628" s="82"/>
      <c r="J628" s="83">
        <f t="shared" si="97"/>
        <v>56.018000000000001</v>
      </c>
      <c r="K628" s="83">
        <f t="shared" si="98"/>
        <v>56.287999999999997</v>
      </c>
      <c r="L628" s="83">
        <f t="shared" si="99"/>
        <v>56.18</v>
      </c>
      <c r="M628" s="83">
        <f t="shared" si="100"/>
        <v>49.933999999999997</v>
      </c>
      <c r="N628" s="83">
        <f t="shared" si="101"/>
        <v>54.992000000000004</v>
      </c>
      <c r="O628" s="83">
        <f t="shared" si="102"/>
        <v>43.112000000000002</v>
      </c>
      <c r="P628" s="134"/>
      <c r="Q628" s="36">
        <f t="shared" si="103"/>
        <v>1569.6666666666667</v>
      </c>
      <c r="R628" s="37">
        <f t="shared" si="104"/>
        <v>9418</v>
      </c>
      <c r="S628" s="21"/>
      <c r="T628" s="21"/>
      <c r="U628" s="21"/>
      <c r="V628" s="21"/>
    </row>
    <row r="629" spans="1:22" ht="15.75" x14ac:dyDescent="0.25">
      <c r="A629" s="13">
        <v>0.625</v>
      </c>
      <c r="B629" s="14" t="s">
        <v>662</v>
      </c>
      <c r="C629" s="15">
        <v>3757</v>
      </c>
      <c r="D629" s="15">
        <v>117</v>
      </c>
      <c r="E629" s="15">
        <v>333</v>
      </c>
      <c r="F629" s="15">
        <v>608</v>
      </c>
      <c r="G629" s="15">
        <v>761</v>
      </c>
      <c r="H629" s="17">
        <v>668</v>
      </c>
      <c r="I629" s="82"/>
      <c r="J629" s="83">
        <f t="shared" si="97"/>
        <v>108.78</v>
      </c>
      <c r="K629" s="83">
        <f t="shared" si="98"/>
        <v>35.877499999999998</v>
      </c>
      <c r="L629" s="83">
        <f t="shared" si="99"/>
        <v>37.497500000000002</v>
      </c>
      <c r="M629" s="83">
        <f t="shared" si="100"/>
        <v>39.56</v>
      </c>
      <c r="N629" s="83">
        <f t="shared" si="101"/>
        <v>40.707500000000003</v>
      </c>
      <c r="O629" s="83">
        <f t="shared" si="102"/>
        <v>40.01</v>
      </c>
      <c r="P629" s="134"/>
      <c r="Q629" s="36">
        <f t="shared" si="103"/>
        <v>1040.6666666666667</v>
      </c>
      <c r="R629" s="37">
        <f t="shared" si="104"/>
        <v>6244</v>
      </c>
      <c r="S629" s="21"/>
      <c r="T629" s="21"/>
      <c r="U629" s="21"/>
      <c r="V629" s="21"/>
    </row>
    <row r="630" spans="1:22" ht="15.75" x14ac:dyDescent="0.25">
      <c r="A630" s="13">
        <v>0.625</v>
      </c>
      <c r="B630" s="14" t="s">
        <v>663</v>
      </c>
      <c r="C630" s="15">
        <v>25</v>
      </c>
      <c r="D630" s="15">
        <v>30</v>
      </c>
      <c r="E630" s="15">
        <v>15</v>
      </c>
      <c r="F630" s="15">
        <v>415</v>
      </c>
      <c r="G630" s="15">
        <v>9</v>
      </c>
      <c r="H630" s="17">
        <v>100</v>
      </c>
      <c r="I630" s="82"/>
      <c r="J630" s="83">
        <f t="shared" si="97"/>
        <v>35.1875</v>
      </c>
      <c r="K630" s="83">
        <f t="shared" si="98"/>
        <v>35.225000000000001</v>
      </c>
      <c r="L630" s="83">
        <f t="shared" si="99"/>
        <v>35.112499999999997</v>
      </c>
      <c r="M630" s="83">
        <f t="shared" si="100"/>
        <v>38.112499999999997</v>
      </c>
      <c r="N630" s="83">
        <f t="shared" si="101"/>
        <v>35.067500000000003</v>
      </c>
      <c r="O630" s="83">
        <f t="shared" si="102"/>
        <v>35.75</v>
      </c>
      <c r="P630" s="134"/>
      <c r="Q630" s="36">
        <f t="shared" si="103"/>
        <v>99</v>
      </c>
      <c r="R630" s="37">
        <f t="shared" si="104"/>
        <v>594</v>
      </c>
      <c r="S630" s="21"/>
      <c r="T630" s="21"/>
      <c r="U630" s="21"/>
      <c r="V630" s="21"/>
    </row>
    <row r="631" spans="1:22" ht="15.75" x14ac:dyDescent="0.25">
      <c r="A631" s="13">
        <v>0.625</v>
      </c>
      <c r="B631" s="14" t="s">
        <v>664</v>
      </c>
      <c r="C631" s="15">
        <v>2</v>
      </c>
      <c r="D631" s="15"/>
      <c r="E631" s="15"/>
      <c r="F631" s="15">
        <v>1</v>
      </c>
      <c r="G631" s="15"/>
      <c r="H631" s="17">
        <v>1</v>
      </c>
      <c r="I631" s="82"/>
      <c r="J631" s="83">
        <f t="shared" si="97"/>
        <v>35.015000000000001</v>
      </c>
      <c r="K631" s="83">
        <f t="shared" si="98"/>
        <v>35</v>
      </c>
      <c r="L631" s="83">
        <f t="shared" si="99"/>
        <v>35</v>
      </c>
      <c r="M631" s="83">
        <f t="shared" si="100"/>
        <v>35.0075</v>
      </c>
      <c r="N631" s="83">
        <f t="shared" si="101"/>
        <v>35</v>
      </c>
      <c r="O631" s="83">
        <f t="shared" si="102"/>
        <v>35.0075</v>
      </c>
      <c r="P631" s="134"/>
      <c r="Q631" s="36">
        <f t="shared" si="103"/>
        <v>1.3333333333333333</v>
      </c>
      <c r="R631" s="37">
        <f t="shared" si="104"/>
        <v>4</v>
      </c>
      <c r="S631" s="21"/>
      <c r="T631" s="21"/>
      <c r="U631" s="21"/>
      <c r="V631" s="21"/>
    </row>
    <row r="632" spans="1:22" ht="15.75" x14ac:dyDescent="0.25">
      <c r="A632" s="13">
        <v>0.625</v>
      </c>
      <c r="B632" s="14" t="s">
        <v>665</v>
      </c>
      <c r="C632" s="15">
        <v>565</v>
      </c>
      <c r="D632" s="15">
        <v>665</v>
      </c>
      <c r="E632" s="15">
        <v>1364</v>
      </c>
      <c r="F632" s="15">
        <v>2722</v>
      </c>
      <c r="G632" s="15">
        <v>957</v>
      </c>
      <c r="H632" s="17">
        <v>608</v>
      </c>
      <c r="I632" s="82"/>
      <c r="J632" s="83">
        <f t="shared" si="97"/>
        <v>39.237499999999997</v>
      </c>
      <c r="K632" s="83">
        <f t="shared" si="98"/>
        <v>39.987499999999997</v>
      </c>
      <c r="L632" s="83">
        <f t="shared" si="99"/>
        <v>49.052</v>
      </c>
      <c r="M632" s="83">
        <f t="shared" si="100"/>
        <v>73.495999999999995</v>
      </c>
      <c r="N632" s="83">
        <f t="shared" si="101"/>
        <v>42.177500000000002</v>
      </c>
      <c r="O632" s="83">
        <f t="shared" si="102"/>
        <v>39.56</v>
      </c>
      <c r="P632" s="134"/>
      <c r="Q632" s="36">
        <f t="shared" si="103"/>
        <v>1146.8333333333333</v>
      </c>
      <c r="R632" s="37">
        <f t="shared" si="104"/>
        <v>6881</v>
      </c>
      <c r="S632" s="21"/>
      <c r="T632" s="21"/>
      <c r="U632" s="21"/>
      <c r="V632" s="21"/>
    </row>
    <row r="633" spans="1:22" ht="15.75" x14ac:dyDescent="0.25">
      <c r="A633" s="13">
        <v>0.625</v>
      </c>
      <c r="B633" s="14" t="s">
        <v>666</v>
      </c>
      <c r="C633" s="15">
        <v>2451</v>
      </c>
      <c r="D633" s="15">
        <v>2315</v>
      </c>
      <c r="E633" s="15">
        <v>3019</v>
      </c>
      <c r="F633" s="15">
        <v>3305</v>
      </c>
      <c r="G633" s="15">
        <v>2981</v>
      </c>
      <c r="H633" s="17">
        <v>1496</v>
      </c>
      <c r="I633" s="82"/>
      <c r="J633" s="83">
        <f t="shared" si="97"/>
        <v>68.617999999999995</v>
      </c>
      <c r="K633" s="83">
        <f t="shared" si="98"/>
        <v>66.17</v>
      </c>
      <c r="L633" s="83">
        <f t="shared" si="99"/>
        <v>79.260000000000005</v>
      </c>
      <c r="M633" s="83">
        <f t="shared" si="100"/>
        <v>90.7</v>
      </c>
      <c r="N633" s="83">
        <f t="shared" si="101"/>
        <v>78.158000000000001</v>
      </c>
      <c r="O633" s="83">
        <f t="shared" si="102"/>
        <v>51.427999999999997</v>
      </c>
      <c r="P633" s="134"/>
      <c r="Q633" s="36">
        <f t="shared" si="103"/>
        <v>2594.5</v>
      </c>
      <c r="R633" s="37">
        <f t="shared" si="104"/>
        <v>15567</v>
      </c>
      <c r="S633" s="21"/>
      <c r="T633" s="21"/>
      <c r="U633" s="21"/>
      <c r="V633" s="21"/>
    </row>
    <row r="634" spans="1:22" ht="15.75" x14ac:dyDescent="0.25">
      <c r="A634" s="13">
        <v>0.625</v>
      </c>
      <c r="B634" s="14" t="s">
        <v>667</v>
      </c>
      <c r="C634" s="15">
        <v>662</v>
      </c>
      <c r="D634" s="15">
        <v>586</v>
      </c>
      <c r="E634" s="15">
        <v>756</v>
      </c>
      <c r="F634" s="15">
        <v>1974</v>
      </c>
      <c r="G634" s="15">
        <v>790</v>
      </c>
      <c r="H634" s="17">
        <v>284</v>
      </c>
      <c r="I634" s="82"/>
      <c r="J634" s="83">
        <f t="shared" si="97"/>
        <v>39.965000000000003</v>
      </c>
      <c r="K634" s="83">
        <f t="shared" si="98"/>
        <v>39.395000000000003</v>
      </c>
      <c r="L634" s="83">
        <f t="shared" si="99"/>
        <v>40.67</v>
      </c>
      <c r="M634" s="83">
        <f t="shared" si="100"/>
        <v>60.031999999999996</v>
      </c>
      <c r="N634" s="83">
        <f t="shared" si="101"/>
        <v>40.924999999999997</v>
      </c>
      <c r="O634" s="83">
        <f t="shared" si="102"/>
        <v>37.130000000000003</v>
      </c>
      <c r="P634" s="134"/>
      <c r="Q634" s="36">
        <f t="shared" si="103"/>
        <v>842</v>
      </c>
      <c r="R634" s="37">
        <f t="shared" si="104"/>
        <v>5052</v>
      </c>
      <c r="S634" s="21"/>
      <c r="T634" s="21"/>
      <c r="U634" s="21"/>
      <c r="V634" s="21"/>
    </row>
    <row r="635" spans="1:22" ht="15.75" x14ac:dyDescent="0.25">
      <c r="A635" s="13">
        <v>0.625</v>
      </c>
      <c r="B635" s="14" t="s">
        <v>668</v>
      </c>
      <c r="C635" s="15">
        <v>548</v>
      </c>
      <c r="D635" s="15">
        <v>553</v>
      </c>
      <c r="E635" s="15">
        <v>625</v>
      </c>
      <c r="F635" s="15">
        <v>602</v>
      </c>
      <c r="G635" s="15">
        <v>1596</v>
      </c>
      <c r="H635" s="17">
        <v>417</v>
      </c>
      <c r="I635" s="82"/>
      <c r="J635" s="83">
        <f t="shared" si="97"/>
        <v>39.11</v>
      </c>
      <c r="K635" s="83">
        <f t="shared" si="98"/>
        <v>39.147500000000001</v>
      </c>
      <c r="L635" s="83">
        <f t="shared" si="99"/>
        <v>39.6875</v>
      </c>
      <c r="M635" s="83">
        <f t="shared" si="100"/>
        <v>39.515000000000001</v>
      </c>
      <c r="N635" s="83">
        <f t="shared" si="101"/>
        <v>53.228000000000002</v>
      </c>
      <c r="O635" s="83">
        <f t="shared" si="102"/>
        <v>38.127499999999998</v>
      </c>
      <c r="P635" s="134"/>
      <c r="Q635" s="36">
        <f t="shared" si="103"/>
        <v>723.5</v>
      </c>
      <c r="R635" s="37">
        <f t="shared" si="104"/>
        <v>4341</v>
      </c>
      <c r="S635" s="21"/>
      <c r="T635" s="21"/>
      <c r="U635" s="21"/>
      <c r="V635" s="21"/>
    </row>
    <row r="636" spans="1:22" ht="15.75" x14ac:dyDescent="0.25">
      <c r="A636" s="13">
        <v>0.625</v>
      </c>
      <c r="B636" s="14" t="s">
        <v>669</v>
      </c>
      <c r="C636" s="15"/>
      <c r="D636" s="15"/>
      <c r="E636" s="15"/>
      <c r="F636" s="15"/>
      <c r="G636" s="15">
        <v>3</v>
      </c>
      <c r="H636" s="17"/>
      <c r="I636" s="82"/>
      <c r="J636" s="83">
        <f t="shared" si="97"/>
        <v>35</v>
      </c>
      <c r="K636" s="83">
        <f t="shared" si="98"/>
        <v>35</v>
      </c>
      <c r="L636" s="83">
        <f t="shared" si="99"/>
        <v>35</v>
      </c>
      <c r="M636" s="83">
        <f t="shared" si="100"/>
        <v>35</v>
      </c>
      <c r="N636" s="83">
        <f t="shared" si="101"/>
        <v>35.022500000000001</v>
      </c>
      <c r="O636" s="83">
        <f t="shared" si="102"/>
        <v>35</v>
      </c>
      <c r="P636" s="134"/>
      <c r="Q636" s="36">
        <f t="shared" si="103"/>
        <v>3</v>
      </c>
      <c r="R636" s="37">
        <f t="shared" si="104"/>
        <v>3</v>
      </c>
      <c r="S636" s="21"/>
      <c r="T636" s="21"/>
      <c r="U636" s="21"/>
      <c r="V636" s="21"/>
    </row>
    <row r="637" spans="1:22" ht="15.75" x14ac:dyDescent="0.25">
      <c r="A637" s="13">
        <v>0.625</v>
      </c>
      <c r="B637" s="14" t="s">
        <v>670</v>
      </c>
      <c r="C637" s="15">
        <v>732</v>
      </c>
      <c r="D637" s="15">
        <v>626</v>
      </c>
      <c r="E637" s="15">
        <v>1285</v>
      </c>
      <c r="F637" s="15">
        <v>1162</v>
      </c>
      <c r="G637" s="15">
        <v>794</v>
      </c>
      <c r="H637" s="17">
        <v>560</v>
      </c>
      <c r="I637" s="82"/>
      <c r="J637" s="83">
        <f t="shared" si="97"/>
        <v>40.49</v>
      </c>
      <c r="K637" s="83">
        <f t="shared" si="98"/>
        <v>39.695</v>
      </c>
      <c r="L637" s="83">
        <f t="shared" si="99"/>
        <v>47.63</v>
      </c>
      <c r="M637" s="83">
        <f t="shared" si="100"/>
        <v>45.415999999999997</v>
      </c>
      <c r="N637" s="83">
        <f t="shared" si="101"/>
        <v>40.954999999999998</v>
      </c>
      <c r="O637" s="83">
        <f t="shared" si="102"/>
        <v>39.200000000000003</v>
      </c>
      <c r="P637" s="134"/>
      <c r="Q637" s="36">
        <f t="shared" si="103"/>
        <v>859.83333333333337</v>
      </c>
      <c r="R637" s="37">
        <f t="shared" si="104"/>
        <v>5159</v>
      </c>
      <c r="S637" s="21"/>
      <c r="T637" s="21"/>
      <c r="U637" s="21"/>
      <c r="V637" s="21"/>
    </row>
    <row r="638" spans="1:22" ht="15.75" x14ac:dyDescent="0.25">
      <c r="A638" s="13">
        <v>0.625</v>
      </c>
      <c r="B638" s="14" t="s">
        <v>671</v>
      </c>
      <c r="C638" s="15">
        <v>1294</v>
      </c>
      <c r="D638" s="15">
        <v>1491</v>
      </c>
      <c r="E638" s="15">
        <v>2664</v>
      </c>
      <c r="F638" s="15">
        <v>3595</v>
      </c>
      <c r="G638" s="15">
        <v>1543</v>
      </c>
      <c r="H638" s="17"/>
      <c r="I638" s="82"/>
      <c r="J638" s="83">
        <f t="shared" si="97"/>
        <v>47.792000000000002</v>
      </c>
      <c r="K638" s="83">
        <f t="shared" si="98"/>
        <v>51.338000000000001</v>
      </c>
      <c r="L638" s="83">
        <f t="shared" si="99"/>
        <v>72.451999999999998</v>
      </c>
      <c r="M638" s="83">
        <f t="shared" si="100"/>
        <v>102.3</v>
      </c>
      <c r="N638" s="83">
        <f t="shared" si="101"/>
        <v>52.274000000000001</v>
      </c>
      <c r="O638" s="83">
        <f t="shared" si="102"/>
        <v>35</v>
      </c>
      <c r="P638" s="134"/>
      <c r="Q638" s="36">
        <f t="shared" si="103"/>
        <v>2117.4</v>
      </c>
      <c r="R638" s="37">
        <f t="shared" si="104"/>
        <v>10587</v>
      </c>
      <c r="S638" s="21"/>
      <c r="T638" s="21"/>
      <c r="U638" s="21"/>
      <c r="V638" s="21"/>
    </row>
    <row r="639" spans="1:22" ht="15.75" x14ac:dyDescent="0.25">
      <c r="A639" s="13">
        <v>0.625</v>
      </c>
      <c r="B639" s="14" t="s">
        <v>672</v>
      </c>
      <c r="C639" s="15">
        <v>584</v>
      </c>
      <c r="D639" s="15">
        <v>762</v>
      </c>
      <c r="E639" s="15">
        <v>1169</v>
      </c>
      <c r="F639" s="15">
        <v>1049</v>
      </c>
      <c r="G639" s="15">
        <v>669</v>
      </c>
      <c r="H639" s="17">
        <v>610</v>
      </c>
      <c r="I639" s="82"/>
      <c r="J639" s="83">
        <f t="shared" si="97"/>
        <v>39.380000000000003</v>
      </c>
      <c r="K639" s="83">
        <f t="shared" si="98"/>
        <v>40.715000000000003</v>
      </c>
      <c r="L639" s="83">
        <f t="shared" si="99"/>
        <v>45.542000000000002</v>
      </c>
      <c r="M639" s="83">
        <f t="shared" si="100"/>
        <v>43.381999999999998</v>
      </c>
      <c r="N639" s="83">
        <f t="shared" si="101"/>
        <v>40.017499999999998</v>
      </c>
      <c r="O639" s="83">
        <f t="shared" si="102"/>
        <v>39.575000000000003</v>
      </c>
      <c r="P639" s="134"/>
      <c r="Q639" s="36">
        <f t="shared" si="103"/>
        <v>807.16666666666663</v>
      </c>
      <c r="R639" s="37">
        <f t="shared" si="104"/>
        <v>4843</v>
      </c>
      <c r="S639" s="21"/>
      <c r="T639" s="21"/>
      <c r="U639" s="21"/>
      <c r="V639" s="21"/>
    </row>
    <row r="640" spans="1:22" ht="15.75" x14ac:dyDescent="0.25">
      <c r="A640" s="13">
        <v>0.625</v>
      </c>
      <c r="B640" s="14" t="s">
        <v>673</v>
      </c>
      <c r="C640" s="15">
        <v>1983</v>
      </c>
      <c r="D640" s="15">
        <v>2950</v>
      </c>
      <c r="E640" s="15">
        <v>11464</v>
      </c>
      <c r="F640" s="15">
        <v>9249</v>
      </c>
      <c r="G640" s="15">
        <v>2881</v>
      </c>
      <c r="H640" s="17">
        <v>1510</v>
      </c>
      <c r="I640" s="82"/>
      <c r="J640" s="83">
        <f t="shared" si="97"/>
        <v>60.194000000000003</v>
      </c>
      <c r="K640" s="83">
        <f t="shared" si="98"/>
        <v>77.599999999999994</v>
      </c>
      <c r="L640" s="83">
        <f t="shared" si="99"/>
        <v>417.06</v>
      </c>
      <c r="M640" s="83">
        <f t="shared" si="100"/>
        <v>328.46000000000004</v>
      </c>
      <c r="N640" s="83">
        <f t="shared" si="101"/>
        <v>76.358000000000004</v>
      </c>
      <c r="O640" s="83">
        <f t="shared" si="102"/>
        <v>51.68</v>
      </c>
      <c r="P640" s="134"/>
      <c r="Q640" s="36">
        <f t="shared" si="103"/>
        <v>5006.166666666667</v>
      </c>
      <c r="R640" s="37">
        <f t="shared" si="104"/>
        <v>30037</v>
      </c>
      <c r="S640" s="21"/>
      <c r="T640" s="21"/>
      <c r="U640" s="21"/>
      <c r="V640" s="21"/>
    </row>
    <row r="641" spans="1:22" ht="15.75" x14ac:dyDescent="0.25">
      <c r="A641" s="13">
        <v>0.625</v>
      </c>
      <c r="B641" s="14" t="s">
        <v>674</v>
      </c>
      <c r="C641" s="15">
        <v>824</v>
      </c>
      <c r="D641" s="15">
        <v>752</v>
      </c>
      <c r="E641" s="15">
        <v>732</v>
      </c>
      <c r="F641" s="15">
        <v>739</v>
      </c>
      <c r="G641" s="15">
        <v>589</v>
      </c>
      <c r="H641" s="17">
        <v>497</v>
      </c>
      <c r="I641" s="82"/>
      <c r="J641" s="83">
        <f t="shared" si="97"/>
        <v>41.18</v>
      </c>
      <c r="K641" s="83">
        <f t="shared" si="98"/>
        <v>40.64</v>
      </c>
      <c r="L641" s="83">
        <f t="shared" si="99"/>
        <v>40.49</v>
      </c>
      <c r="M641" s="83">
        <f t="shared" si="100"/>
        <v>40.542499999999997</v>
      </c>
      <c r="N641" s="83">
        <f t="shared" si="101"/>
        <v>39.417499999999997</v>
      </c>
      <c r="O641" s="83">
        <f t="shared" si="102"/>
        <v>38.727499999999999</v>
      </c>
      <c r="P641" s="134"/>
      <c r="Q641" s="36">
        <f t="shared" si="103"/>
        <v>688.83333333333337</v>
      </c>
      <c r="R641" s="37">
        <f t="shared" si="104"/>
        <v>4133</v>
      </c>
      <c r="S641" s="21"/>
      <c r="T641" s="21"/>
      <c r="U641" s="21"/>
      <c r="V641" s="21"/>
    </row>
    <row r="642" spans="1:22" ht="15.75" x14ac:dyDescent="0.25">
      <c r="A642" s="13">
        <v>0.625</v>
      </c>
      <c r="B642" s="14" t="s">
        <v>675</v>
      </c>
      <c r="C642" s="15">
        <v>344</v>
      </c>
      <c r="D642" s="15">
        <v>750</v>
      </c>
      <c r="E642" s="15">
        <v>1549</v>
      </c>
      <c r="F642" s="15">
        <v>3287</v>
      </c>
      <c r="G642" s="15">
        <v>1417</v>
      </c>
      <c r="H642" s="17">
        <v>370</v>
      </c>
      <c r="I642" s="82"/>
      <c r="J642" s="83">
        <f t="shared" si="97"/>
        <v>37.58</v>
      </c>
      <c r="K642" s="83">
        <f t="shared" si="98"/>
        <v>40.625</v>
      </c>
      <c r="L642" s="83">
        <f t="shared" si="99"/>
        <v>52.382000000000005</v>
      </c>
      <c r="M642" s="83">
        <f t="shared" si="100"/>
        <v>89.98</v>
      </c>
      <c r="N642" s="83">
        <f t="shared" si="101"/>
        <v>50.006</v>
      </c>
      <c r="O642" s="83">
        <f t="shared" si="102"/>
        <v>37.774999999999999</v>
      </c>
      <c r="P642" s="134"/>
      <c r="Q642" s="36">
        <f t="shared" si="103"/>
        <v>1286.1666666666667</v>
      </c>
      <c r="R642" s="37">
        <f t="shared" si="104"/>
        <v>7717</v>
      </c>
      <c r="S642" s="21"/>
      <c r="T642" s="21"/>
      <c r="U642" s="21"/>
      <c r="V642" s="21"/>
    </row>
    <row r="643" spans="1:22" ht="15.75" x14ac:dyDescent="0.25">
      <c r="A643" s="13">
        <v>0.625</v>
      </c>
      <c r="B643" s="14" t="s">
        <v>676</v>
      </c>
      <c r="C643" s="15">
        <v>36</v>
      </c>
      <c r="D643" s="15">
        <v>6</v>
      </c>
      <c r="E643" s="15">
        <v>42</v>
      </c>
      <c r="F643" s="15">
        <v>85</v>
      </c>
      <c r="G643" s="15">
        <v>71</v>
      </c>
      <c r="H643" s="17">
        <v>16</v>
      </c>
      <c r="I643" s="82"/>
      <c r="J643" s="83">
        <f t="shared" si="97"/>
        <v>35.270000000000003</v>
      </c>
      <c r="K643" s="83">
        <f t="shared" si="98"/>
        <v>35.045000000000002</v>
      </c>
      <c r="L643" s="83">
        <f t="shared" si="99"/>
        <v>35.314999999999998</v>
      </c>
      <c r="M643" s="83">
        <f t="shared" si="100"/>
        <v>35.637500000000003</v>
      </c>
      <c r="N643" s="83">
        <f t="shared" si="101"/>
        <v>35.532499999999999</v>
      </c>
      <c r="O643" s="83">
        <f t="shared" si="102"/>
        <v>35.119999999999997</v>
      </c>
      <c r="P643" s="134"/>
      <c r="Q643" s="36">
        <f t="shared" si="103"/>
        <v>42.666666666666664</v>
      </c>
      <c r="R643" s="37">
        <f t="shared" si="104"/>
        <v>256</v>
      </c>
      <c r="S643" s="21"/>
      <c r="T643" s="21"/>
      <c r="U643" s="21"/>
      <c r="V643" s="21"/>
    </row>
    <row r="644" spans="1:22" ht="15.75" x14ac:dyDescent="0.25">
      <c r="A644" s="13">
        <v>0.625</v>
      </c>
      <c r="B644" s="14" t="s">
        <v>677</v>
      </c>
      <c r="C644" s="15">
        <v>18</v>
      </c>
      <c r="D644" s="15">
        <v>73</v>
      </c>
      <c r="E644" s="15">
        <v>30</v>
      </c>
      <c r="F644" s="15">
        <v>35</v>
      </c>
      <c r="G644" s="15">
        <v>19</v>
      </c>
      <c r="H644" s="17">
        <v>103</v>
      </c>
      <c r="I644" s="82"/>
      <c r="J644" s="83">
        <f t="shared" si="97"/>
        <v>35.134999999999998</v>
      </c>
      <c r="K644" s="83">
        <f t="shared" si="98"/>
        <v>35.547499999999999</v>
      </c>
      <c r="L644" s="83">
        <f t="shared" si="99"/>
        <v>35.225000000000001</v>
      </c>
      <c r="M644" s="83">
        <f t="shared" si="100"/>
        <v>35.262500000000003</v>
      </c>
      <c r="N644" s="83">
        <f t="shared" si="101"/>
        <v>35.142499999999998</v>
      </c>
      <c r="O644" s="83">
        <f t="shared" si="102"/>
        <v>35.772500000000001</v>
      </c>
      <c r="P644" s="134"/>
      <c r="Q644" s="36">
        <f t="shared" si="103"/>
        <v>46.333333333333336</v>
      </c>
      <c r="R644" s="37">
        <f t="shared" si="104"/>
        <v>278</v>
      </c>
      <c r="S644" s="21"/>
      <c r="T644" s="21"/>
      <c r="U644" s="21"/>
      <c r="V644" s="21"/>
    </row>
    <row r="645" spans="1:22" ht="15.75" x14ac:dyDescent="0.25">
      <c r="A645" s="13">
        <v>0.625</v>
      </c>
      <c r="B645" s="14" t="s">
        <v>678</v>
      </c>
      <c r="C645" s="15">
        <v>1716</v>
      </c>
      <c r="D645" s="15">
        <v>1772</v>
      </c>
      <c r="E645" s="15">
        <v>1649</v>
      </c>
      <c r="F645" s="15">
        <v>1470</v>
      </c>
      <c r="G645" s="15">
        <v>1783</v>
      </c>
      <c r="H645" s="17">
        <v>1823</v>
      </c>
      <c r="I645" s="82"/>
      <c r="J645" s="83">
        <f t="shared" si="97"/>
        <v>55.387999999999998</v>
      </c>
      <c r="K645" s="83">
        <f t="shared" si="98"/>
        <v>56.396000000000001</v>
      </c>
      <c r="L645" s="83">
        <f t="shared" si="99"/>
        <v>54.182000000000002</v>
      </c>
      <c r="M645" s="83">
        <f t="shared" si="100"/>
        <v>50.96</v>
      </c>
      <c r="N645" s="83">
        <f t="shared" si="101"/>
        <v>56.594000000000001</v>
      </c>
      <c r="O645" s="83">
        <f t="shared" si="102"/>
        <v>57.314</v>
      </c>
      <c r="P645" s="134"/>
      <c r="Q645" s="36">
        <f t="shared" si="103"/>
        <v>1702.1666666666667</v>
      </c>
      <c r="R645" s="37">
        <f t="shared" si="104"/>
        <v>10213</v>
      </c>
      <c r="S645" s="21"/>
      <c r="T645" s="21"/>
      <c r="U645" s="21"/>
      <c r="V645" s="21"/>
    </row>
    <row r="646" spans="1:22" ht="15.75" x14ac:dyDescent="0.25">
      <c r="A646" s="13">
        <v>0.625</v>
      </c>
      <c r="B646" s="14" t="s">
        <v>679</v>
      </c>
      <c r="C646" s="15">
        <v>912</v>
      </c>
      <c r="D646" s="15">
        <v>926</v>
      </c>
      <c r="E646" s="15">
        <v>1503</v>
      </c>
      <c r="F646" s="15">
        <v>1937</v>
      </c>
      <c r="G646" s="15">
        <v>828</v>
      </c>
      <c r="H646" s="17">
        <v>711</v>
      </c>
      <c r="I646" s="82"/>
      <c r="J646" s="83">
        <f t="shared" si="97"/>
        <v>41.84</v>
      </c>
      <c r="K646" s="83">
        <f t="shared" si="98"/>
        <v>41.945</v>
      </c>
      <c r="L646" s="83">
        <f t="shared" si="99"/>
        <v>51.554000000000002</v>
      </c>
      <c r="M646" s="83">
        <f t="shared" si="100"/>
        <v>59.366</v>
      </c>
      <c r="N646" s="83">
        <f t="shared" si="101"/>
        <v>41.21</v>
      </c>
      <c r="O646" s="83">
        <f t="shared" si="102"/>
        <v>40.332500000000003</v>
      </c>
      <c r="P646" s="134"/>
      <c r="Q646" s="36">
        <f t="shared" si="103"/>
        <v>1136.1666666666667</v>
      </c>
      <c r="R646" s="37">
        <f t="shared" si="104"/>
        <v>6817</v>
      </c>
      <c r="S646" s="21"/>
      <c r="T646" s="21"/>
      <c r="U646" s="21"/>
      <c r="V646" s="21"/>
    </row>
    <row r="647" spans="1:22" ht="15.75" x14ac:dyDescent="0.25">
      <c r="A647" s="13">
        <v>0.625</v>
      </c>
      <c r="B647" s="14" t="s">
        <v>680</v>
      </c>
      <c r="C647" s="15">
        <v>569</v>
      </c>
      <c r="D647" s="15">
        <v>489</v>
      </c>
      <c r="E647" s="15">
        <v>835</v>
      </c>
      <c r="F647" s="15">
        <v>741</v>
      </c>
      <c r="G647" s="15">
        <v>709</v>
      </c>
      <c r="H647" s="17">
        <v>436</v>
      </c>
      <c r="I647" s="82"/>
      <c r="J647" s="83">
        <f t="shared" ref="J647:J710" si="105">17.5*2+IF(C647&gt;1000,1000/100*0.75,C647/100*0.75)+IF(IF(C647&gt;3000,(3000-1000)/100*1.8,(C647-1000)/100*1.8)&lt;0,0,IF(C647&gt;3000,(3000-1000)/100*1.8,(C647-1000)/100*1.8))+IF(C647&gt;3000, (C647-3000)/100*4,0)</f>
        <v>39.267499999999998</v>
      </c>
      <c r="K647" s="83">
        <f t="shared" ref="K647:K710" si="106">17.5*2+IF(D647&gt;1000,1000/100*0.75,D647/100*0.75)+IF(IF(D647&gt;3000,(3000-1000)/100*1.8,(D647-1000)/100*1.8)&lt;0,0,IF(D647&gt;3000,(3000-1000)/100*1.8,(D647-1000)/100*1.8))+IF(D647&gt;3000, (D647-3000)/100*4,0)</f>
        <v>38.667499999999997</v>
      </c>
      <c r="L647" s="83">
        <f t="shared" ref="L647:L710" si="107">17.5*2+IF(E647&gt;1000,1000/100*0.75,E647/100*0.75)+IF(IF(E647&gt;3000,(3000-1000)/100*1.8,(E647-1000)/100*1.8)&lt;0,0,IF(E647&gt;3000,(3000-1000)/100*1.8,(E647-1000)/100*1.8))+IF(E647&gt;3000, (E647-3000)/100*4,0)</f>
        <v>41.262500000000003</v>
      </c>
      <c r="M647" s="83">
        <f t="shared" ref="M647:M710" si="108">17.5*2+IF(F647&gt;1000,1000/100*0.75,F647/100*0.75)+IF(IF(F647&gt;3000,(3000-1000)/100*1.8,(F647-1000)/100*1.8)&lt;0,0,IF(F647&gt;3000,(3000-1000)/100*1.8,(F647-1000)/100*1.8))+IF(F647&gt;3000, (F647-3000)/100*4,0)</f>
        <v>40.557499999999997</v>
      </c>
      <c r="N647" s="83">
        <f t="shared" ref="N647:N710" si="109">17.5*2+IF(G647&gt;1000,1000/100*0.75,G647/100*0.75)+IF(IF(G647&gt;3000,(3000-1000)/100*1.8,(G647-1000)/100*1.8)&lt;0,0,IF(G647&gt;3000,(3000-1000)/100*1.8,(G647-1000)/100*1.8))+IF(G647&gt;3000, (G647-3000)/100*4,0)</f>
        <v>40.317500000000003</v>
      </c>
      <c r="O647" s="83">
        <f t="shared" ref="O647:O710" si="110">17.5*2+IF(H647&gt;1000,1000/100*0.75,H647/100*0.75)+IF(IF(H647&gt;3000,(3000-1000)/100*1.8,(H647-1000)/100*1.8)&lt;0,0,IF(H647&gt;3000,(3000-1000)/100*1.8,(H647-1000)/100*1.8))+IF(H647&gt;3000, (H647-3000)/100*4,0)</f>
        <v>38.270000000000003</v>
      </c>
      <c r="P647" s="134"/>
      <c r="Q647" s="36">
        <f t="shared" ref="Q647:Q710" si="111">AVERAGE(C647:H647)</f>
        <v>629.83333333333337</v>
      </c>
      <c r="R647" s="37">
        <f t="shared" ref="R647:R710" si="112">SUM(C647:H647)</f>
        <v>3779</v>
      </c>
      <c r="S647" s="21"/>
      <c r="T647" s="21"/>
      <c r="U647" s="21"/>
      <c r="V647" s="21"/>
    </row>
    <row r="648" spans="1:22" ht="15.75" x14ac:dyDescent="0.25">
      <c r="A648" s="13">
        <v>0.625</v>
      </c>
      <c r="B648" s="14" t="s">
        <v>681</v>
      </c>
      <c r="C648" s="15">
        <v>342</v>
      </c>
      <c r="D648" s="15">
        <v>358</v>
      </c>
      <c r="E648" s="15">
        <v>486</v>
      </c>
      <c r="F648" s="15">
        <v>684</v>
      </c>
      <c r="G648" s="15">
        <v>456</v>
      </c>
      <c r="H648" s="17">
        <v>370</v>
      </c>
      <c r="I648" s="82"/>
      <c r="J648" s="83">
        <f t="shared" si="105"/>
        <v>37.564999999999998</v>
      </c>
      <c r="K648" s="83">
        <f t="shared" si="106"/>
        <v>37.685000000000002</v>
      </c>
      <c r="L648" s="83">
        <f t="shared" si="107"/>
        <v>38.645000000000003</v>
      </c>
      <c r="M648" s="83">
        <f t="shared" si="108"/>
        <v>40.130000000000003</v>
      </c>
      <c r="N648" s="83">
        <f t="shared" si="109"/>
        <v>38.42</v>
      </c>
      <c r="O648" s="83">
        <f t="shared" si="110"/>
        <v>37.774999999999999</v>
      </c>
      <c r="P648" s="134"/>
      <c r="Q648" s="36">
        <f t="shared" si="111"/>
        <v>449.33333333333331</v>
      </c>
      <c r="R648" s="37">
        <f t="shared" si="112"/>
        <v>2696</v>
      </c>
      <c r="S648" s="21"/>
      <c r="T648" s="21"/>
      <c r="U648" s="21"/>
      <c r="V648" s="21"/>
    </row>
    <row r="649" spans="1:22" ht="15.75" x14ac:dyDescent="0.25">
      <c r="A649" s="13">
        <v>0.625</v>
      </c>
      <c r="B649" s="14" t="s">
        <v>682</v>
      </c>
      <c r="C649" s="15">
        <v>306</v>
      </c>
      <c r="D649" s="15">
        <v>131</v>
      </c>
      <c r="E649" s="15">
        <v>646</v>
      </c>
      <c r="F649" s="15">
        <v>639</v>
      </c>
      <c r="G649" s="15">
        <v>197</v>
      </c>
      <c r="H649" s="17">
        <v>173</v>
      </c>
      <c r="I649" s="82"/>
      <c r="J649" s="83">
        <f t="shared" si="105"/>
        <v>37.295000000000002</v>
      </c>
      <c r="K649" s="83">
        <f t="shared" si="106"/>
        <v>35.982500000000002</v>
      </c>
      <c r="L649" s="83">
        <f t="shared" si="107"/>
        <v>39.844999999999999</v>
      </c>
      <c r="M649" s="83">
        <f t="shared" si="108"/>
        <v>39.792499999999997</v>
      </c>
      <c r="N649" s="83">
        <f t="shared" si="109"/>
        <v>36.477499999999999</v>
      </c>
      <c r="O649" s="83">
        <f t="shared" si="110"/>
        <v>36.297499999999999</v>
      </c>
      <c r="P649" s="134"/>
      <c r="Q649" s="36">
        <f t="shared" si="111"/>
        <v>348.66666666666669</v>
      </c>
      <c r="R649" s="37">
        <f t="shared" si="112"/>
        <v>2092</v>
      </c>
      <c r="S649" s="21"/>
      <c r="T649" s="21"/>
      <c r="U649" s="21"/>
      <c r="V649" s="21"/>
    </row>
    <row r="650" spans="1:22" ht="15.75" x14ac:dyDescent="0.25">
      <c r="A650" s="13">
        <v>0.625</v>
      </c>
      <c r="B650" s="14" t="s">
        <v>683</v>
      </c>
      <c r="C650" s="15"/>
      <c r="D650" s="15"/>
      <c r="E650" s="15">
        <v>558</v>
      </c>
      <c r="F650" s="15">
        <v>322</v>
      </c>
      <c r="G650" s="15">
        <v>48</v>
      </c>
      <c r="H650" s="17"/>
      <c r="I650" s="82"/>
      <c r="J650" s="83">
        <f t="shared" si="105"/>
        <v>35</v>
      </c>
      <c r="K650" s="83">
        <f t="shared" si="106"/>
        <v>35</v>
      </c>
      <c r="L650" s="83">
        <f t="shared" si="107"/>
        <v>39.185000000000002</v>
      </c>
      <c r="M650" s="83">
        <f t="shared" si="108"/>
        <v>37.414999999999999</v>
      </c>
      <c r="N650" s="83">
        <f t="shared" si="109"/>
        <v>35.36</v>
      </c>
      <c r="O650" s="83">
        <f t="shared" si="110"/>
        <v>35</v>
      </c>
      <c r="P650" s="134"/>
      <c r="Q650" s="36">
        <f t="shared" si="111"/>
        <v>309.33333333333331</v>
      </c>
      <c r="R650" s="37">
        <f t="shared" si="112"/>
        <v>928</v>
      </c>
      <c r="S650" s="21"/>
      <c r="T650" s="21"/>
      <c r="U650" s="21"/>
      <c r="V650" s="21"/>
    </row>
    <row r="651" spans="1:22" ht="15.75" x14ac:dyDescent="0.25">
      <c r="A651" s="13">
        <v>0.625</v>
      </c>
      <c r="B651" s="14" t="s">
        <v>684</v>
      </c>
      <c r="C651" s="15">
        <v>1007</v>
      </c>
      <c r="D651" s="15">
        <v>1142</v>
      </c>
      <c r="E651" s="15">
        <v>1298</v>
      </c>
      <c r="F651" s="15">
        <v>1590</v>
      </c>
      <c r="G651" s="15">
        <v>1159</v>
      </c>
      <c r="H651" s="17">
        <v>1067</v>
      </c>
      <c r="I651" s="82"/>
      <c r="J651" s="83">
        <f t="shared" si="105"/>
        <v>42.625999999999998</v>
      </c>
      <c r="K651" s="83">
        <f t="shared" si="106"/>
        <v>45.055999999999997</v>
      </c>
      <c r="L651" s="83">
        <f t="shared" si="107"/>
        <v>47.863999999999997</v>
      </c>
      <c r="M651" s="83">
        <f t="shared" si="108"/>
        <v>53.120000000000005</v>
      </c>
      <c r="N651" s="83">
        <f t="shared" si="109"/>
        <v>45.362000000000002</v>
      </c>
      <c r="O651" s="83">
        <f t="shared" si="110"/>
        <v>43.706000000000003</v>
      </c>
      <c r="P651" s="134"/>
      <c r="Q651" s="36">
        <f t="shared" si="111"/>
        <v>1210.5</v>
      </c>
      <c r="R651" s="37">
        <f t="shared" si="112"/>
        <v>7263</v>
      </c>
      <c r="S651" s="21"/>
      <c r="T651" s="21"/>
      <c r="U651" s="21"/>
      <c r="V651" s="21"/>
    </row>
    <row r="652" spans="1:22" ht="15.75" x14ac:dyDescent="0.25">
      <c r="A652" s="13">
        <v>0.625</v>
      </c>
      <c r="B652" s="14" t="s">
        <v>685</v>
      </c>
      <c r="C652" s="15">
        <v>735</v>
      </c>
      <c r="D652" s="15">
        <v>1038</v>
      </c>
      <c r="E652" s="15">
        <v>2245</v>
      </c>
      <c r="F652" s="15">
        <v>4236</v>
      </c>
      <c r="G652" s="15">
        <v>1203</v>
      </c>
      <c r="H652" s="17">
        <v>754</v>
      </c>
      <c r="I652" s="82"/>
      <c r="J652" s="83">
        <f t="shared" si="105"/>
        <v>40.512500000000003</v>
      </c>
      <c r="K652" s="83">
        <f t="shared" si="106"/>
        <v>43.183999999999997</v>
      </c>
      <c r="L652" s="83">
        <f t="shared" si="107"/>
        <v>64.91</v>
      </c>
      <c r="M652" s="83">
        <f t="shared" si="108"/>
        <v>127.94</v>
      </c>
      <c r="N652" s="83">
        <f t="shared" si="109"/>
        <v>46.153999999999996</v>
      </c>
      <c r="O652" s="83">
        <f t="shared" si="110"/>
        <v>40.655000000000001</v>
      </c>
      <c r="P652" s="134"/>
      <c r="Q652" s="36">
        <f t="shared" si="111"/>
        <v>1701.8333333333333</v>
      </c>
      <c r="R652" s="37">
        <f t="shared" si="112"/>
        <v>10211</v>
      </c>
      <c r="S652" s="21"/>
      <c r="T652" s="21"/>
      <c r="U652" s="21"/>
      <c r="V652" s="21"/>
    </row>
    <row r="653" spans="1:22" ht="15.75" x14ac:dyDescent="0.25">
      <c r="A653" s="13">
        <v>0.625</v>
      </c>
      <c r="B653" s="14" t="s">
        <v>686</v>
      </c>
      <c r="C653" s="15">
        <v>501</v>
      </c>
      <c r="D653" s="15">
        <v>377</v>
      </c>
      <c r="E653" s="15">
        <v>259</v>
      </c>
      <c r="F653" s="15">
        <v>1599</v>
      </c>
      <c r="G653" s="15">
        <v>744</v>
      </c>
      <c r="H653" s="17">
        <v>296</v>
      </c>
      <c r="I653" s="82"/>
      <c r="J653" s="83">
        <f t="shared" si="105"/>
        <v>38.7575</v>
      </c>
      <c r="K653" s="83">
        <f t="shared" si="106"/>
        <v>37.827500000000001</v>
      </c>
      <c r="L653" s="83">
        <f t="shared" si="107"/>
        <v>36.942500000000003</v>
      </c>
      <c r="M653" s="83">
        <f t="shared" si="108"/>
        <v>53.281999999999996</v>
      </c>
      <c r="N653" s="83">
        <f t="shared" si="109"/>
        <v>40.58</v>
      </c>
      <c r="O653" s="83">
        <f t="shared" si="110"/>
        <v>37.22</v>
      </c>
      <c r="P653" s="134"/>
      <c r="Q653" s="36">
        <f t="shared" si="111"/>
        <v>629.33333333333337</v>
      </c>
      <c r="R653" s="37">
        <f t="shared" si="112"/>
        <v>3776</v>
      </c>
      <c r="S653" s="21"/>
      <c r="T653" s="21"/>
      <c r="U653" s="21"/>
      <c r="V653" s="21"/>
    </row>
    <row r="654" spans="1:22" ht="15.75" x14ac:dyDescent="0.25">
      <c r="A654" s="13">
        <v>0.625</v>
      </c>
      <c r="B654" s="14" t="s">
        <v>687</v>
      </c>
      <c r="C654" s="15">
        <v>979</v>
      </c>
      <c r="D654" s="15">
        <v>952</v>
      </c>
      <c r="E654" s="15">
        <v>2444</v>
      </c>
      <c r="F654" s="15">
        <v>2583</v>
      </c>
      <c r="G654" s="15">
        <v>1251</v>
      </c>
      <c r="H654" s="17">
        <v>860</v>
      </c>
      <c r="I654" s="82"/>
      <c r="J654" s="83">
        <f t="shared" si="105"/>
        <v>42.342500000000001</v>
      </c>
      <c r="K654" s="83">
        <f t="shared" si="106"/>
        <v>42.14</v>
      </c>
      <c r="L654" s="83">
        <f t="shared" si="107"/>
        <v>68.492000000000004</v>
      </c>
      <c r="M654" s="83">
        <f t="shared" si="108"/>
        <v>70.994</v>
      </c>
      <c r="N654" s="83">
        <f t="shared" si="109"/>
        <v>47.018000000000001</v>
      </c>
      <c r="O654" s="83">
        <f t="shared" si="110"/>
        <v>41.45</v>
      </c>
      <c r="P654" s="134"/>
      <c r="Q654" s="36">
        <f t="shared" si="111"/>
        <v>1511.5</v>
      </c>
      <c r="R654" s="37">
        <f t="shared" si="112"/>
        <v>9069</v>
      </c>
      <c r="S654" s="21"/>
      <c r="T654" s="21"/>
      <c r="U654" s="21"/>
      <c r="V654" s="21"/>
    </row>
    <row r="655" spans="1:22" ht="15.75" x14ac:dyDescent="0.25">
      <c r="A655" s="13">
        <v>0.625</v>
      </c>
      <c r="B655" s="14" t="s">
        <v>688</v>
      </c>
      <c r="C655" s="15">
        <v>828</v>
      </c>
      <c r="D655" s="15">
        <v>6</v>
      </c>
      <c r="E655" s="15">
        <v>4053</v>
      </c>
      <c r="F655" s="15">
        <v>7444</v>
      </c>
      <c r="G655" s="15">
        <v>3246</v>
      </c>
      <c r="H655" s="17">
        <v>223</v>
      </c>
      <c r="I655" s="82"/>
      <c r="J655" s="83">
        <f t="shared" si="105"/>
        <v>41.21</v>
      </c>
      <c r="K655" s="83">
        <f t="shared" si="106"/>
        <v>35.045000000000002</v>
      </c>
      <c r="L655" s="83">
        <f t="shared" si="107"/>
        <v>120.62</v>
      </c>
      <c r="M655" s="83">
        <f t="shared" si="108"/>
        <v>256.26</v>
      </c>
      <c r="N655" s="83">
        <f t="shared" si="109"/>
        <v>88.34</v>
      </c>
      <c r="O655" s="83">
        <f t="shared" si="110"/>
        <v>36.672499999999999</v>
      </c>
      <c r="P655" s="134"/>
      <c r="Q655" s="36">
        <f t="shared" si="111"/>
        <v>2633.3333333333335</v>
      </c>
      <c r="R655" s="37">
        <f t="shared" si="112"/>
        <v>15800</v>
      </c>
      <c r="S655" s="21"/>
      <c r="T655" s="21"/>
      <c r="U655" s="21"/>
      <c r="V655" s="21"/>
    </row>
    <row r="656" spans="1:22" ht="15.75" x14ac:dyDescent="0.25">
      <c r="A656" s="13">
        <v>0.625</v>
      </c>
      <c r="B656" s="14" t="s">
        <v>689</v>
      </c>
      <c r="C656" s="15">
        <v>54</v>
      </c>
      <c r="D656" s="15">
        <v>34</v>
      </c>
      <c r="E656" s="15">
        <v>1482</v>
      </c>
      <c r="F656" s="15">
        <v>2388</v>
      </c>
      <c r="G656" s="15">
        <v>1462</v>
      </c>
      <c r="H656" s="17">
        <v>127</v>
      </c>
      <c r="I656" s="82"/>
      <c r="J656" s="83">
        <f t="shared" si="105"/>
        <v>35.405000000000001</v>
      </c>
      <c r="K656" s="83">
        <f t="shared" si="106"/>
        <v>35.255000000000003</v>
      </c>
      <c r="L656" s="83">
        <f t="shared" si="107"/>
        <v>51.176000000000002</v>
      </c>
      <c r="M656" s="83">
        <f t="shared" si="108"/>
        <v>67.484000000000009</v>
      </c>
      <c r="N656" s="83">
        <f t="shared" si="109"/>
        <v>50.816000000000003</v>
      </c>
      <c r="O656" s="83">
        <f t="shared" si="110"/>
        <v>35.952500000000001</v>
      </c>
      <c r="P656" s="134"/>
      <c r="Q656" s="36">
        <f t="shared" si="111"/>
        <v>924.5</v>
      </c>
      <c r="R656" s="37">
        <f t="shared" si="112"/>
        <v>5547</v>
      </c>
      <c r="S656" s="21"/>
      <c r="T656" s="21"/>
      <c r="U656" s="21"/>
      <c r="V656" s="21"/>
    </row>
    <row r="657" spans="1:22" ht="15.75" x14ac:dyDescent="0.25">
      <c r="A657" s="13">
        <v>0.625</v>
      </c>
      <c r="B657" s="14" t="s">
        <v>690</v>
      </c>
      <c r="C657" s="15">
        <v>451</v>
      </c>
      <c r="D657" s="15">
        <v>283</v>
      </c>
      <c r="E657" s="15">
        <v>2108</v>
      </c>
      <c r="F657" s="15">
        <v>4241</v>
      </c>
      <c r="G657" s="15">
        <v>3100</v>
      </c>
      <c r="H657" s="17">
        <v>474</v>
      </c>
      <c r="I657" s="82"/>
      <c r="J657" s="83">
        <f t="shared" si="105"/>
        <v>38.3825</v>
      </c>
      <c r="K657" s="83">
        <f t="shared" si="106"/>
        <v>37.122500000000002</v>
      </c>
      <c r="L657" s="83">
        <f t="shared" si="107"/>
        <v>62.444000000000003</v>
      </c>
      <c r="M657" s="83">
        <f t="shared" si="108"/>
        <v>128.13999999999999</v>
      </c>
      <c r="N657" s="83">
        <f t="shared" si="109"/>
        <v>82.5</v>
      </c>
      <c r="O657" s="83">
        <f t="shared" si="110"/>
        <v>38.555</v>
      </c>
      <c r="P657" s="134"/>
      <c r="Q657" s="36">
        <f t="shared" si="111"/>
        <v>1776.1666666666667</v>
      </c>
      <c r="R657" s="37">
        <f t="shared" si="112"/>
        <v>10657</v>
      </c>
      <c r="S657" s="21"/>
      <c r="T657" s="21"/>
      <c r="U657" s="21"/>
      <c r="V657" s="21"/>
    </row>
    <row r="658" spans="1:22" ht="15.75" x14ac:dyDescent="0.25">
      <c r="A658" s="13">
        <v>0.625</v>
      </c>
      <c r="B658" s="14" t="s">
        <v>691</v>
      </c>
      <c r="C658" s="15">
        <v>658</v>
      </c>
      <c r="D658" s="15">
        <v>764</v>
      </c>
      <c r="E658" s="15">
        <v>2509</v>
      </c>
      <c r="F658" s="15">
        <v>3351</v>
      </c>
      <c r="G658" s="15">
        <v>2219</v>
      </c>
      <c r="H658" s="17">
        <v>332</v>
      </c>
      <c r="I658" s="82"/>
      <c r="J658" s="83">
        <f t="shared" si="105"/>
        <v>39.935000000000002</v>
      </c>
      <c r="K658" s="83">
        <f t="shared" si="106"/>
        <v>40.729999999999997</v>
      </c>
      <c r="L658" s="83">
        <f t="shared" si="107"/>
        <v>69.662000000000006</v>
      </c>
      <c r="M658" s="83">
        <f t="shared" si="108"/>
        <v>92.539999999999992</v>
      </c>
      <c r="N658" s="83">
        <f t="shared" si="109"/>
        <v>64.442000000000007</v>
      </c>
      <c r="O658" s="83">
        <f t="shared" si="110"/>
        <v>37.49</v>
      </c>
      <c r="P658" s="134"/>
      <c r="Q658" s="36">
        <f t="shared" si="111"/>
        <v>1638.8333333333333</v>
      </c>
      <c r="R658" s="37">
        <f t="shared" si="112"/>
        <v>9833</v>
      </c>
      <c r="S658" s="21"/>
      <c r="T658" s="21"/>
      <c r="U658" s="21"/>
      <c r="V658" s="21"/>
    </row>
    <row r="659" spans="1:22" ht="15.75" x14ac:dyDescent="0.25">
      <c r="A659" s="13">
        <v>0.625</v>
      </c>
      <c r="B659" s="14" t="s">
        <v>692</v>
      </c>
      <c r="C659" s="15">
        <v>773</v>
      </c>
      <c r="D659" s="15">
        <v>404</v>
      </c>
      <c r="E659" s="15">
        <v>3555</v>
      </c>
      <c r="F659" s="15">
        <v>5799</v>
      </c>
      <c r="G659" s="15">
        <v>1494</v>
      </c>
      <c r="H659" s="17">
        <v>334</v>
      </c>
      <c r="I659" s="82"/>
      <c r="J659" s="83">
        <f t="shared" si="105"/>
        <v>40.797499999999999</v>
      </c>
      <c r="K659" s="83">
        <f t="shared" si="106"/>
        <v>38.03</v>
      </c>
      <c r="L659" s="83">
        <f t="shared" si="107"/>
        <v>100.7</v>
      </c>
      <c r="M659" s="83">
        <f t="shared" si="108"/>
        <v>190.45999999999998</v>
      </c>
      <c r="N659" s="83">
        <f t="shared" si="109"/>
        <v>51.392000000000003</v>
      </c>
      <c r="O659" s="83">
        <f t="shared" si="110"/>
        <v>37.505000000000003</v>
      </c>
      <c r="P659" s="134"/>
      <c r="Q659" s="36">
        <f t="shared" si="111"/>
        <v>2059.8333333333335</v>
      </c>
      <c r="R659" s="37">
        <f t="shared" si="112"/>
        <v>12359</v>
      </c>
      <c r="S659" s="21"/>
      <c r="T659" s="21"/>
      <c r="U659" s="21"/>
      <c r="V659" s="21"/>
    </row>
    <row r="660" spans="1:22" ht="15.75" x14ac:dyDescent="0.25">
      <c r="A660" s="13">
        <v>0.625</v>
      </c>
      <c r="B660" s="14" t="s">
        <v>693</v>
      </c>
      <c r="C660" s="15">
        <v>5282</v>
      </c>
      <c r="D660" s="15">
        <v>2828</v>
      </c>
      <c r="E660" s="15">
        <v>6755</v>
      </c>
      <c r="F660" s="15">
        <v>1660</v>
      </c>
      <c r="G660" s="15">
        <v>640</v>
      </c>
      <c r="H660" s="17">
        <v>307</v>
      </c>
      <c r="I660" s="82"/>
      <c r="J660" s="83">
        <f t="shared" si="105"/>
        <v>169.78</v>
      </c>
      <c r="K660" s="83">
        <f t="shared" si="106"/>
        <v>75.403999999999996</v>
      </c>
      <c r="L660" s="83">
        <f t="shared" si="107"/>
        <v>228.7</v>
      </c>
      <c r="M660" s="83">
        <f t="shared" si="108"/>
        <v>54.379999999999995</v>
      </c>
      <c r="N660" s="83">
        <f t="shared" si="109"/>
        <v>39.799999999999997</v>
      </c>
      <c r="O660" s="83">
        <f t="shared" si="110"/>
        <v>37.302500000000002</v>
      </c>
      <c r="P660" s="134"/>
      <c r="Q660" s="36">
        <f t="shared" si="111"/>
        <v>2912</v>
      </c>
      <c r="R660" s="37">
        <f t="shared" si="112"/>
        <v>17472</v>
      </c>
      <c r="S660" s="21"/>
      <c r="T660" s="21"/>
      <c r="U660" s="21"/>
      <c r="V660" s="21"/>
    </row>
    <row r="661" spans="1:22" ht="15.75" x14ac:dyDescent="0.25">
      <c r="A661" s="13">
        <v>0.625</v>
      </c>
      <c r="B661" s="14" t="s">
        <v>694</v>
      </c>
      <c r="C661" s="15">
        <v>727</v>
      </c>
      <c r="D661" s="15">
        <v>685</v>
      </c>
      <c r="E661" s="15">
        <v>1637</v>
      </c>
      <c r="F661" s="15">
        <v>2906</v>
      </c>
      <c r="G661" s="15">
        <v>869</v>
      </c>
      <c r="H661" s="17">
        <v>544</v>
      </c>
      <c r="I661" s="82"/>
      <c r="J661" s="83">
        <f t="shared" si="105"/>
        <v>40.452500000000001</v>
      </c>
      <c r="K661" s="83">
        <f t="shared" si="106"/>
        <v>40.137500000000003</v>
      </c>
      <c r="L661" s="83">
        <f t="shared" si="107"/>
        <v>53.966000000000001</v>
      </c>
      <c r="M661" s="83">
        <f t="shared" si="108"/>
        <v>76.807999999999993</v>
      </c>
      <c r="N661" s="83">
        <f t="shared" si="109"/>
        <v>41.517499999999998</v>
      </c>
      <c r="O661" s="83">
        <f t="shared" si="110"/>
        <v>39.08</v>
      </c>
      <c r="P661" s="134"/>
      <c r="Q661" s="36">
        <f t="shared" si="111"/>
        <v>1228</v>
      </c>
      <c r="R661" s="37">
        <f t="shared" si="112"/>
        <v>7368</v>
      </c>
      <c r="S661" s="21"/>
      <c r="T661" s="21"/>
      <c r="U661" s="21"/>
      <c r="V661" s="21"/>
    </row>
    <row r="662" spans="1:22" ht="15.75" x14ac:dyDescent="0.25">
      <c r="A662" s="13">
        <v>0.625</v>
      </c>
      <c r="B662" s="14" t="s">
        <v>695</v>
      </c>
      <c r="C662" s="15">
        <v>1488</v>
      </c>
      <c r="D662" s="15">
        <v>378</v>
      </c>
      <c r="E662" s="15">
        <v>666</v>
      </c>
      <c r="F662" s="15">
        <v>589</v>
      </c>
      <c r="G662" s="15">
        <v>704</v>
      </c>
      <c r="H662" s="17">
        <v>532</v>
      </c>
      <c r="I662" s="82"/>
      <c r="J662" s="83">
        <f t="shared" si="105"/>
        <v>51.283999999999999</v>
      </c>
      <c r="K662" s="83">
        <f t="shared" si="106"/>
        <v>37.835000000000001</v>
      </c>
      <c r="L662" s="83">
        <f t="shared" si="107"/>
        <v>39.994999999999997</v>
      </c>
      <c r="M662" s="83">
        <f t="shared" si="108"/>
        <v>39.417499999999997</v>
      </c>
      <c r="N662" s="83">
        <f t="shared" si="109"/>
        <v>40.28</v>
      </c>
      <c r="O662" s="83">
        <f t="shared" si="110"/>
        <v>38.99</v>
      </c>
      <c r="P662" s="134"/>
      <c r="Q662" s="36">
        <f t="shared" si="111"/>
        <v>726.16666666666663</v>
      </c>
      <c r="R662" s="37">
        <f t="shared" si="112"/>
        <v>4357</v>
      </c>
      <c r="S662" s="21"/>
      <c r="T662" s="21"/>
      <c r="U662" s="21"/>
      <c r="V662" s="21"/>
    </row>
    <row r="663" spans="1:22" ht="15.75" x14ac:dyDescent="0.25">
      <c r="A663" s="13">
        <v>0.625</v>
      </c>
      <c r="B663" s="14" t="s">
        <v>696</v>
      </c>
      <c r="C663" s="15">
        <v>42</v>
      </c>
      <c r="D663" s="15">
        <v>3339</v>
      </c>
      <c r="E663" s="15">
        <v>4457</v>
      </c>
      <c r="F663" s="15">
        <v>5622</v>
      </c>
      <c r="G663" s="15">
        <v>2161</v>
      </c>
      <c r="H663" s="17">
        <v>118</v>
      </c>
      <c r="I663" s="82"/>
      <c r="J663" s="83">
        <f t="shared" si="105"/>
        <v>35.314999999999998</v>
      </c>
      <c r="K663" s="83">
        <f t="shared" si="106"/>
        <v>92.06</v>
      </c>
      <c r="L663" s="83">
        <f t="shared" si="107"/>
        <v>136.78</v>
      </c>
      <c r="M663" s="83">
        <f t="shared" si="108"/>
        <v>183.38</v>
      </c>
      <c r="N663" s="83">
        <f t="shared" si="109"/>
        <v>63.397999999999996</v>
      </c>
      <c r="O663" s="83">
        <f t="shared" si="110"/>
        <v>35.884999999999998</v>
      </c>
      <c r="P663" s="134"/>
      <c r="Q663" s="36">
        <f t="shared" si="111"/>
        <v>2623.1666666666665</v>
      </c>
      <c r="R663" s="37">
        <f t="shared" si="112"/>
        <v>15739</v>
      </c>
      <c r="S663" s="21"/>
      <c r="T663" s="21"/>
      <c r="U663" s="21"/>
      <c r="V663" s="21"/>
    </row>
    <row r="664" spans="1:22" ht="15.75" x14ac:dyDescent="0.25">
      <c r="A664" s="13">
        <v>0.625</v>
      </c>
      <c r="B664" s="14" t="s">
        <v>697</v>
      </c>
      <c r="C664" s="15">
        <v>83</v>
      </c>
      <c r="D664" s="15">
        <v>59</v>
      </c>
      <c r="E664" s="15">
        <v>6753</v>
      </c>
      <c r="F664" s="15">
        <v>8871</v>
      </c>
      <c r="G664" s="15">
        <v>3699</v>
      </c>
      <c r="H664" s="17">
        <v>10</v>
      </c>
      <c r="I664" s="82"/>
      <c r="J664" s="83">
        <f t="shared" si="105"/>
        <v>35.622500000000002</v>
      </c>
      <c r="K664" s="83">
        <f t="shared" si="106"/>
        <v>35.442500000000003</v>
      </c>
      <c r="L664" s="83">
        <f t="shared" si="107"/>
        <v>228.62</v>
      </c>
      <c r="M664" s="83">
        <f t="shared" si="108"/>
        <v>313.34000000000003</v>
      </c>
      <c r="N664" s="83">
        <f t="shared" si="109"/>
        <v>106.46000000000001</v>
      </c>
      <c r="O664" s="83">
        <f t="shared" si="110"/>
        <v>35.075000000000003</v>
      </c>
      <c r="P664" s="134"/>
      <c r="Q664" s="36">
        <f t="shared" si="111"/>
        <v>3245.8333333333335</v>
      </c>
      <c r="R664" s="37">
        <f t="shared" si="112"/>
        <v>19475</v>
      </c>
      <c r="S664" s="21"/>
      <c r="T664" s="21"/>
      <c r="U664" s="21"/>
      <c r="V664" s="21"/>
    </row>
    <row r="665" spans="1:22" ht="15.75" x14ac:dyDescent="0.25">
      <c r="A665" s="13">
        <v>0.625</v>
      </c>
      <c r="B665" s="14" t="s">
        <v>698</v>
      </c>
      <c r="C665" s="15"/>
      <c r="D665" s="15"/>
      <c r="E665" s="15">
        <v>1</v>
      </c>
      <c r="F665" s="15">
        <v>28</v>
      </c>
      <c r="G665" s="15"/>
      <c r="H665" s="17"/>
      <c r="I665" s="82"/>
      <c r="J665" s="83">
        <f t="shared" si="105"/>
        <v>35</v>
      </c>
      <c r="K665" s="83">
        <f t="shared" si="106"/>
        <v>35</v>
      </c>
      <c r="L665" s="83">
        <f t="shared" si="107"/>
        <v>35.0075</v>
      </c>
      <c r="M665" s="83">
        <f t="shared" si="108"/>
        <v>35.21</v>
      </c>
      <c r="N665" s="83">
        <f t="shared" si="109"/>
        <v>35</v>
      </c>
      <c r="O665" s="83">
        <f t="shared" si="110"/>
        <v>35</v>
      </c>
      <c r="P665" s="134"/>
      <c r="Q665" s="36">
        <f t="shared" si="111"/>
        <v>14.5</v>
      </c>
      <c r="R665" s="37">
        <f t="shared" si="112"/>
        <v>29</v>
      </c>
      <c r="S665" s="21"/>
      <c r="T665" s="21"/>
      <c r="U665" s="21"/>
      <c r="V665" s="21"/>
    </row>
    <row r="666" spans="1:22" ht="15.75" x14ac:dyDescent="0.25">
      <c r="A666" s="13">
        <v>0.625</v>
      </c>
      <c r="B666" s="14" t="s">
        <v>699</v>
      </c>
      <c r="C666" s="15">
        <v>16</v>
      </c>
      <c r="D666" s="15">
        <v>70</v>
      </c>
      <c r="E666" s="15">
        <v>1956</v>
      </c>
      <c r="F666" s="15">
        <v>4638</v>
      </c>
      <c r="G666" s="15">
        <v>1624</v>
      </c>
      <c r="H666" s="17">
        <v>49</v>
      </c>
      <c r="I666" s="82"/>
      <c r="J666" s="83">
        <f t="shared" si="105"/>
        <v>35.119999999999997</v>
      </c>
      <c r="K666" s="83">
        <f t="shared" si="106"/>
        <v>35.524999999999999</v>
      </c>
      <c r="L666" s="83">
        <f t="shared" si="107"/>
        <v>59.707999999999998</v>
      </c>
      <c r="M666" s="83">
        <f t="shared" si="108"/>
        <v>144.01999999999998</v>
      </c>
      <c r="N666" s="83">
        <f t="shared" si="109"/>
        <v>53.731999999999999</v>
      </c>
      <c r="O666" s="83">
        <f t="shared" si="110"/>
        <v>35.3675</v>
      </c>
      <c r="P666" s="134"/>
      <c r="Q666" s="36">
        <f t="shared" si="111"/>
        <v>1392.1666666666667</v>
      </c>
      <c r="R666" s="37">
        <f t="shared" si="112"/>
        <v>8353</v>
      </c>
      <c r="S666" s="21"/>
      <c r="T666" s="21"/>
      <c r="U666" s="21"/>
      <c r="V666" s="21"/>
    </row>
    <row r="667" spans="1:22" ht="15.75" x14ac:dyDescent="0.25">
      <c r="A667" s="13">
        <v>0.625</v>
      </c>
      <c r="B667" s="14" t="s">
        <v>700</v>
      </c>
      <c r="C667" s="15">
        <v>540</v>
      </c>
      <c r="D667" s="15">
        <v>584</v>
      </c>
      <c r="E667" s="15">
        <v>573</v>
      </c>
      <c r="F667" s="15">
        <v>490</v>
      </c>
      <c r="G667" s="15">
        <v>470</v>
      </c>
      <c r="H667" s="17">
        <v>516</v>
      </c>
      <c r="I667" s="82"/>
      <c r="J667" s="83">
        <f t="shared" si="105"/>
        <v>39.049999999999997</v>
      </c>
      <c r="K667" s="83">
        <f t="shared" si="106"/>
        <v>39.380000000000003</v>
      </c>
      <c r="L667" s="83">
        <f t="shared" si="107"/>
        <v>39.297499999999999</v>
      </c>
      <c r="M667" s="83">
        <f t="shared" si="108"/>
        <v>38.674999999999997</v>
      </c>
      <c r="N667" s="83">
        <f t="shared" si="109"/>
        <v>38.524999999999999</v>
      </c>
      <c r="O667" s="83">
        <f t="shared" si="110"/>
        <v>38.869999999999997</v>
      </c>
      <c r="P667" s="134"/>
      <c r="Q667" s="36">
        <f t="shared" si="111"/>
        <v>528.83333333333337</v>
      </c>
      <c r="R667" s="37">
        <f t="shared" si="112"/>
        <v>3173</v>
      </c>
      <c r="S667" s="21"/>
      <c r="T667" s="21"/>
      <c r="U667" s="21"/>
      <c r="V667" s="21"/>
    </row>
    <row r="668" spans="1:22" ht="15.75" x14ac:dyDescent="0.25">
      <c r="A668" s="13">
        <v>0.625</v>
      </c>
      <c r="B668" s="14" t="s">
        <v>701</v>
      </c>
      <c r="C668" s="15">
        <v>333</v>
      </c>
      <c r="D668" s="15">
        <v>644</v>
      </c>
      <c r="E668" s="15">
        <v>695</v>
      </c>
      <c r="F668" s="15">
        <v>1053</v>
      </c>
      <c r="G668" s="15">
        <v>384</v>
      </c>
      <c r="H668" s="17">
        <v>648</v>
      </c>
      <c r="I668" s="82"/>
      <c r="J668" s="83">
        <f t="shared" si="105"/>
        <v>37.497500000000002</v>
      </c>
      <c r="K668" s="83">
        <f t="shared" si="106"/>
        <v>39.83</v>
      </c>
      <c r="L668" s="83">
        <f t="shared" si="107"/>
        <v>40.212499999999999</v>
      </c>
      <c r="M668" s="83">
        <f t="shared" si="108"/>
        <v>43.454000000000001</v>
      </c>
      <c r="N668" s="83">
        <f t="shared" si="109"/>
        <v>37.880000000000003</v>
      </c>
      <c r="O668" s="83">
        <f t="shared" si="110"/>
        <v>39.86</v>
      </c>
      <c r="P668" s="134"/>
      <c r="Q668" s="36">
        <f t="shared" si="111"/>
        <v>626.16666666666663</v>
      </c>
      <c r="R668" s="37">
        <f t="shared" si="112"/>
        <v>3757</v>
      </c>
      <c r="S668" s="21"/>
      <c r="T668" s="21"/>
      <c r="U668" s="21"/>
      <c r="V668" s="21"/>
    </row>
    <row r="669" spans="1:22" ht="15.75" x14ac:dyDescent="0.25">
      <c r="A669" s="13">
        <v>0.625</v>
      </c>
      <c r="B669" s="14" t="s">
        <v>702</v>
      </c>
      <c r="C669" s="15"/>
      <c r="D669" s="15"/>
      <c r="E669" s="15"/>
      <c r="F669" s="15"/>
      <c r="G669" s="15"/>
      <c r="H669" s="17"/>
      <c r="I669" s="82"/>
      <c r="J669" s="83">
        <f t="shared" si="105"/>
        <v>35</v>
      </c>
      <c r="K669" s="83">
        <f t="shared" si="106"/>
        <v>35</v>
      </c>
      <c r="L669" s="83">
        <f t="shared" si="107"/>
        <v>35</v>
      </c>
      <c r="M669" s="83">
        <f t="shared" si="108"/>
        <v>35</v>
      </c>
      <c r="N669" s="83">
        <f t="shared" si="109"/>
        <v>35</v>
      </c>
      <c r="O669" s="83">
        <f t="shared" si="110"/>
        <v>35</v>
      </c>
      <c r="P669" s="134"/>
      <c r="Q669" s="36" t="e">
        <f t="shared" si="111"/>
        <v>#DIV/0!</v>
      </c>
      <c r="R669" s="37">
        <f t="shared" si="112"/>
        <v>0</v>
      </c>
      <c r="S669" s="21"/>
      <c r="T669" s="21"/>
      <c r="U669" s="21"/>
      <c r="V669" s="21"/>
    </row>
    <row r="670" spans="1:22" ht="15.75" x14ac:dyDescent="0.25">
      <c r="A670" s="13">
        <v>0.625</v>
      </c>
      <c r="B670" s="14" t="s">
        <v>703</v>
      </c>
      <c r="C670" s="15">
        <v>16</v>
      </c>
      <c r="D670" s="15"/>
      <c r="E670" s="15">
        <v>6233</v>
      </c>
      <c r="F670" s="15">
        <v>23709</v>
      </c>
      <c r="G670" s="15">
        <v>9510</v>
      </c>
      <c r="H670" s="17"/>
      <c r="I670" s="82"/>
      <c r="J670" s="83">
        <f t="shared" si="105"/>
        <v>35.119999999999997</v>
      </c>
      <c r="K670" s="83">
        <f t="shared" si="106"/>
        <v>35</v>
      </c>
      <c r="L670" s="83">
        <f t="shared" si="107"/>
        <v>207.82</v>
      </c>
      <c r="M670" s="83">
        <f t="shared" si="108"/>
        <v>906.86</v>
      </c>
      <c r="N670" s="83">
        <f t="shared" si="109"/>
        <v>338.9</v>
      </c>
      <c r="O670" s="83">
        <f t="shared" si="110"/>
        <v>35</v>
      </c>
      <c r="P670" s="134"/>
      <c r="Q670" s="36">
        <f t="shared" si="111"/>
        <v>9867</v>
      </c>
      <c r="R670" s="37">
        <f t="shared" si="112"/>
        <v>39468</v>
      </c>
      <c r="S670" s="21"/>
      <c r="T670" s="21"/>
      <c r="U670" s="21"/>
      <c r="V670" s="21"/>
    </row>
    <row r="671" spans="1:22" ht="15.75" x14ac:dyDescent="0.25">
      <c r="A671" s="13">
        <v>0.625</v>
      </c>
      <c r="B671" s="14" t="s">
        <v>704</v>
      </c>
      <c r="C671" s="15">
        <v>24</v>
      </c>
      <c r="D671" s="15">
        <v>2563</v>
      </c>
      <c r="E671" s="15">
        <v>29</v>
      </c>
      <c r="F671" s="15">
        <v>22</v>
      </c>
      <c r="G671" s="15">
        <v>25</v>
      </c>
      <c r="H671" s="17">
        <v>17</v>
      </c>
      <c r="I671" s="82"/>
      <c r="J671" s="83">
        <f t="shared" si="105"/>
        <v>35.18</v>
      </c>
      <c r="K671" s="83">
        <f t="shared" si="106"/>
        <v>70.634</v>
      </c>
      <c r="L671" s="83">
        <f t="shared" si="107"/>
        <v>35.217500000000001</v>
      </c>
      <c r="M671" s="83">
        <f t="shared" si="108"/>
        <v>35.164999999999999</v>
      </c>
      <c r="N671" s="83">
        <f t="shared" si="109"/>
        <v>35.1875</v>
      </c>
      <c r="O671" s="83">
        <f t="shared" si="110"/>
        <v>35.127499999999998</v>
      </c>
      <c r="P671" s="134"/>
      <c r="Q671" s="36">
        <f t="shared" si="111"/>
        <v>446.66666666666669</v>
      </c>
      <c r="R671" s="37">
        <f t="shared" si="112"/>
        <v>2680</v>
      </c>
      <c r="S671" s="21"/>
      <c r="T671" s="21"/>
      <c r="U671" s="21"/>
      <c r="V671" s="21"/>
    </row>
    <row r="672" spans="1:22" ht="15.75" x14ac:dyDescent="0.25">
      <c r="A672" s="13">
        <v>0.625</v>
      </c>
      <c r="B672" s="14" t="s">
        <v>705</v>
      </c>
      <c r="C672" s="15">
        <v>507</v>
      </c>
      <c r="D672" s="15">
        <v>1250</v>
      </c>
      <c r="E672" s="15">
        <v>16687</v>
      </c>
      <c r="F672" s="15">
        <v>19438</v>
      </c>
      <c r="G672" s="15">
        <v>18775</v>
      </c>
      <c r="H672" s="17">
        <v>825</v>
      </c>
      <c r="I672" s="82"/>
      <c r="J672" s="83">
        <f t="shared" si="105"/>
        <v>38.802500000000002</v>
      </c>
      <c r="K672" s="83">
        <f t="shared" si="106"/>
        <v>47</v>
      </c>
      <c r="L672" s="83">
        <f t="shared" si="107"/>
        <v>625.98</v>
      </c>
      <c r="M672" s="83">
        <f t="shared" si="108"/>
        <v>736.02</v>
      </c>
      <c r="N672" s="83">
        <f t="shared" si="109"/>
        <v>709.5</v>
      </c>
      <c r="O672" s="83">
        <f t="shared" si="110"/>
        <v>41.1875</v>
      </c>
      <c r="P672" s="134"/>
      <c r="Q672" s="36">
        <f t="shared" si="111"/>
        <v>9580.3333333333339</v>
      </c>
      <c r="R672" s="37">
        <f t="shared" si="112"/>
        <v>57482</v>
      </c>
      <c r="S672" s="21"/>
      <c r="T672" s="21"/>
      <c r="U672" s="21"/>
      <c r="V672" s="21"/>
    </row>
    <row r="673" spans="1:22" ht="15.75" x14ac:dyDescent="0.25">
      <c r="A673" s="13">
        <v>0.625</v>
      </c>
      <c r="B673" s="14" t="s">
        <v>706</v>
      </c>
      <c r="C673" s="15">
        <v>35</v>
      </c>
      <c r="D673" s="15">
        <v>14</v>
      </c>
      <c r="E673" s="15">
        <v>22</v>
      </c>
      <c r="F673" s="15">
        <v>31</v>
      </c>
      <c r="G673" s="15">
        <v>57</v>
      </c>
      <c r="H673" s="17"/>
      <c r="I673" s="82"/>
      <c r="J673" s="83">
        <f t="shared" si="105"/>
        <v>35.262500000000003</v>
      </c>
      <c r="K673" s="83">
        <f t="shared" si="106"/>
        <v>35.104999999999997</v>
      </c>
      <c r="L673" s="83">
        <f t="shared" si="107"/>
        <v>35.164999999999999</v>
      </c>
      <c r="M673" s="83">
        <f t="shared" si="108"/>
        <v>35.232500000000002</v>
      </c>
      <c r="N673" s="83">
        <f t="shared" si="109"/>
        <v>35.427500000000002</v>
      </c>
      <c r="O673" s="83">
        <f t="shared" si="110"/>
        <v>35</v>
      </c>
      <c r="P673" s="134"/>
      <c r="Q673" s="36">
        <f t="shared" si="111"/>
        <v>31.8</v>
      </c>
      <c r="R673" s="37">
        <f t="shared" si="112"/>
        <v>159</v>
      </c>
      <c r="S673" s="21"/>
      <c r="T673" s="21"/>
      <c r="U673" s="21"/>
      <c r="V673" s="21"/>
    </row>
    <row r="674" spans="1:22" ht="15.75" x14ac:dyDescent="0.25">
      <c r="A674" s="13">
        <v>0.625</v>
      </c>
      <c r="B674" s="14" t="s">
        <v>707</v>
      </c>
      <c r="C674" s="15">
        <v>429</v>
      </c>
      <c r="D674" s="15">
        <v>260</v>
      </c>
      <c r="E674" s="15">
        <v>594</v>
      </c>
      <c r="F674" s="15">
        <v>493</v>
      </c>
      <c r="G674" s="15">
        <v>410</v>
      </c>
      <c r="H674" s="17">
        <v>243</v>
      </c>
      <c r="I674" s="82"/>
      <c r="J674" s="83">
        <f t="shared" si="105"/>
        <v>38.217500000000001</v>
      </c>
      <c r="K674" s="83">
        <f t="shared" si="106"/>
        <v>36.950000000000003</v>
      </c>
      <c r="L674" s="83">
        <f t="shared" si="107"/>
        <v>39.454999999999998</v>
      </c>
      <c r="M674" s="83">
        <f t="shared" si="108"/>
        <v>38.697499999999998</v>
      </c>
      <c r="N674" s="83">
        <f t="shared" si="109"/>
        <v>38.075000000000003</v>
      </c>
      <c r="O674" s="83">
        <f t="shared" si="110"/>
        <v>36.822499999999998</v>
      </c>
      <c r="P674" s="134"/>
      <c r="Q674" s="36">
        <f t="shared" si="111"/>
        <v>404.83333333333331</v>
      </c>
      <c r="R674" s="37">
        <f t="shared" si="112"/>
        <v>2429</v>
      </c>
      <c r="S674" s="21"/>
      <c r="T674" s="21"/>
      <c r="U674" s="21"/>
      <c r="V674" s="21"/>
    </row>
    <row r="675" spans="1:22" ht="15.75" x14ac:dyDescent="0.25">
      <c r="A675" s="13">
        <v>0.625</v>
      </c>
      <c r="B675" s="14" t="s">
        <v>708</v>
      </c>
      <c r="C675" s="15"/>
      <c r="D675" s="15"/>
      <c r="E675" s="15"/>
      <c r="F675" s="15"/>
      <c r="G675" s="15"/>
      <c r="H675" s="17"/>
      <c r="I675" s="82"/>
      <c r="J675" s="83">
        <f t="shared" si="105"/>
        <v>35</v>
      </c>
      <c r="K675" s="83">
        <f t="shared" si="106"/>
        <v>35</v>
      </c>
      <c r="L675" s="83">
        <f t="shared" si="107"/>
        <v>35</v>
      </c>
      <c r="M675" s="83">
        <f t="shared" si="108"/>
        <v>35</v>
      </c>
      <c r="N675" s="83">
        <f t="shared" si="109"/>
        <v>35</v>
      </c>
      <c r="O675" s="83">
        <f t="shared" si="110"/>
        <v>35</v>
      </c>
      <c r="P675" s="134"/>
      <c r="Q675" s="36" t="e">
        <f t="shared" si="111"/>
        <v>#DIV/0!</v>
      </c>
      <c r="R675" s="37">
        <f t="shared" si="112"/>
        <v>0</v>
      </c>
      <c r="S675" s="21"/>
      <c r="T675" s="21"/>
      <c r="U675" s="21"/>
      <c r="V675" s="21"/>
    </row>
    <row r="676" spans="1:22" ht="15.75" x14ac:dyDescent="0.25">
      <c r="A676" s="13">
        <v>0.625</v>
      </c>
      <c r="B676" s="14" t="s">
        <v>709</v>
      </c>
      <c r="C676" s="15">
        <v>500</v>
      </c>
      <c r="D676" s="15">
        <v>782</v>
      </c>
      <c r="E676" s="15">
        <v>14890</v>
      </c>
      <c r="F676" s="15">
        <v>19326</v>
      </c>
      <c r="G676" s="15">
        <v>6918</v>
      </c>
      <c r="H676" s="17">
        <v>421</v>
      </c>
      <c r="I676" s="82"/>
      <c r="J676" s="83">
        <f t="shared" si="105"/>
        <v>38.75</v>
      </c>
      <c r="K676" s="83">
        <f t="shared" si="106"/>
        <v>40.865000000000002</v>
      </c>
      <c r="L676" s="83">
        <f t="shared" si="107"/>
        <v>554.1</v>
      </c>
      <c r="M676" s="83">
        <f t="shared" si="108"/>
        <v>731.54</v>
      </c>
      <c r="N676" s="83">
        <f t="shared" si="109"/>
        <v>235.22</v>
      </c>
      <c r="O676" s="83">
        <f t="shared" si="110"/>
        <v>38.157499999999999</v>
      </c>
      <c r="P676" s="134"/>
      <c r="Q676" s="36">
        <f t="shared" si="111"/>
        <v>7139.5</v>
      </c>
      <c r="R676" s="37">
        <f t="shared" si="112"/>
        <v>42837</v>
      </c>
      <c r="S676" s="21"/>
      <c r="T676" s="21"/>
      <c r="U676" s="21"/>
      <c r="V676" s="21"/>
    </row>
    <row r="677" spans="1:22" ht="15.75" x14ac:dyDescent="0.25">
      <c r="A677" s="13">
        <v>0.625</v>
      </c>
      <c r="B677" s="14" t="s">
        <v>710</v>
      </c>
      <c r="C677" s="15"/>
      <c r="D677" s="15"/>
      <c r="E677" s="15"/>
      <c r="F677" s="15"/>
      <c r="G677" s="15"/>
      <c r="H677" s="17"/>
      <c r="I677" s="82"/>
      <c r="J677" s="83">
        <f t="shared" si="105"/>
        <v>35</v>
      </c>
      <c r="K677" s="83">
        <f t="shared" si="106"/>
        <v>35</v>
      </c>
      <c r="L677" s="83">
        <f t="shared" si="107"/>
        <v>35</v>
      </c>
      <c r="M677" s="83">
        <f t="shared" si="108"/>
        <v>35</v>
      </c>
      <c r="N677" s="83">
        <f t="shared" si="109"/>
        <v>35</v>
      </c>
      <c r="O677" s="83">
        <f t="shared" si="110"/>
        <v>35</v>
      </c>
      <c r="P677" s="134"/>
      <c r="Q677" s="36" t="e">
        <f t="shared" si="111"/>
        <v>#DIV/0!</v>
      </c>
      <c r="R677" s="37">
        <f t="shared" si="112"/>
        <v>0</v>
      </c>
      <c r="S677" s="21"/>
      <c r="T677" s="21"/>
      <c r="U677" s="21"/>
      <c r="V677" s="21"/>
    </row>
    <row r="678" spans="1:22" ht="15.75" x14ac:dyDescent="0.25">
      <c r="A678" s="13">
        <v>0.625</v>
      </c>
      <c r="B678" s="14" t="s">
        <v>711</v>
      </c>
      <c r="C678" s="15">
        <v>113</v>
      </c>
      <c r="D678" s="15">
        <v>224</v>
      </c>
      <c r="E678" s="15">
        <v>650</v>
      </c>
      <c r="F678" s="15">
        <v>292</v>
      </c>
      <c r="G678" s="15">
        <v>97</v>
      </c>
      <c r="H678" s="17">
        <v>310</v>
      </c>
      <c r="I678" s="82"/>
      <c r="J678" s="83">
        <f t="shared" si="105"/>
        <v>35.847499999999997</v>
      </c>
      <c r="K678" s="83">
        <f t="shared" si="106"/>
        <v>36.68</v>
      </c>
      <c r="L678" s="83">
        <f t="shared" si="107"/>
        <v>39.875</v>
      </c>
      <c r="M678" s="83">
        <f t="shared" si="108"/>
        <v>37.19</v>
      </c>
      <c r="N678" s="83">
        <f t="shared" si="109"/>
        <v>35.727499999999999</v>
      </c>
      <c r="O678" s="83">
        <f t="shared" si="110"/>
        <v>37.325000000000003</v>
      </c>
      <c r="P678" s="134"/>
      <c r="Q678" s="36">
        <f t="shared" si="111"/>
        <v>281</v>
      </c>
      <c r="R678" s="37">
        <f t="shared" si="112"/>
        <v>1686</v>
      </c>
      <c r="S678" s="21"/>
      <c r="T678" s="21"/>
      <c r="U678" s="21"/>
      <c r="V678" s="21"/>
    </row>
    <row r="679" spans="1:22" ht="15.75" x14ac:dyDescent="0.25">
      <c r="A679" s="13">
        <v>0.625</v>
      </c>
      <c r="B679" s="14" t="s">
        <v>712</v>
      </c>
      <c r="C679" s="15">
        <v>113</v>
      </c>
      <c r="D679" s="15">
        <v>359</v>
      </c>
      <c r="E679" s="15">
        <v>1590</v>
      </c>
      <c r="F679" s="15">
        <v>6261</v>
      </c>
      <c r="G679" s="15">
        <v>11524</v>
      </c>
      <c r="H679" s="17">
        <v>1727</v>
      </c>
      <c r="I679" s="82"/>
      <c r="J679" s="83">
        <f t="shared" si="105"/>
        <v>35.847499999999997</v>
      </c>
      <c r="K679" s="83">
        <f t="shared" si="106"/>
        <v>37.692500000000003</v>
      </c>
      <c r="L679" s="83">
        <f t="shared" si="107"/>
        <v>53.120000000000005</v>
      </c>
      <c r="M679" s="83">
        <f t="shared" si="108"/>
        <v>208.94</v>
      </c>
      <c r="N679" s="83">
        <f t="shared" si="109"/>
        <v>419.46</v>
      </c>
      <c r="O679" s="83">
        <f t="shared" si="110"/>
        <v>55.585999999999999</v>
      </c>
      <c r="P679" s="134"/>
      <c r="Q679" s="36">
        <f t="shared" si="111"/>
        <v>3595.6666666666665</v>
      </c>
      <c r="R679" s="37">
        <f t="shared" si="112"/>
        <v>21574</v>
      </c>
      <c r="S679" s="21"/>
      <c r="T679" s="21"/>
      <c r="U679" s="21"/>
      <c r="V679" s="21"/>
    </row>
    <row r="680" spans="1:22" ht="15.75" x14ac:dyDescent="0.25">
      <c r="A680" s="13">
        <v>0.625</v>
      </c>
      <c r="B680" s="14" t="s">
        <v>713</v>
      </c>
      <c r="C680" s="15">
        <v>81</v>
      </c>
      <c r="D680" s="15">
        <v>58</v>
      </c>
      <c r="E680" s="15">
        <v>13238</v>
      </c>
      <c r="F680" s="15">
        <v>16010</v>
      </c>
      <c r="G680" s="15">
        <v>15774</v>
      </c>
      <c r="H680" s="17">
        <v>34</v>
      </c>
      <c r="I680" s="82"/>
      <c r="J680" s="83">
        <f t="shared" si="105"/>
        <v>35.607500000000002</v>
      </c>
      <c r="K680" s="83">
        <f t="shared" si="106"/>
        <v>35.435000000000002</v>
      </c>
      <c r="L680" s="83">
        <f t="shared" si="107"/>
        <v>488.02</v>
      </c>
      <c r="M680" s="83">
        <f t="shared" si="108"/>
        <v>598.9</v>
      </c>
      <c r="N680" s="83">
        <f t="shared" si="109"/>
        <v>589.46</v>
      </c>
      <c r="O680" s="83">
        <f t="shared" si="110"/>
        <v>35.255000000000003</v>
      </c>
      <c r="P680" s="134"/>
      <c r="Q680" s="36">
        <f t="shared" si="111"/>
        <v>7532.5</v>
      </c>
      <c r="R680" s="37">
        <f t="shared" si="112"/>
        <v>45195</v>
      </c>
      <c r="S680" s="21"/>
      <c r="T680" s="21"/>
      <c r="U680" s="21"/>
      <c r="V680" s="21"/>
    </row>
    <row r="681" spans="1:22" ht="15.75" x14ac:dyDescent="0.25">
      <c r="A681" s="13">
        <v>0.625</v>
      </c>
      <c r="B681" s="14" t="s">
        <v>714</v>
      </c>
      <c r="C681" s="15">
        <v>1756</v>
      </c>
      <c r="D681" s="15">
        <v>2934</v>
      </c>
      <c r="E681" s="15">
        <v>2217</v>
      </c>
      <c r="F681" s="15">
        <v>1326</v>
      </c>
      <c r="G681" s="15">
        <v>1154</v>
      </c>
      <c r="H681" s="17">
        <v>1001</v>
      </c>
      <c r="I681" s="82"/>
      <c r="J681" s="83">
        <f t="shared" si="105"/>
        <v>56.107999999999997</v>
      </c>
      <c r="K681" s="83">
        <f t="shared" si="106"/>
        <v>77.311999999999998</v>
      </c>
      <c r="L681" s="83">
        <f t="shared" si="107"/>
        <v>64.406000000000006</v>
      </c>
      <c r="M681" s="83">
        <f t="shared" si="108"/>
        <v>48.368000000000002</v>
      </c>
      <c r="N681" s="83">
        <f t="shared" si="109"/>
        <v>45.271999999999998</v>
      </c>
      <c r="O681" s="83">
        <f t="shared" si="110"/>
        <v>42.518000000000001</v>
      </c>
      <c r="P681" s="134"/>
      <c r="Q681" s="36">
        <f t="shared" si="111"/>
        <v>1731.3333333333333</v>
      </c>
      <c r="R681" s="37">
        <f t="shared" si="112"/>
        <v>10388</v>
      </c>
      <c r="S681" s="21"/>
      <c r="T681" s="21"/>
      <c r="U681" s="21"/>
      <c r="V681" s="21"/>
    </row>
    <row r="682" spans="1:22" ht="15.75" x14ac:dyDescent="0.25">
      <c r="A682" s="13">
        <v>0.625</v>
      </c>
      <c r="B682" s="14" t="s">
        <v>715</v>
      </c>
      <c r="C682" s="15">
        <v>66</v>
      </c>
      <c r="D682" s="15">
        <v>297</v>
      </c>
      <c r="E682" s="15">
        <v>645</v>
      </c>
      <c r="F682" s="15">
        <v>489</v>
      </c>
      <c r="G682" s="15">
        <v>147</v>
      </c>
      <c r="H682" s="17">
        <v>92</v>
      </c>
      <c r="I682" s="82"/>
      <c r="J682" s="83">
        <f t="shared" si="105"/>
        <v>35.494999999999997</v>
      </c>
      <c r="K682" s="83">
        <f t="shared" si="106"/>
        <v>37.227499999999999</v>
      </c>
      <c r="L682" s="83">
        <f t="shared" si="107"/>
        <v>39.837499999999999</v>
      </c>
      <c r="M682" s="83">
        <f t="shared" si="108"/>
        <v>38.667499999999997</v>
      </c>
      <c r="N682" s="83">
        <f t="shared" si="109"/>
        <v>36.102499999999999</v>
      </c>
      <c r="O682" s="83">
        <f t="shared" si="110"/>
        <v>35.69</v>
      </c>
      <c r="P682" s="134"/>
      <c r="Q682" s="36">
        <f t="shared" si="111"/>
        <v>289.33333333333331</v>
      </c>
      <c r="R682" s="37">
        <f t="shared" si="112"/>
        <v>1736</v>
      </c>
      <c r="S682" s="21"/>
      <c r="T682" s="21"/>
      <c r="U682" s="21"/>
      <c r="V682" s="21"/>
    </row>
    <row r="683" spans="1:22" ht="15.75" x14ac:dyDescent="0.25">
      <c r="A683" s="13">
        <v>0.625</v>
      </c>
      <c r="B683" s="14" t="s">
        <v>716</v>
      </c>
      <c r="C683" s="15">
        <v>94</v>
      </c>
      <c r="D683" s="15">
        <v>1111</v>
      </c>
      <c r="E683" s="15">
        <v>1558</v>
      </c>
      <c r="F683" s="15">
        <v>1619</v>
      </c>
      <c r="G683" s="15">
        <v>1209</v>
      </c>
      <c r="H683" s="17">
        <v>985</v>
      </c>
      <c r="I683" s="82"/>
      <c r="J683" s="83">
        <f t="shared" si="105"/>
        <v>35.704999999999998</v>
      </c>
      <c r="K683" s="83">
        <f t="shared" si="106"/>
        <v>44.497999999999998</v>
      </c>
      <c r="L683" s="83">
        <f t="shared" si="107"/>
        <v>52.543999999999997</v>
      </c>
      <c r="M683" s="83">
        <f t="shared" si="108"/>
        <v>53.642000000000003</v>
      </c>
      <c r="N683" s="83">
        <f t="shared" si="109"/>
        <v>46.262</v>
      </c>
      <c r="O683" s="83">
        <f t="shared" si="110"/>
        <v>42.387500000000003</v>
      </c>
      <c r="P683" s="134"/>
      <c r="Q683" s="36">
        <f t="shared" si="111"/>
        <v>1096</v>
      </c>
      <c r="R683" s="37">
        <f t="shared" si="112"/>
        <v>6576</v>
      </c>
      <c r="S683" s="21"/>
      <c r="T683" s="21"/>
      <c r="U683" s="21"/>
      <c r="V683" s="21"/>
    </row>
    <row r="684" spans="1:22" ht="15.75" x14ac:dyDescent="0.25">
      <c r="A684" s="13">
        <v>0.625</v>
      </c>
      <c r="B684" s="14" t="s">
        <v>717</v>
      </c>
      <c r="C684" s="15">
        <v>4864</v>
      </c>
      <c r="D684" s="15">
        <v>4730</v>
      </c>
      <c r="E684" s="15">
        <v>3626</v>
      </c>
      <c r="F684" s="15"/>
      <c r="G684" s="15"/>
      <c r="H684" s="17"/>
      <c r="I684" s="82"/>
      <c r="J684" s="83">
        <f t="shared" si="105"/>
        <v>153.06</v>
      </c>
      <c r="K684" s="83">
        <f t="shared" si="106"/>
        <v>147.69999999999999</v>
      </c>
      <c r="L684" s="83">
        <f t="shared" si="107"/>
        <v>103.53999999999999</v>
      </c>
      <c r="M684" s="83">
        <f t="shared" si="108"/>
        <v>35</v>
      </c>
      <c r="N684" s="83">
        <f t="shared" si="109"/>
        <v>35</v>
      </c>
      <c r="O684" s="83">
        <f t="shared" si="110"/>
        <v>35</v>
      </c>
      <c r="P684" s="134"/>
      <c r="Q684" s="36">
        <f t="shared" si="111"/>
        <v>4406.666666666667</v>
      </c>
      <c r="R684" s="37">
        <f t="shared" si="112"/>
        <v>13220</v>
      </c>
      <c r="S684" s="21"/>
      <c r="T684" s="21"/>
      <c r="U684" s="21"/>
      <c r="V684" s="21"/>
    </row>
    <row r="685" spans="1:22" ht="15.75" x14ac:dyDescent="0.25">
      <c r="A685" s="13">
        <v>0.625</v>
      </c>
      <c r="B685" s="14" t="s">
        <v>718</v>
      </c>
      <c r="C685" s="15">
        <v>243</v>
      </c>
      <c r="D685" s="15">
        <v>1736</v>
      </c>
      <c r="E685" s="15">
        <v>22468</v>
      </c>
      <c r="F685" s="15">
        <v>17252</v>
      </c>
      <c r="G685" s="15">
        <v>3454</v>
      </c>
      <c r="H685" s="17">
        <v>300</v>
      </c>
      <c r="I685" s="82"/>
      <c r="J685" s="83">
        <f t="shared" si="105"/>
        <v>36.822499999999998</v>
      </c>
      <c r="K685" s="83">
        <f t="shared" si="106"/>
        <v>55.748000000000005</v>
      </c>
      <c r="L685" s="83">
        <f t="shared" si="107"/>
        <v>857.22</v>
      </c>
      <c r="M685" s="83">
        <f t="shared" si="108"/>
        <v>648.58000000000004</v>
      </c>
      <c r="N685" s="83">
        <f t="shared" si="109"/>
        <v>96.66</v>
      </c>
      <c r="O685" s="83">
        <f t="shared" si="110"/>
        <v>37.25</v>
      </c>
      <c r="P685" s="134"/>
      <c r="Q685" s="36">
        <f t="shared" si="111"/>
        <v>7575.5</v>
      </c>
      <c r="R685" s="37">
        <f t="shared" si="112"/>
        <v>45453</v>
      </c>
      <c r="S685" s="21"/>
      <c r="T685" s="21"/>
      <c r="U685" s="21"/>
      <c r="V685" s="21"/>
    </row>
    <row r="686" spans="1:22" ht="15.75" x14ac:dyDescent="0.25">
      <c r="A686" s="13">
        <v>0.625</v>
      </c>
      <c r="B686" s="14" t="s">
        <v>719</v>
      </c>
      <c r="C686" s="15">
        <v>2867</v>
      </c>
      <c r="D686" s="15">
        <v>2194</v>
      </c>
      <c r="E686" s="15">
        <v>7609</v>
      </c>
      <c r="F686" s="15">
        <v>18594</v>
      </c>
      <c r="G686" s="15">
        <v>6811</v>
      </c>
      <c r="H686" s="17">
        <v>1330</v>
      </c>
      <c r="I686" s="82"/>
      <c r="J686" s="83">
        <f t="shared" si="105"/>
        <v>76.105999999999995</v>
      </c>
      <c r="K686" s="83">
        <f t="shared" si="106"/>
        <v>63.992000000000004</v>
      </c>
      <c r="L686" s="83">
        <f t="shared" si="107"/>
        <v>262.86</v>
      </c>
      <c r="M686" s="83">
        <f t="shared" si="108"/>
        <v>702.26</v>
      </c>
      <c r="N686" s="83">
        <f t="shared" si="109"/>
        <v>230.94</v>
      </c>
      <c r="O686" s="83">
        <f t="shared" si="110"/>
        <v>48.44</v>
      </c>
      <c r="P686" s="134"/>
      <c r="Q686" s="36">
        <f t="shared" si="111"/>
        <v>6567.5</v>
      </c>
      <c r="R686" s="37">
        <f t="shared" si="112"/>
        <v>39405</v>
      </c>
      <c r="S686" s="21"/>
      <c r="T686" s="21"/>
      <c r="U686" s="21"/>
      <c r="V686" s="21"/>
    </row>
    <row r="687" spans="1:22" ht="15.75" x14ac:dyDescent="0.25">
      <c r="A687" s="13">
        <v>0.625</v>
      </c>
      <c r="B687" s="14" t="s">
        <v>720</v>
      </c>
      <c r="C687" s="15">
        <v>64</v>
      </c>
      <c r="D687" s="15">
        <v>98</v>
      </c>
      <c r="E687" s="15">
        <v>4312</v>
      </c>
      <c r="F687" s="15">
        <v>4406</v>
      </c>
      <c r="G687" s="15">
        <v>966</v>
      </c>
      <c r="H687" s="17">
        <v>73</v>
      </c>
      <c r="I687" s="82"/>
      <c r="J687" s="83">
        <f t="shared" si="105"/>
        <v>35.479999999999997</v>
      </c>
      <c r="K687" s="83">
        <f t="shared" si="106"/>
        <v>35.734999999999999</v>
      </c>
      <c r="L687" s="83">
        <f t="shared" si="107"/>
        <v>130.97999999999999</v>
      </c>
      <c r="M687" s="83">
        <f t="shared" si="108"/>
        <v>134.74</v>
      </c>
      <c r="N687" s="83">
        <f t="shared" si="109"/>
        <v>42.244999999999997</v>
      </c>
      <c r="O687" s="83">
        <f t="shared" si="110"/>
        <v>35.547499999999999</v>
      </c>
      <c r="P687" s="134"/>
      <c r="Q687" s="36">
        <f t="shared" si="111"/>
        <v>1653.1666666666667</v>
      </c>
      <c r="R687" s="37">
        <f t="shared" si="112"/>
        <v>9919</v>
      </c>
      <c r="S687" s="21"/>
      <c r="T687" s="21"/>
      <c r="U687" s="21"/>
      <c r="V687" s="21"/>
    </row>
    <row r="688" spans="1:22" ht="15.75" x14ac:dyDescent="0.25">
      <c r="A688" s="13">
        <v>0.625</v>
      </c>
      <c r="B688" s="14" t="s">
        <v>721</v>
      </c>
      <c r="C688" s="15">
        <v>81</v>
      </c>
      <c r="D688" s="15">
        <v>149</v>
      </c>
      <c r="E688" s="15">
        <v>3747</v>
      </c>
      <c r="F688" s="15">
        <v>5606</v>
      </c>
      <c r="G688" s="15">
        <v>1410</v>
      </c>
      <c r="H688" s="17">
        <v>307</v>
      </c>
      <c r="I688" s="82"/>
      <c r="J688" s="83">
        <f t="shared" si="105"/>
        <v>35.607500000000002</v>
      </c>
      <c r="K688" s="83">
        <f t="shared" si="106"/>
        <v>36.1175</v>
      </c>
      <c r="L688" s="83">
        <f t="shared" si="107"/>
        <v>108.38</v>
      </c>
      <c r="M688" s="83">
        <f t="shared" si="108"/>
        <v>182.74</v>
      </c>
      <c r="N688" s="83">
        <f t="shared" si="109"/>
        <v>49.88</v>
      </c>
      <c r="O688" s="83">
        <f t="shared" si="110"/>
        <v>37.302500000000002</v>
      </c>
      <c r="P688" s="134"/>
      <c r="Q688" s="36">
        <f t="shared" si="111"/>
        <v>1883.3333333333333</v>
      </c>
      <c r="R688" s="37">
        <f t="shared" si="112"/>
        <v>11300</v>
      </c>
      <c r="S688" s="21"/>
      <c r="T688" s="21"/>
      <c r="U688" s="21"/>
      <c r="V688" s="21"/>
    </row>
    <row r="689" spans="1:22" ht="15.75" x14ac:dyDescent="0.25">
      <c r="A689" s="13">
        <v>0.625</v>
      </c>
      <c r="B689" s="14" t="s">
        <v>722</v>
      </c>
      <c r="C689" s="15">
        <v>562</v>
      </c>
      <c r="D689" s="15">
        <v>438</v>
      </c>
      <c r="E689" s="15">
        <v>3924</v>
      </c>
      <c r="F689" s="15">
        <v>4841</v>
      </c>
      <c r="G689" s="15">
        <v>914</v>
      </c>
      <c r="H689" s="17">
        <v>433</v>
      </c>
      <c r="I689" s="82"/>
      <c r="J689" s="83">
        <f t="shared" si="105"/>
        <v>39.215000000000003</v>
      </c>
      <c r="K689" s="83">
        <f t="shared" si="106"/>
        <v>38.284999999999997</v>
      </c>
      <c r="L689" s="83">
        <f t="shared" si="107"/>
        <v>115.46000000000001</v>
      </c>
      <c r="M689" s="83">
        <f t="shared" si="108"/>
        <v>152.13999999999999</v>
      </c>
      <c r="N689" s="83">
        <f t="shared" si="109"/>
        <v>41.855000000000004</v>
      </c>
      <c r="O689" s="83">
        <f t="shared" si="110"/>
        <v>38.247500000000002</v>
      </c>
      <c r="P689" s="134"/>
      <c r="Q689" s="36">
        <f t="shared" si="111"/>
        <v>1852</v>
      </c>
      <c r="R689" s="37">
        <f t="shared" si="112"/>
        <v>11112</v>
      </c>
      <c r="S689" s="21"/>
      <c r="T689" s="21"/>
      <c r="U689" s="21"/>
      <c r="V689" s="21"/>
    </row>
    <row r="690" spans="1:22" ht="15.75" x14ac:dyDescent="0.25">
      <c r="A690" s="13">
        <v>0.625</v>
      </c>
      <c r="B690" s="14" t="s">
        <v>723</v>
      </c>
      <c r="C690" s="15">
        <v>4</v>
      </c>
      <c r="D690" s="15">
        <v>4</v>
      </c>
      <c r="E690" s="15">
        <v>26225</v>
      </c>
      <c r="F690" s="15">
        <v>28164</v>
      </c>
      <c r="G690" s="15">
        <v>7295</v>
      </c>
      <c r="H690" s="17">
        <v>12</v>
      </c>
      <c r="I690" s="82"/>
      <c r="J690" s="83">
        <f t="shared" si="105"/>
        <v>35.03</v>
      </c>
      <c r="K690" s="83">
        <f t="shared" si="106"/>
        <v>35.03</v>
      </c>
      <c r="L690" s="83">
        <f t="shared" si="107"/>
        <v>1007.5</v>
      </c>
      <c r="M690" s="83">
        <f t="shared" si="108"/>
        <v>1085.06</v>
      </c>
      <c r="N690" s="83">
        <f t="shared" si="109"/>
        <v>250.3</v>
      </c>
      <c r="O690" s="83">
        <f t="shared" si="110"/>
        <v>35.090000000000003</v>
      </c>
      <c r="P690" s="134"/>
      <c r="Q690" s="36">
        <f t="shared" si="111"/>
        <v>10284</v>
      </c>
      <c r="R690" s="37">
        <f t="shared" si="112"/>
        <v>61704</v>
      </c>
      <c r="S690" s="21"/>
      <c r="T690" s="21"/>
      <c r="U690" s="21"/>
      <c r="V690" s="21"/>
    </row>
    <row r="691" spans="1:22" ht="15.75" x14ac:dyDescent="0.25">
      <c r="A691" s="13">
        <v>0.625</v>
      </c>
      <c r="B691" s="14" t="s">
        <v>724</v>
      </c>
      <c r="C691" s="15">
        <v>2815</v>
      </c>
      <c r="D691" s="15">
        <v>2387</v>
      </c>
      <c r="E691" s="15">
        <v>1681</v>
      </c>
      <c r="F691" s="15">
        <v>868</v>
      </c>
      <c r="G691" s="15">
        <v>631</v>
      </c>
      <c r="H691" s="17">
        <v>565</v>
      </c>
      <c r="I691" s="82"/>
      <c r="J691" s="83">
        <f t="shared" si="105"/>
        <v>75.17</v>
      </c>
      <c r="K691" s="83">
        <f t="shared" si="106"/>
        <v>67.465999999999994</v>
      </c>
      <c r="L691" s="83">
        <f t="shared" si="107"/>
        <v>54.757999999999996</v>
      </c>
      <c r="M691" s="83">
        <f t="shared" si="108"/>
        <v>41.51</v>
      </c>
      <c r="N691" s="83">
        <f t="shared" si="109"/>
        <v>39.732500000000002</v>
      </c>
      <c r="O691" s="83">
        <f t="shared" si="110"/>
        <v>39.237499999999997</v>
      </c>
      <c r="P691" s="134"/>
      <c r="Q691" s="36">
        <f t="shared" si="111"/>
        <v>1491.1666666666667</v>
      </c>
      <c r="R691" s="37">
        <f t="shared" si="112"/>
        <v>8947</v>
      </c>
      <c r="S691" s="21"/>
      <c r="T691" s="21"/>
      <c r="U691" s="21"/>
      <c r="V691" s="21"/>
    </row>
    <row r="692" spans="1:22" ht="15.75" x14ac:dyDescent="0.25">
      <c r="A692" s="13">
        <v>0.625</v>
      </c>
      <c r="B692" s="14" t="s">
        <v>725</v>
      </c>
      <c r="C692" s="15">
        <v>22</v>
      </c>
      <c r="D692" s="15">
        <v>58</v>
      </c>
      <c r="E692" s="15">
        <v>26902</v>
      </c>
      <c r="F692" s="15">
        <v>45080</v>
      </c>
      <c r="G692" s="15">
        <v>1288</v>
      </c>
      <c r="H692" s="17">
        <v>42</v>
      </c>
      <c r="I692" s="82"/>
      <c r="J692" s="83">
        <f t="shared" si="105"/>
        <v>35.164999999999999</v>
      </c>
      <c r="K692" s="83">
        <f t="shared" si="106"/>
        <v>35.435000000000002</v>
      </c>
      <c r="L692" s="83">
        <f t="shared" si="107"/>
        <v>1034.58</v>
      </c>
      <c r="M692" s="83">
        <f t="shared" si="108"/>
        <v>1761.7</v>
      </c>
      <c r="N692" s="83">
        <f t="shared" si="109"/>
        <v>47.683999999999997</v>
      </c>
      <c r="O692" s="83">
        <f t="shared" si="110"/>
        <v>35.314999999999998</v>
      </c>
      <c r="P692" s="134"/>
      <c r="Q692" s="36">
        <f t="shared" si="111"/>
        <v>12232</v>
      </c>
      <c r="R692" s="37">
        <f t="shared" si="112"/>
        <v>73392</v>
      </c>
      <c r="S692" s="21"/>
      <c r="T692" s="21"/>
      <c r="U692" s="21"/>
      <c r="V692" s="21"/>
    </row>
    <row r="693" spans="1:22" ht="15.75" x14ac:dyDescent="0.25">
      <c r="A693" s="13">
        <v>0.625</v>
      </c>
      <c r="B693" s="14" t="s">
        <v>726</v>
      </c>
      <c r="C693" s="15">
        <v>72</v>
      </c>
      <c r="D693" s="15">
        <v>74</v>
      </c>
      <c r="E693" s="15">
        <v>5578</v>
      </c>
      <c r="F693" s="15">
        <v>25605</v>
      </c>
      <c r="G693" s="15">
        <v>5955</v>
      </c>
      <c r="H693" s="17">
        <v>596</v>
      </c>
      <c r="I693" s="82"/>
      <c r="J693" s="83">
        <f t="shared" si="105"/>
        <v>35.54</v>
      </c>
      <c r="K693" s="83">
        <f t="shared" si="106"/>
        <v>35.555</v>
      </c>
      <c r="L693" s="83">
        <f t="shared" si="107"/>
        <v>181.62</v>
      </c>
      <c r="M693" s="83">
        <f t="shared" si="108"/>
        <v>982.7</v>
      </c>
      <c r="N693" s="83">
        <f t="shared" si="109"/>
        <v>196.7</v>
      </c>
      <c r="O693" s="83">
        <f t="shared" si="110"/>
        <v>39.47</v>
      </c>
      <c r="P693" s="134"/>
      <c r="Q693" s="36">
        <f t="shared" si="111"/>
        <v>6313.333333333333</v>
      </c>
      <c r="R693" s="37">
        <f t="shared" si="112"/>
        <v>37880</v>
      </c>
      <c r="S693" s="21"/>
      <c r="T693" s="21"/>
      <c r="U693" s="21"/>
      <c r="V693" s="21"/>
    </row>
    <row r="694" spans="1:22" ht="15.75" x14ac:dyDescent="0.25">
      <c r="A694" s="13">
        <v>0.625</v>
      </c>
      <c r="B694" s="14" t="s">
        <v>727</v>
      </c>
      <c r="C694" s="15">
        <v>920</v>
      </c>
      <c r="D694" s="15">
        <v>1156</v>
      </c>
      <c r="E694" s="15">
        <v>5734</v>
      </c>
      <c r="F694" s="15">
        <v>7659</v>
      </c>
      <c r="G694" s="15">
        <v>3545</v>
      </c>
      <c r="H694" s="17">
        <v>975</v>
      </c>
      <c r="I694" s="82"/>
      <c r="J694" s="83">
        <f t="shared" si="105"/>
        <v>41.9</v>
      </c>
      <c r="K694" s="83">
        <f t="shared" si="106"/>
        <v>45.308</v>
      </c>
      <c r="L694" s="83">
        <f t="shared" si="107"/>
        <v>187.86</v>
      </c>
      <c r="M694" s="83">
        <f t="shared" si="108"/>
        <v>264.86</v>
      </c>
      <c r="N694" s="83">
        <f t="shared" si="109"/>
        <v>100.3</v>
      </c>
      <c r="O694" s="83">
        <f t="shared" si="110"/>
        <v>42.3125</v>
      </c>
      <c r="P694" s="134"/>
      <c r="Q694" s="36">
        <f t="shared" si="111"/>
        <v>3331.5</v>
      </c>
      <c r="R694" s="37">
        <f t="shared" si="112"/>
        <v>19989</v>
      </c>
      <c r="S694" s="21"/>
      <c r="T694" s="21"/>
      <c r="U694" s="21"/>
      <c r="V694" s="21"/>
    </row>
    <row r="695" spans="1:22" ht="15.75" x14ac:dyDescent="0.25">
      <c r="A695" s="13">
        <v>0.625</v>
      </c>
      <c r="B695" s="14" t="s">
        <v>728</v>
      </c>
      <c r="C695" s="15"/>
      <c r="D695" s="15"/>
      <c r="E695" s="15"/>
      <c r="F695" s="15"/>
      <c r="G695" s="15"/>
      <c r="H695" s="17"/>
      <c r="I695" s="82"/>
      <c r="J695" s="83">
        <f t="shared" si="105"/>
        <v>35</v>
      </c>
      <c r="K695" s="83">
        <f t="shared" si="106"/>
        <v>35</v>
      </c>
      <c r="L695" s="83">
        <f t="shared" si="107"/>
        <v>35</v>
      </c>
      <c r="M695" s="83">
        <f t="shared" si="108"/>
        <v>35</v>
      </c>
      <c r="N695" s="83">
        <f t="shared" si="109"/>
        <v>35</v>
      </c>
      <c r="O695" s="83">
        <f t="shared" si="110"/>
        <v>35</v>
      </c>
      <c r="P695" s="134"/>
      <c r="Q695" s="36" t="e">
        <f t="shared" si="111"/>
        <v>#DIV/0!</v>
      </c>
      <c r="R695" s="37">
        <f t="shared" si="112"/>
        <v>0</v>
      </c>
      <c r="S695" s="21"/>
      <c r="T695" s="21"/>
      <c r="U695" s="21"/>
      <c r="V695" s="21"/>
    </row>
    <row r="696" spans="1:22" ht="15.75" x14ac:dyDescent="0.25">
      <c r="A696" s="13">
        <v>0.625</v>
      </c>
      <c r="B696" s="14" t="s">
        <v>729</v>
      </c>
      <c r="C696" s="15">
        <v>136</v>
      </c>
      <c r="D696" s="15">
        <v>116</v>
      </c>
      <c r="E696" s="15">
        <v>904</v>
      </c>
      <c r="F696" s="15">
        <v>1124</v>
      </c>
      <c r="G696" s="15">
        <v>87</v>
      </c>
      <c r="H696" s="17">
        <v>64</v>
      </c>
      <c r="I696" s="82"/>
      <c r="J696" s="83">
        <f t="shared" si="105"/>
        <v>36.020000000000003</v>
      </c>
      <c r="K696" s="83">
        <f t="shared" si="106"/>
        <v>35.869999999999997</v>
      </c>
      <c r="L696" s="83">
        <f t="shared" si="107"/>
        <v>41.78</v>
      </c>
      <c r="M696" s="83">
        <f t="shared" si="108"/>
        <v>44.731999999999999</v>
      </c>
      <c r="N696" s="83">
        <f t="shared" si="109"/>
        <v>35.652500000000003</v>
      </c>
      <c r="O696" s="83">
        <f t="shared" si="110"/>
        <v>35.479999999999997</v>
      </c>
      <c r="P696" s="134"/>
      <c r="Q696" s="36">
        <f t="shared" si="111"/>
        <v>405.16666666666669</v>
      </c>
      <c r="R696" s="37">
        <f t="shared" si="112"/>
        <v>2431</v>
      </c>
      <c r="S696" s="21"/>
      <c r="T696" s="21"/>
      <c r="U696" s="21"/>
      <c r="V696" s="21"/>
    </row>
    <row r="697" spans="1:22" ht="15.75" x14ac:dyDescent="0.25">
      <c r="A697" s="13">
        <v>0.625</v>
      </c>
      <c r="B697" s="14" t="s">
        <v>730</v>
      </c>
      <c r="C697" s="15">
        <v>7</v>
      </c>
      <c r="D697" s="15">
        <v>75</v>
      </c>
      <c r="E697" s="15">
        <v>297</v>
      </c>
      <c r="F697" s="15">
        <v>484</v>
      </c>
      <c r="G697" s="15">
        <v>156</v>
      </c>
      <c r="H697" s="17">
        <v>11</v>
      </c>
      <c r="I697" s="82"/>
      <c r="J697" s="83">
        <f t="shared" si="105"/>
        <v>35.052500000000002</v>
      </c>
      <c r="K697" s="83">
        <f t="shared" si="106"/>
        <v>35.5625</v>
      </c>
      <c r="L697" s="83">
        <f t="shared" si="107"/>
        <v>37.227499999999999</v>
      </c>
      <c r="M697" s="83">
        <f t="shared" si="108"/>
        <v>38.630000000000003</v>
      </c>
      <c r="N697" s="83">
        <f t="shared" si="109"/>
        <v>36.17</v>
      </c>
      <c r="O697" s="83">
        <f t="shared" si="110"/>
        <v>35.082500000000003</v>
      </c>
      <c r="P697" s="134"/>
      <c r="Q697" s="36">
        <f t="shared" si="111"/>
        <v>171.66666666666666</v>
      </c>
      <c r="R697" s="37">
        <f t="shared" si="112"/>
        <v>1030</v>
      </c>
      <c r="S697" s="21"/>
      <c r="T697" s="21"/>
      <c r="U697" s="21"/>
      <c r="V697" s="21"/>
    </row>
    <row r="698" spans="1:22" ht="15.75" x14ac:dyDescent="0.25">
      <c r="A698" s="13">
        <v>0.625</v>
      </c>
      <c r="B698" s="14" t="s">
        <v>731</v>
      </c>
      <c r="C698" s="15">
        <v>362</v>
      </c>
      <c r="D698" s="15">
        <v>394</v>
      </c>
      <c r="E698" s="15">
        <v>14851</v>
      </c>
      <c r="F698" s="15">
        <v>16576</v>
      </c>
      <c r="G698" s="15">
        <v>4305</v>
      </c>
      <c r="H698" s="17">
        <v>103</v>
      </c>
      <c r="I698" s="82"/>
      <c r="J698" s="83">
        <f t="shared" si="105"/>
        <v>37.715000000000003</v>
      </c>
      <c r="K698" s="83">
        <f t="shared" si="106"/>
        <v>37.954999999999998</v>
      </c>
      <c r="L698" s="83">
        <f t="shared" si="107"/>
        <v>552.54</v>
      </c>
      <c r="M698" s="83">
        <f t="shared" si="108"/>
        <v>621.54</v>
      </c>
      <c r="N698" s="83">
        <f t="shared" si="109"/>
        <v>130.69999999999999</v>
      </c>
      <c r="O698" s="83">
        <f t="shared" si="110"/>
        <v>35.772500000000001</v>
      </c>
      <c r="P698" s="134"/>
      <c r="Q698" s="36">
        <f t="shared" si="111"/>
        <v>6098.5</v>
      </c>
      <c r="R698" s="37">
        <f t="shared" si="112"/>
        <v>36591</v>
      </c>
      <c r="S698" s="21"/>
      <c r="T698" s="21"/>
      <c r="U698" s="21"/>
      <c r="V698" s="21"/>
    </row>
    <row r="699" spans="1:22" ht="15.75" x14ac:dyDescent="0.25">
      <c r="A699" s="13">
        <v>0.625</v>
      </c>
      <c r="B699" s="14" t="s">
        <v>732</v>
      </c>
      <c r="C699" s="15">
        <v>46</v>
      </c>
      <c r="D699" s="15">
        <v>358</v>
      </c>
      <c r="E699" s="15">
        <v>12409</v>
      </c>
      <c r="F699" s="15">
        <v>14165</v>
      </c>
      <c r="G699" s="15">
        <v>3644</v>
      </c>
      <c r="H699" s="17">
        <v>48</v>
      </c>
      <c r="I699" s="82"/>
      <c r="J699" s="83">
        <f t="shared" si="105"/>
        <v>35.344999999999999</v>
      </c>
      <c r="K699" s="83">
        <f t="shared" si="106"/>
        <v>37.685000000000002</v>
      </c>
      <c r="L699" s="83">
        <f t="shared" si="107"/>
        <v>454.86</v>
      </c>
      <c r="M699" s="83">
        <f t="shared" si="108"/>
        <v>525.1</v>
      </c>
      <c r="N699" s="83">
        <f t="shared" si="109"/>
        <v>104.26</v>
      </c>
      <c r="O699" s="83">
        <f t="shared" si="110"/>
        <v>35.36</v>
      </c>
      <c r="P699" s="134"/>
      <c r="Q699" s="36">
        <f t="shared" si="111"/>
        <v>5111.666666666667</v>
      </c>
      <c r="R699" s="37">
        <f t="shared" si="112"/>
        <v>30670</v>
      </c>
      <c r="S699" s="21"/>
      <c r="T699" s="21"/>
      <c r="U699" s="21"/>
      <c r="V699" s="21"/>
    </row>
    <row r="700" spans="1:22" ht="15.75" x14ac:dyDescent="0.25">
      <c r="A700" s="13">
        <v>0.625</v>
      </c>
      <c r="B700" s="14" t="s">
        <v>733</v>
      </c>
      <c r="C700" s="15">
        <v>361</v>
      </c>
      <c r="D700" s="15">
        <v>420</v>
      </c>
      <c r="E700" s="15">
        <v>1357</v>
      </c>
      <c r="F700" s="15">
        <v>2259</v>
      </c>
      <c r="G700" s="15">
        <v>814</v>
      </c>
      <c r="H700" s="17">
        <v>375</v>
      </c>
      <c r="I700" s="82"/>
      <c r="J700" s="83">
        <f t="shared" si="105"/>
        <v>37.707500000000003</v>
      </c>
      <c r="K700" s="83">
        <f t="shared" si="106"/>
        <v>38.15</v>
      </c>
      <c r="L700" s="83">
        <f t="shared" si="107"/>
        <v>48.926000000000002</v>
      </c>
      <c r="M700" s="83">
        <f t="shared" si="108"/>
        <v>65.162000000000006</v>
      </c>
      <c r="N700" s="83">
        <f t="shared" si="109"/>
        <v>41.105000000000004</v>
      </c>
      <c r="O700" s="83">
        <f t="shared" si="110"/>
        <v>37.8125</v>
      </c>
      <c r="P700" s="134"/>
      <c r="Q700" s="36">
        <f t="shared" si="111"/>
        <v>931</v>
      </c>
      <c r="R700" s="37">
        <f t="shared" si="112"/>
        <v>5586</v>
      </c>
      <c r="S700" s="21"/>
      <c r="T700" s="21"/>
      <c r="U700" s="21"/>
      <c r="V700" s="21"/>
    </row>
    <row r="701" spans="1:22" ht="15.75" x14ac:dyDescent="0.25">
      <c r="A701" s="13">
        <v>0.625</v>
      </c>
      <c r="B701" s="14" t="s">
        <v>734</v>
      </c>
      <c r="C701" s="15">
        <v>104</v>
      </c>
      <c r="D701" s="15">
        <v>271</v>
      </c>
      <c r="E701" s="15">
        <v>1463</v>
      </c>
      <c r="F701" s="15">
        <v>1450</v>
      </c>
      <c r="G701" s="15">
        <v>914</v>
      </c>
      <c r="H701" s="17">
        <v>140</v>
      </c>
      <c r="I701" s="82"/>
      <c r="J701" s="83">
        <f t="shared" si="105"/>
        <v>35.78</v>
      </c>
      <c r="K701" s="83">
        <f t="shared" si="106"/>
        <v>37.032499999999999</v>
      </c>
      <c r="L701" s="83">
        <f t="shared" si="107"/>
        <v>50.834000000000003</v>
      </c>
      <c r="M701" s="83">
        <f t="shared" si="108"/>
        <v>50.6</v>
      </c>
      <c r="N701" s="83">
        <f t="shared" si="109"/>
        <v>41.855000000000004</v>
      </c>
      <c r="O701" s="83">
        <f t="shared" si="110"/>
        <v>36.049999999999997</v>
      </c>
      <c r="P701" s="134"/>
      <c r="Q701" s="36">
        <f t="shared" si="111"/>
        <v>723.66666666666663</v>
      </c>
      <c r="R701" s="37">
        <f t="shared" si="112"/>
        <v>4342</v>
      </c>
      <c r="S701" s="21"/>
      <c r="T701" s="21"/>
      <c r="U701" s="21"/>
      <c r="V701" s="21"/>
    </row>
    <row r="702" spans="1:22" ht="15.75" x14ac:dyDescent="0.25">
      <c r="A702" s="13">
        <v>0.625</v>
      </c>
      <c r="B702" s="14" t="s">
        <v>735</v>
      </c>
      <c r="C702" s="15">
        <v>439</v>
      </c>
      <c r="D702" s="15">
        <v>627</v>
      </c>
      <c r="E702" s="15">
        <v>714</v>
      </c>
      <c r="F702" s="15">
        <v>585</v>
      </c>
      <c r="G702" s="15">
        <v>469</v>
      </c>
      <c r="H702" s="17">
        <v>371</v>
      </c>
      <c r="I702" s="82"/>
      <c r="J702" s="83">
        <f t="shared" si="105"/>
        <v>38.292499999999997</v>
      </c>
      <c r="K702" s="83">
        <f t="shared" si="106"/>
        <v>39.702500000000001</v>
      </c>
      <c r="L702" s="83">
        <f t="shared" si="107"/>
        <v>40.354999999999997</v>
      </c>
      <c r="M702" s="83">
        <f t="shared" si="108"/>
        <v>39.387500000000003</v>
      </c>
      <c r="N702" s="83">
        <f t="shared" si="109"/>
        <v>38.517499999999998</v>
      </c>
      <c r="O702" s="83">
        <f t="shared" si="110"/>
        <v>37.782499999999999</v>
      </c>
      <c r="P702" s="134"/>
      <c r="Q702" s="36">
        <f t="shared" si="111"/>
        <v>534.16666666666663</v>
      </c>
      <c r="R702" s="37">
        <f t="shared" si="112"/>
        <v>3205</v>
      </c>
      <c r="S702" s="21"/>
      <c r="T702" s="21"/>
      <c r="U702" s="21"/>
      <c r="V702" s="21"/>
    </row>
    <row r="703" spans="1:22" ht="15.75" x14ac:dyDescent="0.25">
      <c r="A703" s="13">
        <v>0.625</v>
      </c>
      <c r="B703" s="14" t="s">
        <v>736</v>
      </c>
      <c r="C703" s="15">
        <v>590</v>
      </c>
      <c r="D703" s="15">
        <v>623</v>
      </c>
      <c r="E703" s="15">
        <v>3322</v>
      </c>
      <c r="F703" s="15">
        <v>3733</v>
      </c>
      <c r="G703" s="15">
        <v>1434</v>
      </c>
      <c r="H703" s="17">
        <v>292</v>
      </c>
      <c r="I703" s="82"/>
      <c r="J703" s="83">
        <f t="shared" si="105"/>
        <v>39.424999999999997</v>
      </c>
      <c r="K703" s="83">
        <f t="shared" si="106"/>
        <v>39.672499999999999</v>
      </c>
      <c r="L703" s="83">
        <f t="shared" si="107"/>
        <v>91.38</v>
      </c>
      <c r="M703" s="83">
        <f t="shared" si="108"/>
        <v>107.82</v>
      </c>
      <c r="N703" s="83">
        <f t="shared" si="109"/>
        <v>50.311999999999998</v>
      </c>
      <c r="O703" s="83">
        <f t="shared" si="110"/>
        <v>37.19</v>
      </c>
      <c r="P703" s="134"/>
      <c r="Q703" s="36">
        <f t="shared" si="111"/>
        <v>1665.6666666666667</v>
      </c>
      <c r="R703" s="37">
        <f t="shared" si="112"/>
        <v>9994</v>
      </c>
      <c r="S703" s="21"/>
      <c r="T703" s="21"/>
      <c r="U703" s="21"/>
      <c r="V703" s="21"/>
    </row>
    <row r="704" spans="1:22" ht="15.75" x14ac:dyDescent="0.25">
      <c r="A704" s="13">
        <v>0.625</v>
      </c>
      <c r="B704" s="14" t="s">
        <v>737</v>
      </c>
      <c r="C704" s="15">
        <v>299</v>
      </c>
      <c r="D704" s="15">
        <v>276</v>
      </c>
      <c r="E704" s="15">
        <v>12411</v>
      </c>
      <c r="F704" s="15">
        <v>11615</v>
      </c>
      <c r="G704" s="15">
        <v>3254</v>
      </c>
      <c r="H704" s="17">
        <v>303</v>
      </c>
      <c r="I704" s="82"/>
      <c r="J704" s="83">
        <f t="shared" si="105"/>
        <v>37.2425</v>
      </c>
      <c r="K704" s="83">
        <f t="shared" si="106"/>
        <v>37.07</v>
      </c>
      <c r="L704" s="83">
        <f t="shared" si="107"/>
        <v>454.94</v>
      </c>
      <c r="M704" s="83">
        <f t="shared" si="108"/>
        <v>423.1</v>
      </c>
      <c r="N704" s="83">
        <f t="shared" si="109"/>
        <v>88.66</v>
      </c>
      <c r="O704" s="83">
        <f t="shared" si="110"/>
        <v>37.272500000000001</v>
      </c>
      <c r="P704" s="134"/>
      <c r="Q704" s="36">
        <f t="shared" si="111"/>
        <v>4693</v>
      </c>
      <c r="R704" s="37">
        <f t="shared" si="112"/>
        <v>28158</v>
      </c>
      <c r="S704" s="21"/>
      <c r="T704" s="21"/>
      <c r="U704" s="21"/>
      <c r="V704" s="21"/>
    </row>
    <row r="705" spans="1:22" ht="15.75" x14ac:dyDescent="0.25">
      <c r="A705" s="13">
        <v>0.625</v>
      </c>
      <c r="B705" s="14" t="s">
        <v>738</v>
      </c>
      <c r="C705" s="15"/>
      <c r="D705" s="15"/>
      <c r="E705" s="15"/>
      <c r="F705" s="15"/>
      <c r="G705" s="15">
        <v>46</v>
      </c>
      <c r="H705" s="17"/>
      <c r="I705" s="82"/>
      <c r="J705" s="83">
        <f t="shared" si="105"/>
        <v>35</v>
      </c>
      <c r="K705" s="83">
        <f t="shared" si="106"/>
        <v>35</v>
      </c>
      <c r="L705" s="83">
        <f t="shared" si="107"/>
        <v>35</v>
      </c>
      <c r="M705" s="83">
        <f t="shared" si="108"/>
        <v>35</v>
      </c>
      <c r="N705" s="83">
        <f t="shared" si="109"/>
        <v>35.344999999999999</v>
      </c>
      <c r="O705" s="83">
        <f t="shared" si="110"/>
        <v>35</v>
      </c>
      <c r="P705" s="134"/>
      <c r="Q705" s="36">
        <f t="shared" si="111"/>
        <v>46</v>
      </c>
      <c r="R705" s="37">
        <f t="shared" si="112"/>
        <v>46</v>
      </c>
      <c r="S705" s="21"/>
      <c r="T705" s="21"/>
      <c r="U705" s="21"/>
      <c r="V705" s="21"/>
    </row>
    <row r="706" spans="1:22" ht="15.75" x14ac:dyDescent="0.25">
      <c r="A706" s="13">
        <v>0.625</v>
      </c>
      <c r="B706" s="14" t="s">
        <v>739</v>
      </c>
      <c r="C706" s="15">
        <v>1757</v>
      </c>
      <c r="D706" s="15">
        <v>1612</v>
      </c>
      <c r="E706" s="15">
        <v>1970</v>
      </c>
      <c r="F706" s="15">
        <v>2137</v>
      </c>
      <c r="G706" s="15">
        <v>1933</v>
      </c>
      <c r="H706" s="17">
        <v>1631</v>
      </c>
      <c r="I706" s="82"/>
      <c r="J706" s="83">
        <f t="shared" si="105"/>
        <v>56.126000000000005</v>
      </c>
      <c r="K706" s="83">
        <f t="shared" si="106"/>
        <v>53.515999999999998</v>
      </c>
      <c r="L706" s="83">
        <f t="shared" si="107"/>
        <v>59.96</v>
      </c>
      <c r="M706" s="83">
        <f t="shared" si="108"/>
        <v>62.965999999999994</v>
      </c>
      <c r="N706" s="83">
        <f t="shared" si="109"/>
        <v>59.293999999999997</v>
      </c>
      <c r="O706" s="83">
        <f t="shared" si="110"/>
        <v>53.857999999999997</v>
      </c>
      <c r="P706" s="134"/>
      <c r="Q706" s="36">
        <f t="shared" si="111"/>
        <v>1840</v>
      </c>
      <c r="R706" s="37">
        <f t="shared" si="112"/>
        <v>11040</v>
      </c>
      <c r="S706" s="21"/>
      <c r="T706" s="21"/>
      <c r="U706" s="21"/>
      <c r="V706" s="21"/>
    </row>
    <row r="707" spans="1:22" ht="15.75" x14ac:dyDescent="0.25">
      <c r="A707" s="13">
        <v>0.625</v>
      </c>
      <c r="B707" s="14" t="s">
        <v>740</v>
      </c>
      <c r="C707" s="15">
        <v>1143</v>
      </c>
      <c r="D707" s="15">
        <v>913</v>
      </c>
      <c r="E707" s="15">
        <v>1346</v>
      </c>
      <c r="F707" s="15">
        <v>1590</v>
      </c>
      <c r="G707" s="15">
        <v>738</v>
      </c>
      <c r="H707" s="17">
        <v>872</v>
      </c>
      <c r="I707" s="82"/>
      <c r="J707" s="83">
        <f t="shared" si="105"/>
        <v>45.073999999999998</v>
      </c>
      <c r="K707" s="83">
        <f t="shared" si="106"/>
        <v>41.847499999999997</v>
      </c>
      <c r="L707" s="83">
        <f t="shared" si="107"/>
        <v>48.728000000000002</v>
      </c>
      <c r="M707" s="83">
        <f t="shared" si="108"/>
        <v>53.120000000000005</v>
      </c>
      <c r="N707" s="83">
        <f t="shared" si="109"/>
        <v>40.534999999999997</v>
      </c>
      <c r="O707" s="83">
        <f t="shared" si="110"/>
        <v>41.54</v>
      </c>
      <c r="P707" s="134"/>
      <c r="Q707" s="36">
        <f t="shared" si="111"/>
        <v>1100.3333333333333</v>
      </c>
      <c r="R707" s="37">
        <f t="shared" si="112"/>
        <v>6602</v>
      </c>
      <c r="S707" s="21"/>
      <c r="T707" s="21"/>
      <c r="U707" s="21"/>
      <c r="V707" s="21"/>
    </row>
    <row r="708" spans="1:22" ht="15.75" x14ac:dyDescent="0.25">
      <c r="A708" s="13">
        <v>0.625</v>
      </c>
      <c r="B708" s="14" t="s">
        <v>741</v>
      </c>
      <c r="C708" s="15">
        <v>1370</v>
      </c>
      <c r="D708" s="15">
        <v>1376</v>
      </c>
      <c r="E708" s="15">
        <v>1666</v>
      </c>
      <c r="F708" s="15">
        <v>2037</v>
      </c>
      <c r="G708" s="15">
        <v>1387</v>
      </c>
      <c r="H708" s="17">
        <v>924</v>
      </c>
      <c r="I708" s="82"/>
      <c r="J708" s="83">
        <f t="shared" si="105"/>
        <v>49.16</v>
      </c>
      <c r="K708" s="83">
        <f t="shared" si="106"/>
        <v>49.268000000000001</v>
      </c>
      <c r="L708" s="83">
        <f t="shared" si="107"/>
        <v>54.488</v>
      </c>
      <c r="M708" s="83">
        <f t="shared" si="108"/>
        <v>61.165999999999997</v>
      </c>
      <c r="N708" s="83">
        <f t="shared" si="109"/>
        <v>49.466000000000001</v>
      </c>
      <c r="O708" s="83">
        <f t="shared" si="110"/>
        <v>41.93</v>
      </c>
      <c r="P708" s="134"/>
      <c r="Q708" s="36">
        <f t="shared" si="111"/>
        <v>1460</v>
      </c>
      <c r="R708" s="37">
        <f t="shared" si="112"/>
        <v>8760</v>
      </c>
      <c r="S708" s="21"/>
      <c r="T708" s="21"/>
      <c r="U708" s="21"/>
      <c r="V708" s="21"/>
    </row>
    <row r="709" spans="1:22" ht="15.75" x14ac:dyDescent="0.25">
      <c r="A709" s="13">
        <v>0.625</v>
      </c>
      <c r="B709" s="14" t="s">
        <v>742</v>
      </c>
      <c r="C709" s="15">
        <v>1320</v>
      </c>
      <c r="D709" s="15">
        <v>1401</v>
      </c>
      <c r="E709" s="15">
        <v>2132</v>
      </c>
      <c r="F709" s="15">
        <v>2156</v>
      </c>
      <c r="G709" s="15">
        <v>1484</v>
      </c>
      <c r="H709" s="17">
        <v>1317</v>
      </c>
      <c r="I709" s="82"/>
      <c r="J709" s="83">
        <f t="shared" si="105"/>
        <v>48.26</v>
      </c>
      <c r="K709" s="83">
        <f t="shared" si="106"/>
        <v>49.718000000000004</v>
      </c>
      <c r="L709" s="83">
        <f t="shared" si="107"/>
        <v>62.876000000000005</v>
      </c>
      <c r="M709" s="83">
        <f t="shared" si="108"/>
        <v>63.308</v>
      </c>
      <c r="N709" s="83">
        <f t="shared" si="109"/>
        <v>51.212000000000003</v>
      </c>
      <c r="O709" s="83">
        <f t="shared" si="110"/>
        <v>48.206000000000003</v>
      </c>
      <c r="P709" s="134"/>
      <c r="Q709" s="36">
        <f t="shared" si="111"/>
        <v>1635</v>
      </c>
      <c r="R709" s="37">
        <f t="shared" si="112"/>
        <v>9810</v>
      </c>
      <c r="S709" s="21"/>
      <c r="T709" s="21"/>
      <c r="U709" s="21"/>
      <c r="V709" s="21"/>
    </row>
    <row r="710" spans="1:22" ht="15.75" x14ac:dyDescent="0.25">
      <c r="A710" s="13">
        <v>0.625</v>
      </c>
      <c r="B710" s="14" t="s">
        <v>743</v>
      </c>
      <c r="C710" s="15">
        <v>2385</v>
      </c>
      <c r="D710" s="15">
        <v>2062</v>
      </c>
      <c r="E710" s="15">
        <v>2096</v>
      </c>
      <c r="F710" s="15">
        <v>1978</v>
      </c>
      <c r="G710" s="15">
        <v>1828</v>
      </c>
      <c r="H710" s="17">
        <v>1580</v>
      </c>
      <c r="I710" s="82"/>
      <c r="J710" s="83">
        <f t="shared" si="105"/>
        <v>67.430000000000007</v>
      </c>
      <c r="K710" s="83">
        <f t="shared" si="106"/>
        <v>61.616</v>
      </c>
      <c r="L710" s="83">
        <f t="shared" si="107"/>
        <v>62.228000000000002</v>
      </c>
      <c r="M710" s="83">
        <f t="shared" si="108"/>
        <v>60.103999999999999</v>
      </c>
      <c r="N710" s="83">
        <f t="shared" si="109"/>
        <v>57.403999999999996</v>
      </c>
      <c r="O710" s="83">
        <f t="shared" si="110"/>
        <v>52.94</v>
      </c>
      <c r="P710" s="134"/>
      <c r="Q710" s="36">
        <f t="shared" si="111"/>
        <v>1988.1666666666667</v>
      </c>
      <c r="R710" s="37">
        <f t="shared" si="112"/>
        <v>11929</v>
      </c>
      <c r="S710" s="21"/>
      <c r="T710" s="21"/>
      <c r="U710" s="21"/>
      <c r="V710" s="21"/>
    </row>
    <row r="711" spans="1:22" ht="15.75" x14ac:dyDescent="0.25">
      <c r="A711" s="13">
        <v>0.625</v>
      </c>
      <c r="B711" s="14" t="s">
        <v>744</v>
      </c>
      <c r="C711" s="15">
        <v>743</v>
      </c>
      <c r="D711" s="15">
        <v>654</v>
      </c>
      <c r="E711" s="15">
        <v>1365</v>
      </c>
      <c r="F711" s="15">
        <v>2758</v>
      </c>
      <c r="G711" s="15">
        <v>1096</v>
      </c>
      <c r="H711" s="17">
        <v>700</v>
      </c>
      <c r="I711" s="82"/>
      <c r="J711" s="83">
        <f t="shared" ref="J711:J752" si="113">17.5*2+IF(C711&gt;1000,1000/100*0.75,C711/100*0.75)+IF(IF(C711&gt;3000,(3000-1000)/100*1.8,(C711-1000)/100*1.8)&lt;0,0,IF(C711&gt;3000,(3000-1000)/100*1.8,(C711-1000)/100*1.8))+IF(C711&gt;3000, (C711-3000)/100*4,0)</f>
        <v>40.572499999999998</v>
      </c>
      <c r="K711" s="83">
        <f t="shared" ref="K711:K752" si="114">17.5*2+IF(D711&gt;1000,1000/100*0.75,D711/100*0.75)+IF(IF(D711&gt;3000,(3000-1000)/100*1.8,(D711-1000)/100*1.8)&lt;0,0,IF(D711&gt;3000,(3000-1000)/100*1.8,(D711-1000)/100*1.8))+IF(D711&gt;3000, (D711-3000)/100*4,0)</f>
        <v>39.905000000000001</v>
      </c>
      <c r="L711" s="83">
        <f t="shared" ref="L711:L752" si="115">17.5*2+IF(E711&gt;1000,1000/100*0.75,E711/100*0.75)+IF(IF(E711&gt;3000,(3000-1000)/100*1.8,(E711-1000)/100*1.8)&lt;0,0,IF(E711&gt;3000,(3000-1000)/100*1.8,(E711-1000)/100*1.8))+IF(E711&gt;3000, (E711-3000)/100*4,0)</f>
        <v>49.07</v>
      </c>
      <c r="M711" s="83">
        <f t="shared" ref="M711:M752" si="116">17.5*2+IF(F711&gt;1000,1000/100*0.75,F711/100*0.75)+IF(IF(F711&gt;3000,(3000-1000)/100*1.8,(F711-1000)/100*1.8)&lt;0,0,IF(F711&gt;3000,(3000-1000)/100*1.8,(F711-1000)/100*1.8))+IF(F711&gt;3000, (F711-3000)/100*4,0)</f>
        <v>74.144000000000005</v>
      </c>
      <c r="N711" s="83">
        <f t="shared" ref="N711:N752" si="117">17.5*2+IF(G711&gt;1000,1000/100*0.75,G711/100*0.75)+IF(IF(G711&gt;3000,(3000-1000)/100*1.8,(G711-1000)/100*1.8)&lt;0,0,IF(G711&gt;3000,(3000-1000)/100*1.8,(G711-1000)/100*1.8))+IF(G711&gt;3000, (G711-3000)/100*4,0)</f>
        <v>44.228000000000002</v>
      </c>
      <c r="O711" s="83">
        <f t="shared" ref="O711:O752" si="118">17.5*2+IF(H711&gt;1000,1000/100*0.75,H711/100*0.75)+IF(IF(H711&gt;3000,(3000-1000)/100*1.8,(H711-1000)/100*1.8)&lt;0,0,IF(H711&gt;3000,(3000-1000)/100*1.8,(H711-1000)/100*1.8))+IF(H711&gt;3000, (H711-3000)/100*4,0)</f>
        <v>40.25</v>
      </c>
      <c r="P711" s="134"/>
      <c r="Q711" s="36">
        <f t="shared" ref="Q711:Q774" si="119">AVERAGE(C711:H711)</f>
        <v>1219.3333333333333</v>
      </c>
      <c r="R711" s="37">
        <f t="shared" ref="R711:R774" si="120">SUM(C711:H711)</f>
        <v>7316</v>
      </c>
      <c r="S711" s="21"/>
      <c r="T711" s="21"/>
      <c r="U711" s="21"/>
      <c r="V711" s="21"/>
    </row>
    <row r="712" spans="1:22" ht="15.75" x14ac:dyDescent="0.25">
      <c r="A712" s="13">
        <v>0.625</v>
      </c>
      <c r="B712" s="14" t="s">
        <v>745</v>
      </c>
      <c r="C712" s="15">
        <v>880</v>
      </c>
      <c r="D712" s="15">
        <v>1121</v>
      </c>
      <c r="E712" s="15">
        <v>1333</v>
      </c>
      <c r="F712" s="15">
        <v>1429</v>
      </c>
      <c r="G712" s="15">
        <v>1047</v>
      </c>
      <c r="H712" s="17">
        <v>1176</v>
      </c>
      <c r="I712" s="82"/>
      <c r="J712" s="83">
        <f t="shared" si="113"/>
        <v>41.6</v>
      </c>
      <c r="K712" s="83">
        <f t="shared" si="114"/>
        <v>44.677999999999997</v>
      </c>
      <c r="L712" s="83">
        <f t="shared" si="115"/>
        <v>48.494</v>
      </c>
      <c r="M712" s="83">
        <f t="shared" si="116"/>
        <v>50.222000000000001</v>
      </c>
      <c r="N712" s="83">
        <f t="shared" si="117"/>
        <v>43.345999999999997</v>
      </c>
      <c r="O712" s="83">
        <f t="shared" si="118"/>
        <v>45.667999999999999</v>
      </c>
      <c r="P712" s="134"/>
      <c r="Q712" s="36">
        <f t="shared" si="119"/>
        <v>1164.3333333333333</v>
      </c>
      <c r="R712" s="37">
        <f t="shared" si="120"/>
        <v>6986</v>
      </c>
      <c r="S712" s="21"/>
      <c r="T712" s="21"/>
      <c r="U712" s="21"/>
      <c r="V712" s="21"/>
    </row>
    <row r="713" spans="1:22" ht="15.75" x14ac:dyDescent="0.25">
      <c r="A713" s="13">
        <v>0.625</v>
      </c>
      <c r="B713" s="14" t="s">
        <v>746</v>
      </c>
      <c r="C713" s="15">
        <v>444</v>
      </c>
      <c r="D713" s="15">
        <v>445</v>
      </c>
      <c r="E713" s="15">
        <v>443</v>
      </c>
      <c r="F713" s="15">
        <v>690</v>
      </c>
      <c r="G713" s="15">
        <v>532</v>
      </c>
      <c r="H713" s="17">
        <v>427</v>
      </c>
      <c r="I713" s="82"/>
      <c r="J713" s="83">
        <f t="shared" si="113"/>
        <v>38.33</v>
      </c>
      <c r="K713" s="83">
        <f t="shared" si="114"/>
        <v>38.337499999999999</v>
      </c>
      <c r="L713" s="83">
        <f t="shared" si="115"/>
        <v>38.322499999999998</v>
      </c>
      <c r="M713" s="83">
        <f t="shared" si="116"/>
        <v>40.174999999999997</v>
      </c>
      <c r="N713" s="83">
        <f t="shared" si="117"/>
        <v>38.99</v>
      </c>
      <c r="O713" s="83">
        <f t="shared" si="118"/>
        <v>38.202500000000001</v>
      </c>
      <c r="P713" s="134"/>
      <c r="Q713" s="36">
        <f t="shared" si="119"/>
        <v>496.83333333333331</v>
      </c>
      <c r="R713" s="37">
        <f t="shared" si="120"/>
        <v>2981</v>
      </c>
      <c r="S713" s="21"/>
      <c r="T713" s="21"/>
      <c r="U713" s="21"/>
      <c r="V713" s="21"/>
    </row>
    <row r="714" spans="1:22" ht="15.75" x14ac:dyDescent="0.25">
      <c r="A714" s="13">
        <v>0.625</v>
      </c>
      <c r="B714" s="14" t="s">
        <v>747</v>
      </c>
      <c r="C714" s="15">
        <v>7</v>
      </c>
      <c r="D714" s="15">
        <v>1153</v>
      </c>
      <c r="E714" s="15">
        <v>1944</v>
      </c>
      <c r="F714" s="15">
        <v>452</v>
      </c>
      <c r="G714" s="15">
        <v>82</v>
      </c>
      <c r="H714" s="17">
        <v>25</v>
      </c>
      <c r="I714" s="82"/>
      <c r="J714" s="83">
        <f t="shared" si="113"/>
        <v>35.052500000000002</v>
      </c>
      <c r="K714" s="83">
        <f t="shared" si="114"/>
        <v>45.253999999999998</v>
      </c>
      <c r="L714" s="83">
        <f t="shared" si="115"/>
        <v>59.492000000000004</v>
      </c>
      <c r="M714" s="83">
        <f t="shared" si="116"/>
        <v>38.39</v>
      </c>
      <c r="N714" s="83">
        <f t="shared" si="117"/>
        <v>35.615000000000002</v>
      </c>
      <c r="O714" s="83">
        <f t="shared" si="118"/>
        <v>35.1875</v>
      </c>
      <c r="P714" s="134"/>
      <c r="Q714" s="36">
        <f t="shared" si="119"/>
        <v>610.5</v>
      </c>
      <c r="R714" s="37">
        <f t="shared" si="120"/>
        <v>3663</v>
      </c>
      <c r="S714" s="21"/>
      <c r="T714" s="21"/>
      <c r="U714" s="21"/>
      <c r="V714" s="21"/>
    </row>
    <row r="715" spans="1:22" ht="15.75" x14ac:dyDescent="0.25">
      <c r="A715" s="13">
        <v>0.625</v>
      </c>
      <c r="B715" s="14" t="s">
        <v>748</v>
      </c>
      <c r="C715" s="15"/>
      <c r="D715" s="15">
        <v>2</v>
      </c>
      <c r="E715" s="15"/>
      <c r="F715" s="15"/>
      <c r="G715" s="15"/>
      <c r="H715" s="17"/>
      <c r="I715" s="82"/>
      <c r="J715" s="83">
        <f t="shared" si="113"/>
        <v>35</v>
      </c>
      <c r="K715" s="83">
        <f t="shared" si="114"/>
        <v>35.015000000000001</v>
      </c>
      <c r="L715" s="83">
        <f t="shared" si="115"/>
        <v>35</v>
      </c>
      <c r="M715" s="83">
        <f t="shared" si="116"/>
        <v>35</v>
      </c>
      <c r="N715" s="83">
        <f t="shared" si="117"/>
        <v>35</v>
      </c>
      <c r="O715" s="83">
        <f t="shared" si="118"/>
        <v>35</v>
      </c>
      <c r="P715" s="134"/>
      <c r="Q715" s="36">
        <f t="shared" si="119"/>
        <v>2</v>
      </c>
      <c r="R715" s="37">
        <f t="shared" si="120"/>
        <v>2</v>
      </c>
      <c r="S715" s="21"/>
      <c r="T715" s="21"/>
      <c r="U715" s="21"/>
      <c r="V715" s="21"/>
    </row>
    <row r="716" spans="1:22" ht="15.75" x14ac:dyDescent="0.25">
      <c r="A716" s="13">
        <v>0.625</v>
      </c>
      <c r="B716" s="14" t="s">
        <v>749</v>
      </c>
      <c r="C716" s="15">
        <v>109</v>
      </c>
      <c r="D716" s="15">
        <v>2</v>
      </c>
      <c r="E716" s="15">
        <v>416</v>
      </c>
      <c r="F716" s="15">
        <v>435</v>
      </c>
      <c r="G716" s="15">
        <v>195</v>
      </c>
      <c r="H716" s="17">
        <v>384</v>
      </c>
      <c r="I716" s="82"/>
      <c r="J716" s="83">
        <f t="shared" si="113"/>
        <v>35.817500000000003</v>
      </c>
      <c r="K716" s="83">
        <f t="shared" si="114"/>
        <v>35.015000000000001</v>
      </c>
      <c r="L716" s="83">
        <f t="shared" si="115"/>
        <v>38.119999999999997</v>
      </c>
      <c r="M716" s="83">
        <f t="shared" si="116"/>
        <v>38.262500000000003</v>
      </c>
      <c r="N716" s="83">
        <f t="shared" si="117"/>
        <v>36.462499999999999</v>
      </c>
      <c r="O716" s="83">
        <f t="shared" si="118"/>
        <v>37.880000000000003</v>
      </c>
      <c r="P716" s="134"/>
      <c r="Q716" s="36">
        <f t="shared" si="119"/>
        <v>256.83333333333331</v>
      </c>
      <c r="R716" s="37">
        <f t="shared" si="120"/>
        <v>1541</v>
      </c>
      <c r="S716" s="21"/>
      <c r="T716" s="21"/>
      <c r="U716" s="21"/>
      <c r="V716" s="21"/>
    </row>
    <row r="717" spans="1:22" ht="15.75" x14ac:dyDescent="0.25">
      <c r="A717" s="13">
        <v>0.625</v>
      </c>
      <c r="B717" s="14" t="s">
        <v>750</v>
      </c>
      <c r="C717" s="15">
        <v>117</v>
      </c>
      <c r="D717" s="15">
        <v>421</v>
      </c>
      <c r="E717" s="15">
        <v>1299</v>
      </c>
      <c r="F717" s="15">
        <v>1583</v>
      </c>
      <c r="G717" s="15">
        <v>101</v>
      </c>
      <c r="H717" s="17">
        <v>15</v>
      </c>
      <c r="I717" s="82"/>
      <c r="J717" s="83">
        <f t="shared" si="113"/>
        <v>35.877499999999998</v>
      </c>
      <c r="K717" s="83">
        <f t="shared" si="114"/>
        <v>38.157499999999999</v>
      </c>
      <c r="L717" s="83">
        <f t="shared" si="115"/>
        <v>47.881999999999998</v>
      </c>
      <c r="M717" s="83">
        <f t="shared" si="116"/>
        <v>52.994</v>
      </c>
      <c r="N717" s="83">
        <f t="shared" si="117"/>
        <v>35.7575</v>
      </c>
      <c r="O717" s="83">
        <f t="shared" si="118"/>
        <v>35.112499999999997</v>
      </c>
      <c r="P717" s="134"/>
      <c r="Q717" s="36">
        <f t="shared" si="119"/>
        <v>589.33333333333337</v>
      </c>
      <c r="R717" s="37">
        <f t="shared" si="120"/>
        <v>3536</v>
      </c>
      <c r="S717" s="21"/>
      <c r="T717" s="21"/>
      <c r="U717" s="21"/>
      <c r="V717" s="21"/>
    </row>
    <row r="718" spans="1:22" ht="15.75" x14ac:dyDescent="0.25">
      <c r="A718" s="13">
        <v>0.625</v>
      </c>
      <c r="B718" s="14" t="s">
        <v>751</v>
      </c>
      <c r="C718" s="15">
        <v>174</v>
      </c>
      <c r="D718" s="15">
        <v>46</v>
      </c>
      <c r="E718" s="15">
        <v>136</v>
      </c>
      <c r="F718" s="15">
        <v>938</v>
      </c>
      <c r="G718" s="15">
        <v>269</v>
      </c>
      <c r="H718" s="17">
        <v>379</v>
      </c>
      <c r="I718" s="82"/>
      <c r="J718" s="83">
        <f t="shared" si="113"/>
        <v>36.305</v>
      </c>
      <c r="K718" s="83">
        <f t="shared" si="114"/>
        <v>35.344999999999999</v>
      </c>
      <c r="L718" s="83">
        <f t="shared" si="115"/>
        <v>36.020000000000003</v>
      </c>
      <c r="M718" s="83">
        <f t="shared" si="116"/>
        <v>42.034999999999997</v>
      </c>
      <c r="N718" s="83">
        <f t="shared" si="117"/>
        <v>37.017499999999998</v>
      </c>
      <c r="O718" s="83">
        <f t="shared" si="118"/>
        <v>37.842500000000001</v>
      </c>
      <c r="P718" s="134"/>
      <c r="Q718" s="36">
        <f t="shared" si="119"/>
        <v>323.66666666666669</v>
      </c>
      <c r="R718" s="37">
        <f t="shared" si="120"/>
        <v>1942</v>
      </c>
      <c r="S718" s="21"/>
      <c r="T718" s="21"/>
      <c r="U718" s="21"/>
      <c r="V718" s="21"/>
    </row>
    <row r="719" spans="1:22" ht="15.75" x14ac:dyDescent="0.25">
      <c r="A719" s="13">
        <v>0.625</v>
      </c>
      <c r="B719" s="14" t="s">
        <v>752</v>
      </c>
      <c r="C719" s="15">
        <v>819</v>
      </c>
      <c r="D719" s="15">
        <v>2076</v>
      </c>
      <c r="E719" s="15">
        <v>4197</v>
      </c>
      <c r="F719" s="15">
        <v>5006</v>
      </c>
      <c r="G719" s="15">
        <v>2280</v>
      </c>
      <c r="H719" s="17">
        <v>834</v>
      </c>
      <c r="I719" s="82"/>
      <c r="J719" s="83">
        <f t="shared" si="113"/>
        <v>41.142499999999998</v>
      </c>
      <c r="K719" s="83">
        <f t="shared" si="114"/>
        <v>61.867999999999995</v>
      </c>
      <c r="L719" s="83">
        <f t="shared" si="115"/>
        <v>126.38</v>
      </c>
      <c r="M719" s="83">
        <f t="shared" si="116"/>
        <v>158.74</v>
      </c>
      <c r="N719" s="83">
        <f t="shared" si="117"/>
        <v>65.540000000000006</v>
      </c>
      <c r="O719" s="83">
        <f t="shared" si="118"/>
        <v>41.255000000000003</v>
      </c>
      <c r="P719" s="134"/>
      <c r="Q719" s="36">
        <f t="shared" si="119"/>
        <v>2535.3333333333335</v>
      </c>
      <c r="R719" s="37">
        <f t="shared" si="120"/>
        <v>15212</v>
      </c>
      <c r="S719" s="21"/>
      <c r="T719" s="21"/>
      <c r="U719" s="21"/>
      <c r="V719" s="21"/>
    </row>
    <row r="720" spans="1:22" ht="15.75" x14ac:dyDescent="0.25">
      <c r="A720" s="13">
        <v>0.625</v>
      </c>
      <c r="B720" s="14" t="s">
        <v>753</v>
      </c>
      <c r="C720" s="15"/>
      <c r="D720" s="15">
        <v>25</v>
      </c>
      <c r="E720" s="15">
        <v>2</v>
      </c>
      <c r="F720" s="15">
        <v>5</v>
      </c>
      <c r="G720" s="15">
        <v>4</v>
      </c>
      <c r="H720" s="17">
        <v>2</v>
      </c>
      <c r="I720" s="82"/>
      <c r="J720" s="83">
        <f t="shared" si="113"/>
        <v>35</v>
      </c>
      <c r="K720" s="83">
        <f t="shared" si="114"/>
        <v>35.1875</v>
      </c>
      <c r="L720" s="83">
        <f t="shared" si="115"/>
        <v>35.015000000000001</v>
      </c>
      <c r="M720" s="83">
        <f t="shared" si="116"/>
        <v>35.037500000000001</v>
      </c>
      <c r="N720" s="83">
        <f t="shared" si="117"/>
        <v>35.03</v>
      </c>
      <c r="O720" s="83">
        <f t="shared" si="118"/>
        <v>35.015000000000001</v>
      </c>
      <c r="P720" s="134"/>
      <c r="Q720" s="36">
        <f t="shared" si="119"/>
        <v>7.6</v>
      </c>
      <c r="R720" s="37">
        <f t="shared" si="120"/>
        <v>38</v>
      </c>
      <c r="S720" s="21"/>
      <c r="T720" s="21"/>
      <c r="U720" s="21"/>
      <c r="V720" s="21"/>
    </row>
    <row r="721" spans="1:22" ht="15.75" x14ac:dyDescent="0.25">
      <c r="A721" s="13">
        <v>0.625</v>
      </c>
      <c r="B721" s="14" t="s">
        <v>754</v>
      </c>
      <c r="C721" s="15">
        <v>541</v>
      </c>
      <c r="D721" s="15">
        <v>1473</v>
      </c>
      <c r="E721" s="15">
        <v>3364</v>
      </c>
      <c r="F721" s="15">
        <v>3989</v>
      </c>
      <c r="G721" s="15">
        <v>649</v>
      </c>
      <c r="H721" s="17">
        <v>247</v>
      </c>
      <c r="I721" s="82"/>
      <c r="J721" s="83">
        <f t="shared" si="113"/>
        <v>39.057499999999997</v>
      </c>
      <c r="K721" s="83">
        <f t="shared" si="114"/>
        <v>51.014000000000003</v>
      </c>
      <c r="L721" s="83">
        <f t="shared" si="115"/>
        <v>93.06</v>
      </c>
      <c r="M721" s="83">
        <f t="shared" si="116"/>
        <v>118.06</v>
      </c>
      <c r="N721" s="83">
        <f t="shared" si="117"/>
        <v>39.8675</v>
      </c>
      <c r="O721" s="83">
        <f t="shared" si="118"/>
        <v>36.852499999999999</v>
      </c>
      <c r="P721" s="134"/>
      <c r="Q721" s="36">
        <f t="shared" si="119"/>
        <v>1710.5</v>
      </c>
      <c r="R721" s="37">
        <f t="shared" si="120"/>
        <v>10263</v>
      </c>
      <c r="S721" s="21"/>
      <c r="T721" s="21"/>
      <c r="U721" s="21"/>
      <c r="V721" s="21"/>
    </row>
    <row r="722" spans="1:22" ht="15.75" x14ac:dyDescent="0.25">
      <c r="A722" s="13">
        <v>0.625</v>
      </c>
      <c r="B722" s="14" t="s">
        <v>755</v>
      </c>
      <c r="C722" s="15">
        <v>1213</v>
      </c>
      <c r="D722" s="15">
        <v>1271</v>
      </c>
      <c r="E722" s="15">
        <v>1376</v>
      </c>
      <c r="F722" s="15">
        <v>1366</v>
      </c>
      <c r="G722" s="15">
        <v>1090</v>
      </c>
      <c r="H722" s="17">
        <v>1020</v>
      </c>
      <c r="I722" s="82"/>
      <c r="J722" s="83">
        <f t="shared" si="113"/>
        <v>46.334000000000003</v>
      </c>
      <c r="K722" s="83">
        <f t="shared" si="114"/>
        <v>47.378</v>
      </c>
      <c r="L722" s="83">
        <f t="shared" si="115"/>
        <v>49.268000000000001</v>
      </c>
      <c r="M722" s="83">
        <f t="shared" si="116"/>
        <v>49.088000000000001</v>
      </c>
      <c r="N722" s="83">
        <f t="shared" si="117"/>
        <v>44.12</v>
      </c>
      <c r="O722" s="83">
        <f t="shared" si="118"/>
        <v>42.86</v>
      </c>
      <c r="P722" s="134"/>
      <c r="Q722" s="36">
        <f t="shared" si="119"/>
        <v>1222.6666666666667</v>
      </c>
      <c r="R722" s="37">
        <f t="shared" si="120"/>
        <v>7336</v>
      </c>
      <c r="S722" s="21"/>
      <c r="T722" s="21"/>
      <c r="U722" s="21"/>
      <c r="V722" s="21"/>
    </row>
    <row r="723" spans="1:22" ht="15.75" x14ac:dyDescent="0.25">
      <c r="A723" s="13">
        <v>0.625</v>
      </c>
      <c r="B723" s="14" t="s">
        <v>756</v>
      </c>
      <c r="C723" s="15">
        <v>604</v>
      </c>
      <c r="D723" s="15">
        <v>1347</v>
      </c>
      <c r="E723" s="15">
        <v>1675</v>
      </c>
      <c r="F723" s="15">
        <v>2675</v>
      </c>
      <c r="G723" s="15">
        <v>1075</v>
      </c>
      <c r="H723" s="17">
        <v>541</v>
      </c>
      <c r="I723" s="82"/>
      <c r="J723" s="83">
        <f t="shared" si="113"/>
        <v>39.53</v>
      </c>
      <c r="K723" s="83">
        <f t="shared" si="114"/>
        <v>48.746000000000002</v>
      </c>
      <c r="L723" s="83">
        <f t="shared" si="115"/>
        <v>54.65</v>
      </c>
      <c r="M723" s="83">
        <f t="shared" si="116"/>
        <v>72.650000000000006</v>
      </c>
      <c r="N723" s="83">
        <f t="shared" si="117"/>
        <v>43.85</v>
      </c>
      <c r="O723" s="83">
        <f t="shared" si="118"/>
        <v>39.057499999999997</v>
      </c>
      <c r="P723" s="134"/>
      <c r="Q723" s="36">
        <f t="shared" si="119"/>
        <v>1319.5</v>
      </c>
      <c r="R723" s="37">
        <f t="shared" si="120"/>
        <v>7917</v>
      </c>
      <c r="S723" s="21"/>
      <c r="T723" s="21"/>
      <c r="U723" s="21"/>
      <c r="V723" s="21"/>
    </row>
    <row r="724" spans="1:22" ht="15.75" x14ac:dyDescent="0.25">
      <c r="A724" s="13">
        <v>0.625</v>
      </c>
      <c r="B724" s="14" t="s">
        <v>757</v>
      </c>
      <c r="C724" s="15">
        <v>10</v>
      </c>
      <c r="D724" s="15">
        <v>118</v>
      </c>
      <c r="E724" s="15">
        <v>40</v>
      </c>
      <c r="F724" s="15">
        <v>176</v>
      </c>
      <c r="G724" s="15">
        <v>28</v>
      </c>
      <c r="H724" s="17"/>
      <c r="I724" s="82"/>
      <c r="J724" s="83">
        <f t="shared" si="113"/>
        <v>35.075000000000003</v>
      </c>
      <c r="K724" s="83">
        <f t="shared" si="114"/>
        <v>35.884999999999998</v>
      </c>
      <c r="L724" s="83">
        <f t="shared" si="115"/>
        <v>35.299999999999997</v>
      </c>
      <c r="M724" s="83">
        <f t="shared" si="116"/>
        <v>36.32</v>
      </c>
      <c r="N724" s="83">
        <f t="shared" si="117"/>
        <v>35.21</v>
      </c>
      <c r="O724" s="83">
        <f t="shared" si="118"/>
        <v>35</v>
      </c>
      <c r="P724" s="134"/>
      <c r="Q724" s="36">
        <f t="shared" si="119"/>
        <v>74.400000000000006</v>
      </c>
      <c r="R724" s="37">
        <f t="shared" si="120"/>
        <v>372</v>
      </c>
      <c r="S724" s="21"/>
      <c r="T724" s="21"/>
      <c r="U724" s="21"/>
      <c r="V724" s="21"/>
    </row>
    <row r="725" spans="1:22" ht="15.75" x14ac:dyDescent="0.25">
      <c r="A725" s="13">
        <v>0.625</v>
      </c>
      <c r="B725" s="14" t="s">
        <v>758</v>
      </c>
      <c r="C725" s="15">
        <v>541</v>
      </c>
      <c r="D725" s="15">
        <v>535</v>
      </c>
      <c r="E725" s="15">
        <v>617</v>
      </c>
      <c r="F725" s="15">
        <v>631</v>
      </c>
      <c r="G725" s="15">
        <v>576</v>
      </c>
      <c r="H725" s="17">
        <v>612</v>
      </c>
      <c r="I725" s="82"/>
      <c r="J725" s="83">
        <f t="shared" si="113"/>
        <v>39.057499999999997</v>
      </c>
      <c r="K725" s="83">
        <f t="shared" si="114"/>
        <v>39.012500000000003</v>
      </c>
      <c r="L725" s="83">
        <f t="shared" si="115"/>
        <v>39.627499999999998</v>
      </c>
      <c r="M725" s="83">
        <f t="shared" si="116"/>
        <v>39.732500000000002</v>
      </c>
      <c r="N725" s="83">
        <f t="shared" si="117"/>
        <v>39.32</v>
      </c>
      <c r="O725" s="83">
        <f t="shared" si="118"/>
        <v>39.590000000000003</v>
      </c>
      <c r="P725" s="134"/>
      <c r="Q725" s="36">
        <f t="shared" si="119"/>
        <v>585.33333333333337</v>
      </c>
      <c r="R725" s="37">
        <f t="shared" si="120"/>
        <v>3512</v>
      </c>
      <c r="S725" s="21"/>
      <c r="T725" s="21"/>
      <c r="U725" s="21"/>
      <c r="V725" s="21"/>
    </row>
    <row r="726" spans="1:22" ht="15.75" x14ac:dyDescent="0.25">
      <c r="A726" s="13">
        <v>0.625</v>
      </c>
      <c r="B726" s="52">
        <v>30922</v>
      </c>
      <c r="C726" s="15">
        <v>362</v>
      </c>
      <c r="D726" s="15">
        <v>471</v>
      </c>
      <c r="E726" s="15">
        <v>652</v>
      </c>
      <c r="F726" s="15">
        <v>519</v>
      </c>
      <c r="G726" s="15">
        <v>527</v>
      </c>
      <c r="H726" s="17">
        <v>760</v>
      </c>
      <c r="I726" s="82"/>
      <c r="J726" s="83">
        <f t="shared" si="113"/>
        <v>37.715000000000003</v>
      </c>
      <c r="K726" s="83">
        <f t="shared" si="114"/>
        <v>38.532499999999999</v>
      </c>
      <c r="L726" s="83">
        <f t="shared" si="115"/>
        <v>39.89</v>
      </c>
      <c r="M726" s="83">
        <f t="shared" si="116"/>
        <v>38.892499999999998</v>
      </c>
      <c r="N726" s="83">
        <f t="shared" si="117"/>
        <v>38.952500000000001</v>
      </c>
      <c r="O726" s="83">
        <f t="shared" si="118"/>
        <v>40.700000000000003</v>
      </c>
      <c r="P726" s="134"/>
      <c r="Q726" s="36">
        <f t="shared" si="119"/>
        <v>548.5</v>
      </c>
      <c r="R726" s="37">
        <f t="shared" si="120"/>
        <v>3291</v>
      </c>
      <c r="S726" s="21"/>
      <c r="T726" s="21"/>
      <c r="U726" s="21"/>
      <c r="V726" s="21"/>
    </row>
    <row r="727" spans="1:22" ht="15.75" x14ac:dyDescent="0.25">
      <c r="A727" s="13">
        <v>0.625</v>
      </c>
      <c r="B727" s="14" t="s">
        <v>759</v>
      </c>
      <c r="C727" s="15">
        <v>660</v>
      </c>
      <c r="D727" s="15">
        <v>691</v>
      </c>
      <c r="E727" s="15">
        <v>1094</v>
      </c>
      <c r="F727" s="15">
        <v>3001</v>
      </c>
      <c r="G727" s="15">
        <v>1381</v>
      </c>
      <c r="H727" s="17">
        <v>646</v>
      </c>
      <c r="I727" s="82"/>
      <c r="J727" s="83">
        <f t="shared" si="113"/>
        <v>39.950000000000003</v>
      </c>
      <c r="K727" s="83">
        <f t="shared" si="114"/>
        <v>40.182499999999997</v>
      </c>
      <c r="L727" s="83">
        <f t="shared" si="115"/>
        <v>44.192</v>
      </c>
      <c r="M727" s="83">
        <f t="shared" si="116"/>
        <v>78.540000000000006</v>
      </c>
      <c r="N727" s="83">
        <f t="shared" si="117"/>
        <v>49.358000000000004</v>
      </c>
      <c r="O727" s="83">
        <f t="shared" si="118"/>
        <v>39.844999999999999</v>
      </c>
      <c r="P727" s="134"/>
      <c r="Q727" s="36">
        <f t="shared" si="119"/>
        <v>1245.5</v>
      </c>
      <c r="R727" s="37">
        <f t="shared" si="120"/>
        <v>7473</v>
      </c>
      <c r="S727" s="21"/>
      <c r="T727" s="21"/>
      <c r="U727" s="21"/>
      <c r="V727" s="21"/>
    </row>
    <row r="728" spans="1:22" ht="15.75" x14ac:dyDescent="0.25">
      <c r="A728" s="13">
        <v>0.625</v>
      </c>
      <c r="B728" s="14" t="s">
        <v>760</v>
      </c>
      <c r="C728" s="15">
        <v>220</v>
      </c>
      <c r="D728" s="15">
        <v>194</v>
      </c>
      <c r="E728" s="15">
        <v>837</v>
      </c>
      <c r="F728" s="15">
        <v>1815</v>
      </c>
      <c r="G728" s="15">
        <v>432</v>
      </c>
      <c r="H728" s="17">
        <v>249</v>
      </c>
      <c r="I728" s="82"/>
      <c r="J728" s="83">
        <f t="shared" si="113"/>
        <v>36.65</v>
      </c>
      <c r="K728" s="83">
        <f t="shared" si="114"/>
        <v>36.454999999999998</v>
      </c>
      <c r="L728" s="83">
        <f t="shared" si="115"/>
        <v>41.277500000000003</v>
      </c>
      <c r="M728" s="83">
        <f t="shared" si="116"/>
        <v>57.17</v>
      </c>
      <c r="N728" s="83">
        <f t="shared" si="117"/>
        <v>38.24</v>
      </c>
      <c r="O728" s="83">
        <f t="shared" si="118"/>
        <v>36.8675</v>
      </c>
      <c r="P728" s="134"/>
      <c r="Q728" s="36">
        <f t="shared" si="119"/>
        <v>624.5</v>
      </c>
      <c r="R728" s="37">
        <f t="shared" si="120"/>
        <v>3747</v>
      </c>
      <c r="S728" s="21"/>
      <c r="T728" s="21"/>
      <c r="U728" s="21"/>
      <c r="V728" s="21"/>
    </row>
    <row r="729" spans="1:22" ht="15.75" x14ac:dyDescent="0.25">
      <c r="A729" s="13">
        <v>0.625</v>
      </c>
      <c r="B729" s="14" t="s">
        <v>761</v>
      </c>
      <c r="C729" s="15">
        <v>97</v>
      </c>
      <c r="D729" s="15">
        <v>210</v>
      </c>
      <c r="E729" s="15">
        <v>271</v>
      </c>
      <c r="F729" s="15">
        <v>576</v>
      </c>
      <c r="G729" s="15">
        <v>164</v>
      </c>
      <c r="H729" s="17">
        <v>15</v>
      </c>
      <c r="I729" s="82"/>
      <c r="J729" s="83">
        <f t="shared" si="113"/>
        <v>35.727499999999999</v>
      </c>
      <c r="K729" s="83">
        <f t="shared" si="114"/>
        <v>36.575000000000003</v>
      </c>
      <c r="L729" s="83">
        <f t="shared" si="115"/>
        <v>37.032499999999999</v>
      </c>
      <c r="M729" s="83">
        <f t="shared" si="116"/>
        <v>39.32</v>
      </c>
      <c r="N729" s="83">
        <f t="shared" si="117"/>
        <v>36.229999999999997</v>
      </c>
      <c r="O729" s="83">
        <f t="shared" si="118"/>
        <v>35.112499999999997</v>
      </c>
      <c r="P729" s="134"/>
      <c r="Q729" s="36">
        <f t="shared" si="119"/>
        <v>222.16666666666666</v>
      </c>
      <c r="R729" s="37">
        <f t="shared" si="120"/>
        <v>1333</v>
      </c>
      <c r="S729" s="21"/>
      <c r="T729" s="21"/>
      <c r="U729" s="21"/>
      <c r="V729" s="21"/>
    </row>
    <row r="730" spans="1:22" ht="15.75" x14ac:dyDescent="0.25">
      <c r="A730" s="13">
        <v>0.625</v>
      </c>
      <c r="B730" s="14" t="s">
        <v>762</v>
      </c>
      <c r="C730" s="15">
        <v>101</v>
      </c>
      <c r="D730" s="15">
        <v>99</v>
      </c>
      <c r="E730" s="15">
        <v>147</v>
      </c>
      <c r="F730" s="15">
        <v>335</v>
      </c>
      <c r="G730" s="15">
        <v>128</v>
      </c>
      <c r="H730" s="17">
        <v>55</v>
      </c>
      <c r="I730" s="82"/>
      <c r="J730" s="83">
        <f t="shared" si="113"/>
        <v>35.7575</v>
      </c>
      <c r="K730" s="83">
        <f t="shared" si="114"/>
        <v>35.7425</v>
      </c>
      <c r="L730" s="83">
        <f t="shared" si="115"/>
        <v>36.102499999999999</v>
      </c>
      <c r="M730" s="83">
        <f t="shared" si="116"/>
        <v>37.512500000000003</v>
      </c>
      <c r="N730" s="83">
        <f t="shared" si="117"/>
        <v>35.96</v>
      </c>
      <c r="O730" s="83">
        <f t="shared" si="118"/>
        <v>35.412500000000001</v>
      </c>
      <c r="P730" s="134"/>
      <c r="Q730" s="36">
        <f t="shared" si="119"/>
        <v>144.16666666666666</v>
      </c>
      <c r="R730" s="37">
        <f t="shared" si="120"/>
        <v>865</v>
      </c>
      <c r="S730" s="21"/>
      <c r="T730" s="21"/>
      <c r="U730" s="21"/>
      <c r="V730" s="21"/>
    </row>
    <row r="731" spans="1:22" ht="15.75" x14ac:dyDescent="0.25">
      <c r="A731" s="13">
        <v>0.625</v>
      </c>
      <c r="B731" s="14" t="s">
        <v>763</v>
      </c>
      <c r="C731" s="15">
        <v>657</v>
      </c>
      <c r="D731" s="15">
        <v>670</v>
      </c>
      <c r="E731" s="15">
        <v>872</v>
      </c>
      <c r="F731" s="15">
        <v>1129</v>
      </c>
      <c r="G731" s="15">
        <v>792</v>
      </c>
      <c r="H731" s="17">
        <v>731</v>
      </c>
      <c r="I731" s="82"/>
      <c r="J731" s="83">
        <f t="shared" si="113"/>
        <v>39.927500000000002</v>
      </c>
      <c r="K731" s="83">
        <f t="shared" si="114"/>
        <v>40.024999999999999</v>
      </c>
      <c r="L731" s="83">
        <f t="shared" si="115"/>
        <v>41.54</v>
      </c>
      <c r="M731" s="83">
        <f t="shared" si="116"/>
        <v>44.822000000000003</v>
      </c>
      <c r="N731" s="83">
        <f t="shared" si="117"/>
        <v>40.94</v>
      </c>
      <c r="O731" s="83">
        <f t="shared" si="118"/>
        <v>40.482500000000002</v>
      </c>
      <c r="P731" s="134"/>
      <c r="Q731" s="36">
        <f t="shared" si="119"/>
        <v>808.5</v>
      </c>
      <c r="R731" s="37">
        <f t="shared" si="120"/>
        <v>4851</v>
      </c>
      <c r="S731" s="21"/>
      <c r="T731" s="21"/>
      <c r="U731" s="21"/>
      <c r="V731" s="21"/>
    </row>
    <row r="732" spans="1:22" ht="15.75" x14ac:dyDescent="0.25">
      <c r="A732" s="13">
        <v>0.625</v>
      </c>
      <c r="B732" s="14" t="s">
        <v>764</v>
      </c>
      <c r="C732" s="15">
        <v>255</v>
      </c>
      <c r="D732" s="15">
        <v>147</v>
      </c>
      <c r="E732" s="15">
        <v>171</v>
      </c>
      <c r="F732" s="15">
        <v>439</v>
      </c>
      <c r="G732" s="15">
        <v>112</v>
      </c>
      <c r="H732" s="17">
        <v>42</v>
      </c>
      <c r="I732" s="82"/>
      <c r="J732" s="83">
        <f t="shared" si="113"/>
        <v>36.912500000000001</v>
      </c>
      <c r="K732" s="83">
        <f t="shared" si="114"/>
        <v>36.102499999999999</v>
      </c>
      <c r="L732" s="83">
        <f t="shared" si="115"/>
        <v>36.282499999999999</v>
      </c>
      <c r="M732" s="83">
        <f t="shared" si="116"/>
        <v>38.292499999999997</v>
      </c>
      <c r="N732" s="83">
        <f t="shared" si="117"/>
        <v>35.840000000000003</v>
      </c>
      <c r="O732" s="83">
        <f t="shared" si="118"/>
        <v>35.314999999999998</v>
      </c>
      <c r="P732" s="134"/>
      <c r="Q732" s="36">
        <f t="shared" si="119"/>
        <v>194.33333333333334</v>
      </c>
      <c r="R732" s="37">
        <f t="shared" si="120"/>
        <v>1166</v>
      </c>
      <c r="S732" s="21"/>
      <c r="T732" s="21"/>
      <c r="U732" s="21"/>
      <c r="V732" s="21"/>
    </row>
    <row r="733" spans="1:22" ht="15.75" x14ac:dyDescent="0.25">
      <c r="A733" s="13">
        <v>0.625</v>
      </c>
      <c r="B733" s="14" t="s">
        <v>765</v>
      </c>
      <c r="C733" s="15">
        <v>1289</v>
      </c>
      <c r="D733" s="15">
        <v>1033</v>
      </c>
      <c r="E733" s="15">
        <v>1421</v>
      </c>
      <c r="F733" s="15">
        <v>1523</v>
      </c>
      <c r="G733" s="15">
        <v>1405</v>
      </c>
      <c r="H733" s="17">
        <v>1143</v>
      </c>
      <c r="I733" s="82"/>
      <c r="J733" s="83">
        <f t="shared" si="113"/>
        <v>47.701999999999998</v>
      </c>
      <c r="K733" s="83">
        <f t="shared" si="114"/>
        <v>43.094000000000001</v>
      </c>
      <c r="L733" s="83">
        <f t="shared" si="115"/>
        <v>50.078000000000003</v>
      </c>
      <c r="M733" s="83">
        <f t="shared" si="116"/>
        <v>51.914000000000001</v>
      </c>
      <c r="N733" s="83">
        <f t="shared" si="117"/>
        <v>49.79</v>
      </c>
      <c r="O733" s="83">
        <f t="shared" si="118"/>
        <v>45.073999999999998</v>
      </c>
      <c r="P733" s="134"/>
      <c r="Q733" s="36">
        <f t="shared" si="119"/>
        <v>1302.3333333333333</v>
      </c>
      <c r="R733" s="37">
        <f t="shared" si="120"/>
        <v>7814</v>
      </c>
      <c r="S733" s="21"/>
      <c r="T733" s="21"/>
      <c r="U733" s="21"/>
      <c r="V733" s="21"/>
    </row>
    <row r="734" spans="1:22" ht="15.75" x14ac:dyDescent="0.25">
      <c r="A734" s="13">
        <v>0.625</v>
      </c>
      <c r="B734" s="14" t="s">
        <v>766</v>
      </c>
      <c r="C734" s="15">
        <v>97</v>
      </c>
      <c r="D734" s="15">
        <v>80</v>
      </c>
      <c r="E734" s="15">
        <v>86</v>
      </c>
      <c r="F734" s="15">
        <v>279</v>
      </c>
      <c r="G734" s="15">
        <v>34</v>
      </c>
      <c r="H734" s="17">
        <v>11</v>
      </c>
      <c r="I734" s="82"/>
      <c r="J734" s="83">
        <f t="shared" si="113"/>
        <v>35.727499999999999</v>
      </c>
      <c r="K734" s="83">
        <f t="shared" si="114"/>
        <v>35.6</v>
      </c>
      <c r="L734" s="83">
        <f t="shared" si="115"/>
        <v>35.645000000000003</v>
      </c>
      <c r="M734" s="83">
        <f t="shared" si="116"/>
        <v>37.092500000000001</v>
      </c>
      <c r="N734" s="83">
        <f t="shared" si="117"/>
        <v>35.255000000000003</v>
      </c>
      <c r="O734" s="83">
        <f t="shared" si="118"/>
        <v>35.082500000000003</v>
      </c>
      <c r="P734" s="134"/>
      <c r="Q734" s="36">
        <f t="shared" si="119"/>
        <v>97.833333333333329</v>
      </c>
      <c r="R734" s="37">
        <f t="shared" si="120"/>
        <v>587</v>
      </c>
      <c r="S734" s="21"/>
      <c r="T734" s="21"/>
      <c r="U734" s="21"/>
      <c r="V734" s="21"/>
    </row>
    <row r="735" spans="1:22" ht="15.75" x14ac:dyDescent="0.25">
      <c r="A735" s="13">
        <v>0.625</v>
      </c>
      <c r="B735" s="14" t="s">
        <v>767</v>
      </c>
      <c r="C735" s="15">
        <v>449</v>
      </c>
      <c r="D735" s="15">
        <v>449</v>
      </c>
      <c r="E735" s="15">
        <v>789</v>
      </c>
      <c r="F735" s="15">
        <v>798</v>
      </c>
      <c r="G735" s="15">
        <v>490</v>
      </c>
      <c r="H735" s="17">
        <v>430</v>
      </c>
      <c r="I735" s="82"/>
      <c r="J735" s="83">
        <f t="shared" si="113"/>
        <v>38.3675</v>
      </c>
      <c r="K735" s="83">
        <f t="shared" si="114"/>
        <v>38.3675</v>
      </c>
      <c r="L735" s="83">
        <f t="shared" si="115"/>
        <v>40.917499999999997</v>
      </c>
      <c r="M735" s="83">
        <f t="shared" si="116"/>
        <v>40.984999999999999</v>
      </c>
      <c r="N735" s="83">
        <f t="shared" si="117"/>
        <v>38.674999999999997</v>
      </c>
      <c r="O735" s="83">
        <f t="shared" si="118"/>
        <v>38.225000000000001</v>
      </c>
      <c r="P735" s="134"/>
      <c r="Q735" s="36">
        <f t="shared" si="119"/>
        <v>567.5</v>
      </c>
      <c r="R735" s="37">
        <f t="shared" si="120"/>
        <v>3405</v>
      </c>
      <c r="S735" s="21"/>
      <c r="T735" s="21"/>
      <c r="U735" s="21"/>
      <c r="V735" s="21"/>
    </row>
    <row r="736" spans="1:22" ht="15.75" x14ac:dyDescent="0.25">
      <c r="A736" s="13">
        <v>0.625</v>
      </c>
      <c r="B736" s="14" t="s">
        <v>768</v>
      </c>
      <c r="C736" s="15">
        <v>12</v>
      </c>
      <c r="D736" s="15">
        <v>88</v>
      </c>
      <c r="E736" s="15">
        <v>96</v>
      </c>
      <c r="F736" s="15">
        <v>76</v>
      </c>
      <c r="G736" s="15">
        <v>388</v>
      </c>
      <c r="H736" s="17">
        <v>339</v>
      </c>
      <c r="I736" s="82"/>
      <c r="J736" s="83">
        <f t="shared" si="113"/>
        <v>35.090000000000003</v>
      </c>
      <c r="K736" s="83">
        <f t="shared" si="114"/>
        <v>35.659999999999997</v>
      </c>
      <c r="L736" s="83">
        <f t="shared" si="115"/>
        <v>35.72</v>
      </c>
      <c r="M736" s="83">
        <f t="shared" si="116"/>
        <v>35.57</v>
      </c>
      <c r="N736" s="83">
        <f t="shared" si="117"/>
        <v>37.909999999999997</v>
      </c>
      <c r="O736" s="83">
        <f t="shared" si="118"/>
        <v>37.542499999999997</v>
      </c>
      <c r="P736" s="134"/>
      <c r="Q736" s="36">
        <f t="shared" si="119"/>
        <v>166.5</v>
      </c>
      <c r="R736" s="37">
        <f t="shared" si="120"/>
        <v>999</v>
      </c>
      <c r="S736" s="21"/>
      <c r="T736" s="21"/>
      <c r="U736" s="21"/>
      <c r="V736" s="21"/>
    </row>
    <row r="737" spans="1:22" ht="15.75" x14ac:dyDescent="0.25">
      <c r="A737" s="13">
        <v>0.625</v>
      </c>
      <c r="B737" s="14" t="s">
        <v>769</v>
      </c>
      <c r="C737" s="15">
        <v>1208</v>
      </c>
      <c r="D737" s="15">
        <v>1151</v>
      </c>
      <c r="E737" s="15">
        <v>1380</v>
      </c>
      <c r="F737" s="15">
        <v>1424</v>
      </c>
      <c r="G737" s="15">
        <v>1390</v>
      </c>
      <c r="H737" s="17">
        <v>1182</v>
      </c>
      <c r="I737" s="82"/>
      <c r="J737" s="83">
        <f t="shared" si="113"/>
        <v>46.244</v>
      </c>
      <c r="K737" s="83">
        <f t="shared" si="114"/>
        <v>45.218000000000004</v>
      </c>
      <c r="L737" s="83">
        <f t="shared" si="115"/>
        <v>49.34</v>
      </c>
      <c r="M737" s="83">
        <f t="shared" si="116"/>
        <v>50.131999999999998</v>
      </c>
      <c r="N737" s="83">
        <f t="shared" si="117"/>
        <v>49.519999999999996</v>
      </c>
      <c r="O737" s="83">
        <f t="shared" si="118"/>
        <v>45.776000000000003</v>
      </c>
      <c r="P737" s="134"/>
      <c r="Q737" s="36">
        <f t="shared" si="119"/>
        <v>1289.1666666666667</v>
      </c>
      <c r="R737" s="37">
        <f t="shared" si="120"/>
        <v>7735</v>
      </c>
      <c r="S737" s="21"/>
      <c r="T737" s="21"/>
      <c r="U737" s="21"/>
      <c r="V737" s="21"/>
    </row>
    <row r="738" spans="1:22" ht="15.75" x14ac:dyDescent="0.25">
      <c r="A738" s="13">
        <v>0.625</v>
      </c>
      <c r="B738" s="14" t="s">
        <v>770</v>
      </c>
      <c r="C738" s="15">
        <v>1370</v>
      </c>
      <c r="D738" s="15">
        <v>1730</v>
      </c>
      <c r="E738" s="15">
        <v>1896</v>
      </c>
      <c r="F738" s="15">
        <v>2508</v>
      </c>
      <c r="G738" s="15">
        <v>1245</v>
      </c>
      <c r="H738" s="17">
        <v>952</v>
      </c>
      <c r="I738" s="82"/>
      <c r="J738" s="83">
        <f t="shared" si="113"/>
        <v>49.16</v>
      </c>
      <c r="K738" s="83">
        <f t="shared" si="114"/>
        <v>55.64</v>
      </c>
      <c r="L738" s="83">
        <f t="shared" si="115"/>
        <v>58.628</v>
      </c>
      <c r="M738" s="83">
        <f t="shared" si="116"/>
        <v>69.644000000000005</v>
      </c>
      <c r="N738" s="83">
        <f t="shared" si="117"/>
        <v>46.91</v>
      </c>
      <c r="O738" s="83">
        <f t="shared" si="118"/>
        <v>42.14</v>
      </c>
      <c r="P738" s="134"/>
      <c r="Q738" s="36">
        <f t="shared" si="119"/>
        <v>1616.8333333333333</v>
      </c>
      <c r="R738" s="37">
        <f t="shared" si="120"/>
        <v>9701</v>
      </c>
      <c r="S738" s="21"/>
      <c r="T738" s="21"/>
      <c r="U738" s="21"/>
      <c r="V738" s="21"/>
    </row>
    <row r="739" spans="1:22" ht="15.75" x14ac:dyDescent="0.25">
      <c r="A739" s="13">
        <v>0.625</v>
      </c>
      <c r="B739" s="14" t="s">
        <v>771</v>
      </c>
      <c r="C739" s="15">
        <v>10</v>
      </c>
      <c r="D739" s="15">
        <v>1</v>
      </c>
      <c r="E739" s="15">
        <v>68</v>
      </c>
      <c r="F739" s="15">
        <v>83</v>
      </c>
      <c r="G739" s="15">
        <v>114</v>
      </c>
      <c r="H739" s="17">
        <v>2</v>
      </c>
      <c r="I739" s="82"/>
      <c r="J739" s="83">
        <f t="shared" si="113"/>
        <v>35.075000000000003</v>
      </c>
      <c r="K739" s="83">
        <f t="shared" si="114"/>
        <v>35.0075</v>
      </c>
      <c r="L739" s="83">
        <f t="shared" si="115"/>
        <v>35.51</v>
      </c>
      <c r="M739" s="83">
        <f t="shared" si="116"/>
        <v>35.622500000000002</v>
      </c>
      <c r="N739" s="83">
        <f t="shared" si="117"/>
        <v>35.854999999999997</v>
      </c>
      <c r="O739" s="83">
        <f t="shared" si="118"/>
        <v>35.015000000000001</v>
      </c>
      <c r="P739" s="134"/>
      <c r="Q739" s="36">
        <f t="shared" si="119"/>
        <v>46.333333333333336</v>
      </c>
      <c r="R739" s="37">
        <f t="shared" si="120"/>
        <v>278</v>
      </c>
      <c r="S739" s="21"/>
      <c r="T739" s="21"/>
      <c r="U739" s="21"/>
      <c r="V739" s="21"/>
    </row>
    <row r="740" spans="1:22" ht="15.75" x14ac:dyDescent="0.25">
      <c r="A740" s="13">
        <v>0.625</v>
      </c>
      <c r="B740" s="14" t="s">
        <v>772</v>
      </c>
      <c r="C740" s="15">
        <v>4</v>
      </c>
      <c r="D740" s="15">
        <v>41</v>
      </c>
      <c r="E740" s="15">
        <v>411</v>
      </c>
      <c r="F740" s="15">
        <v>796</v>
      </c>
      <c r="G740" s="15">
        <v>185</v>
      </c>
      <c r="H740" s="17">
        <v>4</v>
      </c>
      <c r="I740" s="82"/>
      <c r="J740" s="83">
        <f t="shared" si="113"/>
        <v>35.03</v>
      </c>
      <c r="K740" s="83">
        <f t="shared" si="114"/>
        <v>35.307499999999997</v>
      </c>
      <c r="L740" s="83">
        <f t="shared" si="115"/>
        <v>38.082500000000003</v>
      </c>
      <c r="M740" s="83">
        <f t="shared" si="116"/>
        <v>40.97</v>
      </c>
      <c r="N740" s="83">
        <f t="shared" si="117"/>
        <v>36.387500000000003</v>
      </c>
      <c r="O740" s="83">
        <f t="shared" si="118"/>
        <v>35.03</v>
      </c>
      <c r="P740" s="134"/>
      <c r="Q740" s="36">
        <f t="shared" si="119"/>
        <v>240.16666666666666</v>
      </c>
      <c r="R740" s="37">
        <f t="shared" si="120"/>
        <v>1441</v>
      </c>
      <c r="S740" s="21"/>
      <c r="T740" s="21"/>
      <c r="U740" s="21"/>
      <c r="V740" s="21"/>
    </row>
    <row r="741" spans="1:22" ht="15.75" x14ac:dyDescent="0.25">
      <c r="A741" s="13">
        <v>0.625</v>
      </c>
      <c r="B741" s="14" t="s">
        <v>773</v>
      </c>
      <c r="C741" s="15">
        <v>2</v>
      </c>
      <c r="D741" s="15">
        <v>25</v>
      </c>
      <c r="E741" s="15">
        <v>89</v>
      </c>
      <c r="F741" s="15">
        <v>592</v>
      </c>
      <c r="G741" s="15">
        <v>13</v>
      </c>
      <c r="H741" s="17"/>
      <c r="I741" s="82"/>
      <c r="J741" s="83">
        <f t="shared" si="113"/>
        <v>35.015000000000001</v>
      </c>
      <c r="K741" s="83">
        <f t="shared" si="114"/>
        <v>35.1875</v>
      </c>
      <c r="L741" s="83">
        <f t="shared" si="115"/>
        <v>35.667499999999997</v>
      </c>
      <c r="M741" s="83">
        <f t="shared" si="116"/>
        <v>39.44</v>
      </c>
      <c r="N741" s="83">
        <f t="shared" si="117"/>
        <v>35.097499999999997</v>
      </c>
      <c r="O741" s="83">
        <f t="shared" si="118"/>
        <v>35</v>
      </c>
      <c r="P741" s="134"/>
      <c r="Q741" s="36">
        <f t="shared" si="119"/>
        <v>144.19999999999999</v>
      </c>
      <c r="R741" s="37">
        <f t="shared" si="120"/>
        <v>721</v>
      </c>
      <c r="S741" s="21"/>
      <c r="T741" s="21"/>
      <c r="U741" s="21"/>
      <c r="V741" s="21"/>
    </row>
    <row r="742" spans="1:22" ht="15.75" x14ac:dyDescent="0.25">
      <c r="A742" s="13">
        <v>0.625</v>
      </c>
      <c r="B742" s="14" t="s">
        <v>774</v>
      </c>
      <c r="C742" s="15">
        <v>6275</v>
      </c>
      <c r="D742" s="15">
        <v>569</v>
      </c>
      <c r="E742" s="15">
        <v>2552</v>
      </c>
      <c r="F742" s="15">
        <v>2639</v>
      </c>
      <c r="G742" s="15">
        <v>1498</v>
      </c>
      <c r="H742" s="17">
        <v>283</v>
      </c>
      <c r="I742" s="82"/>
      <c r="J742" s="83">
        <f t="shared" si="113"/>
        <v>209.5</v>
      </c>
      <c r="K742" s="83">
        <f t="shared" si="114"/>
        <v>39.267499999999998</v>
      </c>
      <c r="L742" s="83">
        <f t="shared" si="115"/>
        <v>70.436000000000007</v>
      </c>
      <c r="M742" s="83">
        <f t="shared" si="116"/>
        <v>72.00200000000001</v>
      </c>
      <c r="N742" s="83">
        <f t="shared" si="117"/>
        <v>51.463999999999999</v>
      </c>
      <c r="O742" s="83">
        <f t="shared" si="118"/>
        <v>37.122500000000002</v>
      </c>
      <c r="P742" s="134"/>
      <c r="Q742" s="36">
        <f t="shared" si="119"/>
        <v>2302.6666666666665</v>
      </c>
      <c r="R742" s="37">
        <f t="shared" si="120"/>
        <v>13816</v>
      </c>
      <c r="S742" s="21"/>
      <c r="T742" s="21"/>
      <c r="U742" s="21"/>
      <c r="V742" s="21"/>
    </row>
    <row r="743" spans="1:22" ht="15.75" x14ac:dyDescent="0.25">
      <c r="A743" s="13">
        <v>0.625</v>
      </c>
      <c r="B743" s="14" t="s">
        <v>775</v>
      </c>
      <c r="C743" s="15">
        <v>99</v>
      </c>
      <c r="D743" s="15">
        <v>1369</v>
      </c>
      <c r="E743" s="15">
        <v>3236</v>
      </c>
      <c r="F743" s="15">
        <v>2701</v>
      </c>
      <c r="G743" s="15">
        <v>794</v>
      </c>
      <c r="H743" s="17">
        <v>100</v>
      </c>
      <c r="I743" s="82"/>
      <c r="J743" s="83">
        <f t="shared" si="113"/>
        <v>35.7425</v>
      </c>
      <c r="K743" s="83">
        <f t="shared" si="114"/>
        <v>49.142000000000003</v>
      </c>
      <c r="L743" s="83">
        <f t="shared" si="115"/>
        <v>87.94</v>
      </c>
      <c r="M743" s="83">
        <f t="shared" si="116"/>
        <v>73.117999999999995</v>
      </c>
      <c r="N743" s="83">
        <f t="shared" si="117"/>
        <v>40.954999999999998</v>
      </c>
      <c r="O743" s="83">
        <f t="shared" si="118"/>
        <v>35.75</v>
      </c>
      <c r="P743" s="134"/>
      <c r="Q743" s="36">
        <f t="shared" si="119"/>
        <v>1383.1666666666667</v>
      </c>
      <c r="R743" s="37">
        <f t="shared" si="120"/>
        <v>8299</v>
      </c>
      <c r="S743" s="21"/>
      <c r="T743" s="21"/>
      <c r="U743" s="21"/>
      <c r="V743" s="21"/>
    </row>
    <row r="744" spans="1:22" ht="15.75" x14ac:dyDescent="0.25">
      <c r="A744" s="13">
        <v>0.625</v>
      </c>
      <c r="B744" s="14" t="s">
        <v>776</v>
      </c>
      <c r="C744" s="15">
        <v>318</v>
      </c>
      <c r="D744" s="15">
        <v>343</v>
      </c>
      <c r="E744" s="15">
        <v>701</v>
      </c>
      <c r="F744" s="15">
        <v>2000</v>
      </c>
      <c r="G744" s="15">
        <v>627</v>
      </c>
      <c r="H744" s="17">
        <v>120</v>
      </c>
      <c r="I744" s="82"/>
      <c r="J744" s="83">
        <f t="shared" si="113"/>
        <v>37.384999999999998</v>
      </c>
      <c r="K744" s="83">
        <f t="shared" si="114"/>
        <v>37.572499999999998</v>
      </c>
      <c r="L744" s="83">
        <f t="shared" si="115"/>
        <v>40.2575</v>
      </c>
      <c r="M744" s="83">
        <f t="shared" si="116"/>
        <v>60.5</v>
      </c>
      <c r="N744" s="83">
        <f t="shared" si="117"/>
        <v>39.702500000000001</v>
      </c>
      <c r="O744" s="83">
        <f t="shared" si="118"/>
        <v>35.9</v>
      </c>
      <c r="P744" s="134"/>
      <c r="Q744" s="36">
        <f t="shared" si="119"/>
        <v>684.83333333333337</v>
      </c>
      <c r="R744" s="37">
        <f t="shared" si="120"/>
        <v>4109</v>
      </c>
      <c r="S744" s="21"/>
      <c r="T744" s="21"/>
      <c r="U744" s="21"/>
      <c r="V744" s="21"/>
    </row>
    <row r="745" spans="1:22" ht="15.75" x14ac:dyDescent="0.25">
      <c r="A745" s="13">
        <v>0.625</v>
      </c>
      <c r="B745" s="14" t="s">
        <v>777</v>
      </c>
      <c r="C745" s="15">
        <v>238</v>
      </c>
      <c r="D745" s="15">
        <v>374</v>
      </c>
      <c r="E745" s="15">
        <v>1112</v>
      </c>
      <c r="F745" s="15">
        <v>2103</v>
      </c>
      <c r="G745" s="15">
        <v>859</v>
      </c>
      <c r="H745" s="17">
        <v>637</v>
      </c>
      <c r="I745" s="82"/>
      <c r="J745" s="83">
        <f t="shared" si="113"/>
        <v>36.784999999999997</v>
      </c>
      <c r="K745" s="83">
        <f t="shared" si="114"/>
        <v>37.805</v>
      </c>
      <c r="L745" s="83">
        <f t="shared" si="115"/>
        <v>44.515999999999998</v>
      </c>
      <c r="M745" s="83">
        <f t="shared" si="116"/>
        <v>62.353999999999999</v>
      </c>
      <c r="N745" s="83">
        <f t="shared" si="117"/>
        <v>41.442500000000003</v>
      </c>
      <c r="O745" s="83">
        <f t="shared" si="118"/>
        <v>39.777500000000003</v>
      </c>
      <c r="P745" s="134"/>
      <c r="Q745" s="36">
        <f t="shared" si="119"/>
        <v>887.16666666666663</v>
      </c>
      <c r="R745" s="37">
        <f t="shared" si="120"/>
        <v>5323</v>
      </c>
      <c r="S745" s="21"/>
      <c r="T745" s="21"/>
      <c r="U745" s="21"/>
      <c r="V745" s="21"/>
    </row>
    <row r="746" spans="1:22" ht="15.75" x14ac:dyDescent="0.25">
      <c r="A746" s="13">
        <v>0.625</v>
      </c>
      <c r="B746" s="14" t="s">
        <v>778</v>
      </c>
      <c r="C746" s="15">
        <v>229</v>
      </c>
      <c r="D746" s="15">
        <v>16</v>
      </c>
      <c r="E746" s="15">
        <v>1425</v>
      </c>
      <c r="F746" s="15">
        <v>1595</v>
      </c>
      <c r="G746" s="15">
        <v>611</v>
      </c>
      <c r="H746" s="17">
        <v>72</v>
      </c>
      <c r="I746" s="82"/>
      <c r="J746" s="83">
        <f t="shared" si="113"/>
        <v>36.717500000000001</v>
      </c>
      <c r="K746" s="83">
        <f t="shared" si="114"/>
        <v>35.119999999999997</v>
      </c>
      <c r="L746" s="83">
        <f t="shared" si="115"/>
        <v>50.15</v>
      </c>
      <c r="M746" s="83">
        <f t="shared" si="116"/>
        <v>53.21</v>
      </c>
      <c r="N746" s="83">
        <f t="shared" si="117"/>
        <v>39.582500000000003</v>
      </c>
      <c r="O746" s="83">
        <f t="shared" si="118"/>
        <v>35.54</v>
      </c>
      <c r="P746" s="134"/>
      <c r="Q746" s="36">
        <f t="shared" si="119"/>
        <v>658</v>
      </c>
      <c r="R746" s="37">
        <f t="shared" si="120"/>
        <v>3948</v>
      </c>
      <c r="S746" s="21"/>
      <c r="T746" s="21"/>
      <c r="U746" s="21"/>
      <c r="V746" s="21"/>
    </row>
    <row r="747" spans="1:22" ht="15.75" x14ac:dyDescent="0.25">
      <c r="A747" s="13">
        <v>0.625</v>
      </c>
      <c r="B747" s="14" t="s">
        <v>779</v>
      </c>
      <c r="C747" s="15">
        <v>107</v>
      </c>
      <c r="D747" s="15">
        <v>72</v>
      </c>
      <c r="E747" s="15">
        <v>376</v>
      </c>
      <c r="F747" s="15">
        <v>675</v>
      </c>
      <c r="G747" s="15">
        <v>170</v>
      </c>
      <c r="H747" s="17">
        <v>78</v>
      </c>
      <c r="I747" s="82"/>
      <c r="J747" s="83">
        <f t="shared" si="113"/>
        <v>35.802500000000002</v>
      </c>
      <c r="K747" s="83">
        <f t="shared" si="114"/>
        <v>35.54</v>
      </c>
      <c r="L747" s="83">
        <f t="shared" si="115"/>
        <v>37.82</v>
      </c>
      <c r="M747" s="83">
        <f t="shared" si="116"/>
        <v>40.0625</v>
      </c>
      <c r="N747" s="83">
        <f t="shared" si="117"/>
        <v>36.274999999999999</v>
      </c>
      <c r="O747" s="83">
        <f t="shared" si="118"/>
        <v>35.585000000000001</v>
      </c>
      <c r="P747" s="134"/>
      <c r="Q747" s="36">
        <f t="shared" si="119"/>
        <v>246.33333333333334</v>
      </c>
      <c r="R747" s="37">
        <f t="shared" si="120"/>
        <v>1478</v>
      </c>
      <c r="S747" s="21"/>
      <c r="T747" s="21"/>
      <c r="U747" s="21"/>
      <c r="V747" s="21"/>
    </row>
    <row r="748" spans="1:22" ht="15.75" x14ac:dyDescent="0.25">
      <c r="A748" s="13">
        <v>0.625</v>
      </c>
      <c r="B748" s="14" t="s">
        <v>780</v>
      </c>
      <c r="C748" s="15">
        <v>67</v>
      </c>
      <c r="D748" s="15">
        <v>169</v>
      </c>
      <c r="E748" s="15">
        <v>290</v>
      </c>
      <c r="F748" s="15">
        <v>695</v>
      </c>
      <c r="G748" s="15">
        <v>408</v>
      </c>
      <c r="H748" s="17">
        <v>228</v>
      </c>
      <c r="I748" s="82"/>
      <c r="J748" s="83">
        <f t="shared" si="113"/>
        <v>35.502499999999998</v>
      </c>
      <c r="K748" s="83">
        <f t="shared" si="114"/>
        <v>36.267499999999998</v>
      </c>
      <c r="L748" s="83">
        <f t="shared" si="115"/>
        <v>37.174999999999997</v>
      </c>
      <c r="M748" s="83">
        <f t="shared" si="116"/>
        <v>40.212499999999999</v>
      </c>
      <c r="N748" s="83">
        <f t="shared" si="117"/>
        <v>38.06</v>
      </c>
      <c r="O748" s="83">
        <f t="shared" si="118"/>
        <v>36.71</v>
      </c>
      <c r="P748" s="134"/>
      <c r="Q748" s="36">
        <f t="shared" si="119"/>
        <v>309.5</v>
      </c>
      <c r="R748" s="37">
        <f t="shared" si="120"/>
        <v>1857</v>
      </c>
      <c r="S748" s="21"/>
      <c r="T748" s="21"/>
      <c r="U748" s="21"/>
      <c r="V748" s="21"/>
    </row>
    <row r="749" spans="1:22" ht="15.75" x14ac:dyDescent="0.25">
      <c r="A749" s="13">
        <v>0.625</v>
      </c>
      <c r="B749" s="14" t="s">
        <v>781</v>
      </c>
      <c r="C749" s="15">
        <v>59</v>
      </c>
      <c r="D749" s="15">
        <v>15</v>
      </c>
      <c r="E749" s="15">
        <v>80</v>
      </c>
      <c r="F749" s="15">
        <v>15</v>
      </c>
      <c r="G749" s="15">
        <v>23</v>
      </c>
      <c r="H749" s="17">
        <v>29</v>
      </c>
      <c r="I749" s="82"/>
      <c r="J749" s="83">
        <f t="shared" si="113"/>
        <v>35.442500000000003</v>
      </c>
      <c r="K749" s="83">
        <f t="shared" si="114"/>
        <v>35.112499999999997</v>
      </c>
      <c r="L749" s="83">
        <f t="shared" si="115"/>
        <v>35.6</v>
      </c>
      <c r="M749" s="83">
        <f t="shared" si="116"/>
        <v>35.112499999999997</v>
      </c>
      <c r="N749" s="83">
        <f t="shared" si="117"/>
        <v>35.172499999999999</v>
      </c>
      <c r="O749" s="83">
        <f t="shared" si="118"/>
        <v>35.217500000000001</v>
      </c>
      <c r="P749" s="134"/>
      <c r="Q749" s="36">
        <f t="shared" si="119"/>
        <v>36.833333333333336</v>
      </c>
      <c r="R749" s="37">
        <f t="shared" si="120"/>
        <v>221</v>
      </c>
      <c r="S749" s="21"/>
      <c r="T749" s="21"/>
      <c r="U749" s="21"/>
      <c r="V749" s="21"/>
    </row>
    <row r="750" spans="1:22" ht="15.75" x14ac:dyDescent="0.25">
      <c r="A750" s="13">
        <v>0.625</v>
      </c>
      <c r="B750" s="14" t="s">
        <v>782</v>
      </c>
      <c r="C750" s="15">
        <v>132</v>
      </c>
      <c r="D750" s="15">
        <v>419</v>
      </c>
      <c r="E750" s="15">
        <v>739</v>
      </c>
      <c r="F750" s="15">
        <v>4151</v>
      </c>
      <c r="G750" s="15">
        <v>1650</v>
      </c>
      <c r="H750" s="17">
        <v>320</v>
      </c>
      <c r="I750" s="82"/>
      <c r="J750" s="83">
        <f t="shared" si="113"/>
        <v>35.99</v>
      </c>
      <c r="K750" s="83">
        <f t="shared" si="114"/>
        <v>38.142499999999998</v>
      </c>
      <c r="L750" s="83">
        <f t="shared" si="115"/>
        <v>40.542499999999997</v>
      </c>
      <c r="M750" s="83">
        <f t="shared" si="116"/>
        <v>124.53999999999999</v>
      </c>
      <c r="N750" s="83">
        <f t="shared" si="117"/>
        <v>54.2</v>
      </c>
      <c r="O750" s="83">
        <f t="shared" si="118"/>
        <v>37.4</v>
      </c>
      <c r="P750" s="134"/>
      <c r="Q750" s="36">
        <f t="shared" si="119"/>
        <v>1235.1666666666667</v>
      </c>
      <c r="R750" s="37">
        <f t="shared" si="120"/>
        <v>7411</v>
      </c>
      <c r="S750" s="21"/>
      <c r="T750" s="21"/>
      <c r="U750" s="21"/>
      <c r="V750" s="21"/>
    </row>
    <row r="751" spans="1:22" ht="15.75" x14ac:dyDescent="0.25">
      <c r="A751" s="13">
        <v>0.625</v>
      </c>
      <c r="B751" s="14" t="s">
        <v>783</v>
      </c>
      <c r="C751" s="15">
        <v>238</v>
      </c>
      <c r="D751" s="15">
        <v>8</v>
      </c>
      <c r="E751" s="15">
        <v>387</v>
      </c>
      <c r="F751" s="15">
        <v>285</v>
      </c>
      <c r="G751" s="15">
        <v>255</v>
      </c>
      <c r="H751" s="17">
        <v>199</v>
      </c>
      <c r="I751" s="82"/>
      <c r="J751" s="83">
        <f t="shared" si="113"/>
        <v>36.784999999999997</v>
      </c>
      <c r="K751" s="83">
        <f t="shared" si="114"/>
        <v>35.06</v>
      </c>
      <c r="L751" s="83">
        <f t="shared" si="115"/>
        <v>37.902500000000003</v>
      </c>
      <c r="M751" s="83">
        <f t="shared" si="116"/>
        <v>37.137500000000003</v>
      </c>
      <c r="N751" s="83">
        <f t="shared" si="117"/>
        <v>36.912500000000001</v>
      </c>
      <c r="O751" s="83">
        <f t="shared" si="118"/>
        <v>36.4925</v>
      </c>
      <c r="P751" s="134"/>
      <c r="Q751" s="36">
        <f t="shared" si="119"/>
        <v>228.66666666666666</v>
      </c>
      <c r="R751" s="37">
        <f t="shared" si="120"/>
        <v>1372</v>
      </c>
      <c r="S751" s="21"/>
      <c r="T751" s="21"/>
      <c r="U751" s="21"/>
      <c r="V751" s="21"/>
    </row>
    <row r="752" spans="1:22" ht="16.5" thickBot="1" x14ac:dyDescent="0.3">
      <c r="A752" s="13">
        <v>0.625</v>
      </c>
      <c r="B752" s="14" t="s">
        <v>784</v>
      </c>
      <c r="C752" s="15">
        <v>852</v>
      </c>
      <c r="D752" s="15">
        <v>931</v>
      </c>
      <c r="E752" s="15">
        <v>1689</v>
      </c>
      <c r="F752" s="15">
        <v>1710</v>
      </c>
      <c r="G752" s="15">
        <v>1567</v>
      </c>
      <c r="H752" s="17">
        <v>832</v>
      </c>
      <c r="I752" s="82"/>
      <c r="J752" s="83">
        <f t="shared" si="113"/>
        <v>41.39</v>
      </c>
      <c r="K752" s="83">
        <f t="shared" si="114"/>
        <v>41.982500000000002</v>
      </c>
      <c r="L752" s="83">
        <f t="shared" si="115"/>
        <v>54.902000000000001</v>
      </c>
      <c r="M752" s="83">
        <f t="shared" si="116"/>
        <v>55.28</v>
      </c>
      <c r="N752" s="83">
        <f t="shared" si="117"/>
        <v>52.706000000000003</v>
      </c>
      <c r="O752" s="83">
        <f t="shared" si="118"/>
        <v>41.24</v>
      </c>
      <c r="P752" s="134"/>
      <c r="Q752" s="36">
        <f t="shared" si="119"/>
        <v>1263.5</v>
      </c>
      <c r="R752" s="37">
        <f t="shared" si="120"/>
        <v>7581</v>
      </c>
      <c r="S752" s="21"/>
      <c r="T752" s="21"/>
      <c r="U752" s="21"/>
      <c r="V752" s="21"/>
    </row>
    <row r="753" spans="1:22" ht="16.5" thickBot="1" x14ac:dyDescent="0.3">
      <c r="A753" s="13">
        <v>2</v>
      </c>
      <c r="B753" s="14" t="s">
        <v>785</v>
      </c>
      <c r="C753" s="15">
        <v>170</v>
      </c>
      <c r="D753" s="15">
        <v>1590</v>
      </c>
      <c r="E753" s="15">
        <v>44320</v>
      </c>
      <c r="F753" s="15">
        <v>43610</v>
      </c>
      <c r="G753" s="15">
        <v>2680</v>
      </c>
      <c r="H753" s="17">
        <v>1640</v>
      </c>
      <c r="I753" s="82"/>
      <c r="J753" s="89">
        <f>140*2+IF(C753&gt;8000,8000/100*0.75,C753/100*0.75)+IF(IF(C753&gt;24000,(24000-8000)/100*1.8,(C753-8000)/100*1.8)&lt;0,0,IF(C753&gt;24000,(24000-8000)/100*1.8,(C753-8000)/100*1.8))+IF(C753&gt;24000, (C753-24000)/100*4,0)</f>
        <v>281.27499999999998</v>
      </c>
      <c r="K753" s="90">
        <f t="shared" ref="K753" si="121">140*2+IF(D753&gt;8000,8000/100*0.75,D753/100*0.75)+IF(IF(D753&gt;24000,(24000-8000)/100*1.8,(D753-8000)/100*1.8)&lt;0,0,IF(D753&gt;24000,(24000-8000)/100*1.8,(D753-8000)/100*1.8))+IF(D753&gt;24000, (D753-24000)/100*4,0)</f>
        <v>291.92500000000001</v>
      </c>
      <c r="L753" s="90">
        <f t="shared" ref="L753" si="122">140*2+IF(E753&gt;8000,8000/100*0.75,E753/100*0.75)+IF(IF(E753&gt;24000,(24000-8000)/100*1.8,(E753-8000)/100*1.8)&lt;0,0,IF(E753&gt;24000,(24000-8000)/100*1.8,(E753-8000)/100*1.8))+IF(E753&gt;24000, (E753-24000)/100*4,0)</f>
        <v>1440.8</v>
      </c>
      <c r="M753" s="90">
        <f t="shared" ref="M753" si="123">140*2+IF(F753&gt;8000,8000/100*0.75,F753/100*0.75)+IF(IF(F753&gt;24000,(24000-8000)/100*1.8,(F753-8000)/100*1.8)&lt;0,0,IF(F753&gt;24000,(24000-8000)/100*1.8,(F753-8000)/100*1.8))+IF(F753&gt;24000, (F753-24000)/100*4,0)</f>
        <v>1412.4</v>
      </c>
      <c r="N753" s="90">
        <f t="shared" ref="N753" si="124">140*2+IF(G753&gt;8000,8000/100*0.75,G753/100*0.75)+IF(IF(G753&gt;24000,(24000-8000)/100*1.8,(G753-8000)/100*1.8)&lt;0,0,IF(G753&gt;24000,(24000-8000)/100*1.8,(G753-8000)/100*1.8))+IF(G753&gt;24000, (G753-24000)/100*4,0)</f>
        <v>300.10000000000002</v>
      </c>
      <c r="O753" s="91">
        <f t="shared" ref="O753" si="125">140*2+IF(H753&gt;8000,8000/100*0.75,H753/100*0.75)+IF(IF(H753&gt;24000,(24000-8000)/100*1.8,(H753-8000)/100*1.8)&lt;0,0,IF(H753&gt;24000,(24000-8000)/100*1.8,(H753-8000)/100*1.8))+IF(H753&gt;24000, (H753-24000)/100*4,0)</f>
        <v>292.3</v>
      </c>
      <c r="P753" s="134"/>
      <c r="Q753" s="36">
        <f t="shared" si="119"/>
        <v>15668.333333333334</v>
      </c>
      <c r="R753" s="37">
        <f t="shared" si="120"/>
        <v>94010</v>
      </c>
      <c r="S753" s="21"/>
      <c r="T753" s="21"/>
      <c r="U753" s="21"/>
      <c r="V753" s="21"/>
    </row>
    <row r="754" spans="1:22" ht="15.75" x14ac:dyDescent="0.25">
      <c r="A754" s="13">
        <v>0.625</v>
      </c>
      <c r="B754" s="14" t="s">
        <v>786</v>
      </c>
      <c r="C754" s="15">
        <v>54</v>
      </c>
      <c r="D754" s="15">
        <v>74</v>
      </c>
      <c r="E754" s="15">
        <v>29744</v>
      </c>
      <c r="F754" s="15">
        <v>26775</v>
      </c>
      <c r="G754" s="15">
        <v>16222</v>
      </c>
      <c r="H754" s="17">
        <v>6</v>
      </c>
      <c r="I754" s="82"/>
      <c r="J754" s="83">
        <f t="shared" ref="J754" si="126">17.5*2+IF(C754&gt;1000,1000/100*0.75,C754/100*0.75)+IF(IF(C754&gt;3000,(3000-1000)/100*1.8,(C754-1000)/100*1.8)&lt;0,0,IF(C754&gt;3000,(3000-1000)/100*1.8,(C754-1000)/100*1.8))+IF(C754&gt;3000, (C754-3000)/100*4,0)</f>
        <v>35.405000000000001</v>
      </c>
      <c r="K754" s="83">
        <f t="shared" ref="K754" si="127">17.5*2+IF(D754&gt;1000,1000/100*0.75,D754/100*0.75)+IF(IF(D754&gt;3000,(3000-1000)/100*1.8,(D754-1000)/100*1.8)&lt;0,0,IF(D754&gt;3000,(3000-1000)/100*1.8,(D754-1000)/100*1.8))+IF(D754&gt;3000, (D754-3000)/100*4,0)</f>
        <v>35.555</v>
      </c>
      <c r="L754" s="83">
        <f t="shared" ref="L754" si="128">17.5*2+IF(E754&gt;1000,1000/100*0.75,E754/100*0.75)+IF(IF(E754&gt;3000,(3000-1000)/100*1.8,(E754-1000)/100*1.8)&lt;0,0,IF(E754&gt;3000,(3000-1000)/100*1.8,(E754-1000)/100*1.8))+IF(E754&gt;3000, (E754-3000)/100*4,0)</f>
        <v>1148.26</v>
      </c>
      <c r="M754" s="83">
        <f t="shared" ref="M754" si="129">17.5*2+IF(F754&gt;1000,1000/100*0.75,F754/100*0.75)+IF(IF(F754&gt;3000,(3000-1000)/100*1.8,(F754-1000)/100*1.8)&lt;0,0,IF(F754&gt;3000,(3000-1000)/100*1.8,(F754-1000)/100*1.8))+IF(F754&gt;3000, (F754-3000)/100*4,0)</f>
        <v>1029.5</v>
      </c>
      <c r="N754" s="83">
        <f t="shared" ref="N754" si="130">17.5*2+IF(G754&gt;1000,1000/100*0.75,G754/100*0.75)+IF(IF(G754&gt;3000,(3000-1000)/100*1.8,(G754-1000)/100*1.8)&lt;0,0,IF(G754&gt;3000,(3000-1000)/100*1.8,(G754-1000)/100*1.8))+IF(G754&gt;3000, (G754-3000)/100*4,0)</f>
        <v>607.38</v>
      </c>
      <c r="O754" s="83">
        <f t="shared" ref="O754" si="131">17.5*2+IF(H754&gt;1000,1000/100*0.75,H754/100*0.75)+IF(IF(H754&gt;3000,(3000-1000)/100*1.8,(H754-1000)/100*1.8)&lt;0,0,IF(H754&gt;3000,(3000-1000)/100*1.8,(H754-1000)/100*1.8))+IF(H754&gt;3000, (H754-3000)/100*4,0)</f>
        <v>35.045000000000002</v>
      </c>
      <c r="P754" s="134"/>
      <c r="Q754" s="36">
        <f t="shared" si="119"/>
        <v>12145.833333333334</v>
      </c>
      <c r="R754" s="37">
        <f t="shared" si="120"/>
        <v>72875</v>
      </c>
      <c r="S754" s="21"/>
      <c r="T754" s="21"/>
      <c r="U754" s="21"/>
      <c r="V754" s="21"/>
    </row>
    <row r="755" spans="1:22" ht="15.75" x14ac:dyDescent="0.25">
      <c r="A755" s="13">
        <v>0.625</v>
      </c>
      <c r="B755" s="14" t="s">
        <v>787</v>
      </c>
      <c r="C755" s="15">
        <v>30</v>
      </c>
      <c r="D755" s="15">
        <v>233</v>
      </c>
      <c r="E755" s="15">
        <v>17850</v>
      </c>
      <c r="F755" s="15">
        <v>17165</v>
      </c>
      <c r="G755" s="15">
        <v>9908</v>
      </c>
      <c r="H755" s="17">
        <v>3</v>
      </c>
      <c r="I755" s="82"/>
      <c r="J755" s="83">
        <f t="shared" ref="J755:J818" si="132">17.5*2+IF(C755&gt;1000,1000/100*0.75,C755/100*0.75)+IF(IF(C755&gt;3000,(3000-1000)/100*1.8,(C755-1000)/100*1.8)&lt;0,0,IF(C755&gt;3000,(3000-1000)/100*1.8,(C755-1000)/100*1.8))+IF(C755&gt;3000, (C755-3000)/100*4,0)</f>
        <v>35.225000000000001</v>
      </c>
      <c r="K755" s="83">
        <f t="shared" ref="K755:K818" si="133">17.5*2+IF(D755&gt;1000,1000/100*0.75,D755/100*0.75)+IF(IF(D755&gt;3000,(3000-1000)/100*1.8,(D755-1000)/100*1.8)&lt;0,0,IF(D755&gt;3000,(3000-1000)/100*1.8,(D755-1000)/100*1.8))+IF(D755&gt;3000, (D755-3000)/100*4,0)</f>
        <v>36.747500000000002</v>
      </c>
      <c r="L755" s="83">
        <f t="shared" ref="L755:L818" si="134">17.5*2+IF(E755&gt;1000,1000/100*0.75,E755/100*0.75)+IF(IF(E755&gt;3000,(3000-1000)/100*1.8,(E755-1000)/100*1.8)&lt;0,0,IF(E755&gt;3000,(3000-1000)/100*1.8,(E755-1000)/100*1.8))+IF(E755&gt;3000, (E755-3000)/100*4,0)</f>
        <v>672.5</v>
      </c>
      <c r="M755" s="83">
        <f t="shared" ref="M755:M818" si="135">17.5*2+IF(F755&gt;1000,1000/100*0.75,F755/100*0.75)+IF(IF(F755&gt;3000,(3000-1000)/100*1.8,(F755-1000)/100*1.8)&lt;0,0,IF(F755&gt;3000,(3000-1000)/100*1.8,(F755-1000)/100*1.8))+IF(F755&gt;3000, (F755-3000)/100*4,0)</f>
        <v>645.1</v>
      </c>
      <c r="N755" s="83">
        <f t="shared" ref="N755:N818" si="136">17.5*2+IF(G755&gt;1000,1000/100*0.75,G755/100*0.75)+IF(IF(G755&gt;3000,(3000-1000)/100*1.8,(G755-1000)/100*1.8)&lt;0,0,IF(G755&gt;3000,(3000-1000)/100*1.8,(G755-1000)/100*1.8))+IF(G755&gt;3000, (G755-3000)/100*4,0)</f>
        <v>354.82</v>
      </c>
      <c r="O755" s="83">
        <f t="shared" ref="O755:O818" si="137">17.5*2+IF(H755&gt;1000,1000/100*0.75,H755/100*0.75)+IF(IF(H755&gt;3000,(3000-1000)/100*1.8,(H755-1000)/100*1.8)&lt;0,0,IF(H755&gt;3000,(3000-1000)/100*1.8,(H755-1000)/100*1.8))+IF(H755&gt;3000, (H755-3000)/100*4,0)</f>
        <v>35.022500000000001</v>
      </c>
      <c r="P755" s="134"/>
      <c r="Q755" s="36">
        <f t="shared" si="119"/>
        <v>7531.5</v>
      </c>
      <c r="R755" s="37">
        <f t="shared" si="120"/>
        <v>45189</v>
      </c>
      <c r="S755" s="21"/>
      <c r="T755" s="21"/>
      <c r="U755" s="21"/>
      <c r="V755" s="21"/>
    </row>
    <row r="756" spans="1:22" ht="15.75" x14ac:dyDescent="0.25">
      <c r="A756" s="13">
        <v>0.625</v>
      </c>
      <c r="B756" s="14" t="s">
        <v>788</v>
      </c>
      <c r="C756" s="15">
        <v>12</v>
      </c>
      <c r="D756" s="15">
        <v>29</v>
      </c>
      <c r="E756" s="15">
        <v>618</v>
      </c>
      <c r="F756" s="15">
        <v>1007</v>
      </c>
      <c r="G756" s="15">
        <v>210</v>
      </c>
      <c r="H756" s="17">
        <v>3</v>
      </c>
      <c r="I756" s="82"/>
      <c r="J756" s="83">
        <f t="shared" si="132"/>
        <v>35.090000000000003</v>
      </c>
      <c r="K756" s="83">
        <f t="shared" si="133"/>
        <v>35.217500000000001</v>
      </c>
      <c r="L756" s="83">
        <f t="shared" si="134"/>
        <v>39.634999999999998</v>
      </c>
      <c r="M756" s="83">
        <f t="shared" si="135"/>
        <v>42.625999999999998</v>
      </c>
      <c r="N756" s="83">
        <f t="shared" si="136"/>
        <v>36.575000000000003</v>
      </c>
      <c r="O756" s="83">
        <f t="shared" si="137"/>
        <v>35.022500000000001</v>
      </c>
      <c r="P756" s="134"/>
      <c r="Q756" s="36">
        <f t="shared" si="119"/>
        <v>313.16666666666669</v>
      </c>
      <c r="R756" s="37">
        <f t="shared" si="120"/>
        <v>1879</v>
      </c>
      <c r="S756" s="21"/>
      <c r="T756" s="21"/>
      <c r="U756" s="21"/>
      <c r="V756" s="21"/>
    </row>
    <row r="757" spans="1:22" ht="15.75" x14ac:dyDescent="0.25">
      <c r="A757" s="13">
        <v>0.625</v>
      </c>
      <c r="B757" s="14" t="s">
        <v>789</v>
      </c>
      <c r="C757" s="15">
        <v>269</v>
      </c>
      <c r="D757" s="15">
        <v>6050</v>
      </c>
      <c r="E757" s="15">
        <v>2601</v>
      </c>
      <c r="F757" s="15">
        <v>2939</v>
      </c>
      <c r="G757" s="15">
        <v>367</v>
      </c>
      <c r="H757" s="17">
        <v>217</v>
      </c>
      <c r="I757" s="82"/>
      <c r="J757" s="83">
        <f t="shared" si="132"/>
        <v>37.017499999999998</v>
      </c>
      <c r="K757" s="83">
        <f t="shared" si="133"/>
        <v>200.5</v>
      </c>
      <c r="L757" s="83">
        <f t="shared" si="134"/>
        <v>71.318000000000012</v>
      </c>
      <c r="M757" s="83">
        <f t="shared" si="135"/>
        <v>77.402000000000001</v>
      </c>
      <c r="N757" s="83">
        <f t="shared" si="136"/>
        <v>37.752499999999998</v>
      </c>
      <c r="O757" s="83">
        <f t="shared" si="137"/>
        <v>36.627499999999998</v>
      </c>
      <c r="P757" s="134"/>
      <c r="Q757" s="36">
        <f t="shared" si="119"/>
        <v>2073.8333333333335</v>
      </c>
      <c r="R757" s="37">
        <f t="shared" si="120"/>
        <v>12443</v>
      </c>
      <c r="S757" s="21"/>
      <c r="T757" s="21"/>
      <c r="U757" s="21"/>
      <c r="V757" s="21"/>
    </row>
    <row r="758" spans="1:22" ht="15.75" x14ac:dyDescent="0.25">
      <c r="A758" s="13">
        <v>0.625</v>
      </c>
      <c r="B758" s="14" t="s">
        <v>790</v>
      </c>
      <c r="C758" s="15">
        <v>192</v>
      </c>
      <c r="D758" s="15">
        <v>185</v>
      </c>
      <c r="E758" s="15">
        <v>441</v>
      </c>
      <c r="F758" s="15">
        <v>1659</v>
      </c>
      <c r="G758" s="15">
        <v>210</v>
      </c>
      <c r="H758" s="17">
        <v>84</v>
      </c>
      <c r="I758" s="82"/>
      <c r="J758" s="83">
        <f t="shared" si="132"/>
        <v>36.44</v>
      </c>
      <c r="K758" s="83">
        <f t="shared" si="133"/>
        <v>36.387500000000003</v>
      </c>
      <c r="L758" s="83">
        <f t="shared" si="134"/>
        <v>38.307499999999997</v>
      </c>
      <c r="M758" s="83">
        <f t="shared" si="135"/>
        <v>54.362000000000002</v>
      </c>
      <c r="N758" s="83">
        <f t="shared" si="136"/>
        <v>36.575000000000003</v>
      </c>
      <c r="O758" s="83">
        <f t="shared" si="137"/>
        <v>35.630000000000003</v>
      </c>
      <c r="P758" s="134"/>
      <c r="Q758" s="36">
        <f t="shared" si="119"/>
        <v>461.83333333333331</v>
      </c>
      <c r="R758" s="37">
        <f t="shared" si="120"/>
        <v>2771</v>
      </c>
      <c r="S758" s="21"/>
      <c r="T758" s="21"/>
      <c r="U758" s="21"/>
      <c r="V758" s="21"/>
    </row>
    <row r="759" spans="1:22" ht="15.75" x14ac:dyDescent="0.25">
      <c r="A759" s="13">
        <v>0.625</v>
      </c>
      <c r="B759" s="14" t="s">
        <v>791</v>
      </c>
      <c r="C759" s="15">
        <v>24</v>
      </c>
      <c r="D759" s="15">
        <v>54</v>
      </c>
      <c r="E759" s="15">
        <v>1856</v>
      </c>
      <c r="F759" s="15">
        <v>612</v>
      </c>
      <c r="G759" s="15">
        <v>133</v>
      </c>
      <c r="H759" s="17">
        <v>54</v>
      </c>
      <c r="I759" s="82"/>
      <c r="J759" s="83">
        <f t="shared" si="132"/>
        <v>35.18</v>
      </c>
      <c r="K759" s="83">
        <f t="shared" si="133"/>
        <v>35.405000000000001</v>
      </c>
      <c r="L759" s="83">
        <f t="shared" si="134"/>
        <v>57.908000000000001</v>
      </c>
      <c r="M759" s="83">
        <f t="shared" si="135"/>
        <v>39.590000000000003</v>
      </c>
      <c r="N759" s="83">
        <f t="shared" si="136"/>
        <v>35.997500000000002</v>
      </c>
      <c r="O759" s="83">
        <f t="shared" si="137"/>
        <v>35.405000000000001</v>
      </c>
      <c r="P759" s="134"/>
      <c r="Q759" s="36">
        <f t="shared" si="119"/>
        <v>455.5</v>
      </c>
      <c r="R759" s="37">
        <f t="shared" si="120"/>
        <v>2733</v>
      </c>
      <c r="S759" s="21"/>
      <c r="T759" s="21"/>
      <c r="U759" s="21"/>
      <c r="V759" s="21"/>
    </row>
    <row r="760" spans="1:22" ht="15.75" x14ac:dyDescent="0.25">
      <c r="A760" s="13">
        <v>0.625</v>
      </c>
      <c r="B760" s="14" t="s">
        <v>792</v>
      </c>
      <c r="C760" s="15">
        <v>644</v>
      </c>
      <c r="D760" s="15">
        <v>312</v>
      </c>
      <c r="E760" s="15">
        <v>467</v>
      </c>
      <c r="F760" s="15">
        <v>813</v>
      </c>
      <c r="G760" s="15">
        <v>465</v>
      </c>
      <c r="H760" s="17">
        <v>463</v>
      </c>
      <c r="I760" s="82"/>
      <c r="J760" s="83">
        <f t="shared" si="132"/>
        <v>39.83</v>
      </c>
      <c r="K760" s="83">
        <f t="shared" si="133"/>
        <v>37.340000000000003</v>
      </c>
      <c r="L760" s="83">
        <f t="shared" si="134"/>
        <v>38.502499999999998</v>
      </c>
      <c r="M760" s="83">
        <f t="shared" si="135"/>
        <v>41.097499999999997</v>
      </c>
      <c r="N760" s="83">
        <f t="shared" si="136"/>
        <v>38.487499999999997</v>
      </c>
      <c r="O760" s="83">
        <f t="shared" si="137"/>
        <v>38.472499999999997</v>
      </c>
      <c r="P760" s="134"/>
      <c r="Q760" s="36">
        <f t="shared" si="119"/>
        <v>527.33333333333337</v>
      </c>
      <c r="R760" s="37">
        <f t="shared" si="120"/>
        <v>3164</v>
      </c>
      <c r="S760" s="21"/>
      <c r="T760" s="21"/>
      <c r="U760" s="21"/>
      <c r="V760" s="21"/>
    </row>
    <row r="761" spans="1:22" ht="15.75" x14ac:dyDescent="0.25">
      <c r="A761" s="13">
        <v>0.625</v>
      </c>
      <c r="B761" s="52">
        <v>31010</v>
      </c>
      <c r="C761" s="15">
        <v>753</v>
      </c>
      <c r="D761" s="15">
        <v>948</v>
      </c>
      <c r="E761" s="15">
        <v>1060</v>
      </c>
      <c r="F761" s="15">
        <v>749</v>
      </c>
      <c r="G761" s="15">
        <v>175</v>
      </c>
      <c r="H761" s="17">
        <v>293</v>
      </c>
      <c r="I761" s="82"/>
      <c r="J761" s="83">
        <f t="shared" si="132"/>
        <v>40.647500000000001</v>
      </c>
      <c r="K761" s="83">
        <f t="shared" si="133"/>
        <v>42.11</v>
      </c>
      <c r="L761" s="83">
        <f t="shared" si="134"/>
        <v>43.58</v>
      </c>
      <c r="M761" s="83">
        <f t="shared" si="135"/>
        <v>40.6175</v>
      </c>
      <c r="N761" s="83">
        <f t="shared" si="136"/>
        <v>36.3125</v>
      </c>
      <c r="O761" s="83">
        <f t="shared" si="137"/>
        <v>37.197499999999998</v>
      </c>
      <c r="P761" s="134"/>
      <c r="Q761" s="36">
        <f t="shared" si="119"/>
        <v>663</v>
      </c>
      <c r="R761" s="37">
        <f t="shared" si="120"/>
        <v>3978</v>
      </c>
      <c r="S761" s="21"/>
      <c r="T761" s="21"/>
      <c r="U761" s="21"/>
      <c r="V761" s="21"/>
    </row>
    <row r="762" spans="1:22" ht="15.75" x14ac:dyDescent="0.25">
      <c r="A762" s="13">
        <v>0.625</v>
      </c>
      <c r="B762" s="14" t="s">
        <v>793</v>
      </c>
      <c r="C762" s="15">
        <v>572</v>
      </c>
      <c r="D762" s="15">
        <v>1834</v>
      </c>
      <c r="E762" s="15">
        <v>446</v>
      </c>
      <c r="F762" s="15">
        <v>148</v>
      </c>
      <c r="G762" s="15">
        <v>669</v>
      </c>
      <c r="H762" s="17">
        <v>103</v>
      </c>
      <c r="I762" s="82"/>
      <c r="J762" s="83">
        <f t="shared" si="132"/>
        <v>39.29</v>
      </c>
      <c r="K762" s="83">
        <f t="shared" si="133"/>
        <v>57.512</v>
      </c>
      <c r="L762" s="83">
        <f t="shared" si="134"/>
        <v>38.344999999999999</v>
      </c>
      <c r="M762" s="83">
        <f t="shared" si="135"/>
        <v>36.11</v>
      </c>
      <c r="N762" s="83">
        <f t="shared" si="136"/>
        <v>40.017499999999998</v>
      </c>
      <c r="O762" s="83">
        <f t="shared" si="137"/>
        <v>35.772500000000001</v>
      </c>
      <c r="P762" s="134"/>
      <c r="Q762" s="36">
        <f t="shared" si="119"/>
        <v>628.66666666666663</v>
      </c>
      <c r="R762" s="37">
        <f t="shared" si="120"/>
        <v>3772</v>
      </c>
      <c r="S762" s="21"/>
      <c r="T762" s="21"/>
      <c r="U762" s="21"/>
      <c r="V762" s="21"/>
    </row>
    <row r="763" spans="1:22" ht="15.75" x14ac:dyDescent="0.25">
      <c r="A763" s="13">
        <v>0.625</v>
      </c>
      <c r="B763" s="14" t="s">
        <v>794</v>
      </c>
      <c r="C763" s="15">
        <v>702</v>
      </c>
      <c r="D763" s="15">
        <v>1105</v>
      </c>
      <c r="E763" s="15">
        <v>2494</v>
      </c>
      <c r="F763" s="15">
        <v>3804</v>
      </c>
      <c r="G763" s="15">
        <v>1383</v>
      </c>
      <c r="H763" s="17">
        <v>576</v>
      </c>
      <c r="I763" s="82"/>
      <c r="J763" s="83">
        <f t="shared" si="132"/>
        <v>40.265000000000001</v>
      </c>
      <c r="K763" s="83">
        <f t="shared" si="133"/>
        <v>44.39</v>
      </c>
      <c r="L763" s="83">
        <f t="shared" si="134"/>
        <v>69.391999999999996</v>
      </c>
      <c r="M763" s="83">
        <f t="shared" si="135"/>
        <v>110.66</v>
      </c>
      <c r="N763" s="83">
        <f t="shared" si="136"/>
        <v>49.393999999999998</v>
      </c>
      <c r="O763" s="83">
        <f t="shared" si="137"/>
        <v>39.32</v>
      </c>
      <c r="P763" s="134"/>
      <c r="Q763" s="36">
        <f t="shared" si="119"/>
        <v>1677.3333333333333</v>
      </c>
      <c r="R763" s="37">
        <f t="shared" si="120"/>
        <v>10064</v>
      </c>
      <c r="S763" s="21"/>
      <c r="T763" s="21"/>
      <c r="U763" s="21"/>
      <c r="V763" s="21"/>
    </row>
    <row r="764" spans="1:22" ht="15.75" x14ac:dyDescent="0.25">
      <c r="A764" s="13">
        <v>0.625</v>
      </c>
      <c r="B764" s="14" t="s">
        <v>795</v>
      </c>
      <c r="C764" s="15">
        <v>704</v>
      </c>
      <c r="D764" s="15">
        <v>844</v>
      </c>
      <c r="E764" s="15">
        <v>1837</v>
      </c>
      <c r="F764" s="15">
        <v>2034</v>
      </c>
      <c r="G764" s="15">
        <v>882</v>
      </c>
      <c r="H764" s="17">
        <v>642</v>
      </c>
      <c r="I764" s="82"/>
      <c r="J764" s="83">
        <f t="shared" si="132"/>
        <v>40.28</v>
      </c>
      <c r="K764" s="83">
        <f t="shared" si="133"/>
        <v>41.33</v>
      </c>
      <c r="L764" s="83">
        <f t="shared" si="134"/>
        <v>57.566000000000003</v>
      </c>
      <c r="M764" s="83">
        <f t="shared" si="135"/>
        <v>61.112000000000002</v>
      </c>
      <c r="N764" s="83">
        <f t="shared" si="136"/>
        <v>41.615000000000002</v>
      </c>
      <c r="O764" s="83">
        <f t="shared" si="137"/>
        <v>39.814999999999998</v>
      </c>
      <c r="P764" s="134"/>
      <c r="Q764" s="36">
        <f t="shared" si="119"/>
        <v>1157.1666666666667</v>
      </c>
      <c r="R764" s="37">
        <f t="shared" si="120"/>
        <v>6943</v>
      </c>
      <c r="S764" s="21"/>
      <c r="T764" s="21"/>
      <c r="U764" s="21"/>
      <c r="V764" s="21"/>
    </row>
    <row r="765" spans="1:22" ht="15.75" x14ac:dyDescent="0.25">
      <c r="A765" s="13">
        <v>0.625</v>
      </c>
      <c r="B765" s="52">
        <v>31030</v>
      </c>
      <c r="C765" s="15"/>
      <c r="D765" s="15"/>
      <c r="E765" s="15"/>
      <c r="F765" s="15"/>
      <c r="G765" s="15"/>
      <c r="H765" s="17"/>
      <c r="I765" s="82"/>
      <c r="J765" s="83">
        <f t="shared" si="132"/>
        <v>35</v>
      </c>
      <c r="K765" s="83">
        <f t="shared" si="133"/>
        <v>35</v>
      </c>
      <c r="L765" s="83">
        <f t="shared" si="134"/>
        <v>35</v>
      </c>
      <c r="M765" s="83">
        <f t="shared" si="135"/>
        <v>35</v>
      </c>
      <c r="N765" s="83">
        <f t="shared" si="136"/>
        <v>35</v>
      </c>
      <c r="O765" s="83">
        <f t="shared" si="137"/>
        <v>35</v>
      </c>
      <c r="P765" s="134"/>
      <c r="Q765" s="36" t="e">
        <f t="shared" si="119"/>
        <v>#DIV/0!</v>
      </c>
      <c r="R765" s="37">
        <f t="shared" si="120"/>
        <v>0</v>
      </c>
      <c r="S765" s="21"/>
      <c r="T765" s="21"/>
      <c r="U765" s="21"/>
      <c r="V765" s="21"/>
    </row>
    <row r="766" spans="1:22" ht="15.75" x14ac:dyDescent="0.25">
      <c r="A766" s="13">
        <v>0.625</v>
      </c>
      <c r="B766" s="14" t="s">
        <v>796</v>
      </c>
      <c r="C766" s="15">
        <v>1001</v>
      </c>
      <c r="D766" s="15">
        <v>1182</v>
      </c>
      <c r="E766" s="15">
        <v>1424</v>
      </c>
      <c r="F766" s="15">
        <v>1452</v>
      </c>
      <c r="G766" s="15">
        <v>924</v>
      </c>
      <c r="H766" s="17">
        <v>734</v>
      </c>
      <c r="I766" s="82"/>
      <c r="J766" s="83">
        <f t="shared" si="132"/>
        <v>42.518000000000001</v>
      </c>
      <c r="K766" s="83">
        <f t="shared" si="133"/>
        <v>45.776000000000003</v>
      </c>
      <c r="L766" s="83">
        <f t="shared" si="134"/>
        <v>50.131999999999998</v>
      </c>
      <c r="M766" s="83">
        <f t="shared" si="135"/>
        <v>50.635999999999996</v>
      </c>
      <c r="N766" s="83">
        <f t="shared" si="136"/>
        <v>41.93</v>
      </c>
      <c r="O766" s="83">
        <f t="shared" si="137"/>
        <v>40.505000000000003</v>
      </c>
      <c r="P766" s="134"/>
      <c r="Q766" s="36">
        <f t="shared" si="119"/>
        <v>1119.5</v>
      </c>
      <c r="R766" s="37">
        <f t="shared" si="120"/>
        <v>6717</v>
      </c>
      <c r="S766" s="21"/>
      <c r="T766" s="21"/>
      <c r="U766" s="21"/>
      <c r="V766" s="21"/>
    </row>
    <row r="767" spans="1:22" ht="15.75" x14ac:dyDescent="0.25">
      <c r="A767" s="13">
        <v>0.625</v>
      </c>
      <c r="B767" s="14" t="s">
        <v>797</v>
      </c>
      <c r="C767" s="15">
        <v>330</v>
      </c>
      <c r="D767" s="15">
        <v>737</v>
      </c>
      <c r="E767" s="15">
        <v>983</v>
      </c>
      <c r="F767" s="15">
        <v>959</v>
      </c>
      <c r="G767" s="15">
        <v>821</v>
      </c>
      <c r="H767" s="17">
        <v>529</v>
      </c>
      <c r="I767" s="82"/>
      <c r="J767" s="83">
        <f t="shared" si="132"/>
        <v>37.475000000000001</v>
      </c>
      <c r="K767" s="83">
        <f t="shared" si="133"/>
        <v>40.527500000000003</v>
      </c>
      <c r="L767" s="83">
        <f t="shared" si="134"/>
        <v>42.372500000000002</v>
      </c>
      <c r="M767" s="83">
        <f t="shared" si="135"/>
        <v>42.192500000000003</v>
      </c>
      <c r="N767" s="83">
        <f t="shared" si="136"/>
        <v>41.157499999999999</v>
      </c>
      <c r="O767" s="83">
        <f t="shared" si="137"/>
        <v>38.967500000000001</v>
      </c>
      <c r="P767" s="134"/>
      <c r="Q767" s="36">
        <f t="shared" si="119"/>
        <v>726.5</v>
      </c>
      <c r="R767" s="37">
        <f t="shared" si="120"/>
        <v>4359</v>
      </c>
      <c r="S767" s="21"/>
      <c r="T767" s="21"/>
      <c r="U767" s="21"/>
      <c r="V767" s="21"/>
    </row>
    <row r="768" spans="1:22" ht="15.75" x14ac:dyDescent="0.25">
      <c r="A768" s="13">
        <v>0.625</v>
      </c>
      <c r="B768" s="14" t="s">
        <v>798</v>
      </c>
      <c r="C768" s="15">
        <v>219</v>
      </c>
      <c r="D768" s="15">
        <v>509</v>
      </c>
      <c r="E768" s="15">
        <v>3759</v>
      </c>
      <c r="F768" s="15">
        <v>4951</v>
      </c>
      <c r="G768" s="15">
        <v>3110</v>
      </c>
      <c r="H768" s="17">
        <v>1852</v>
      </c>
      <c r="I768" s="82"/>
      <c r="J768" s="83">
        <f t="shared" si="132"/>
        <v>36.642499999999998</v>
      </c>
      <c r="K768" s="83">
        <f t="shared" si="133"/>
        <v>38.817500000000003</v>
      </c>
      <c r="L768" s="83">
        <f t="shared" si="134"/>
        <v>108.86</v>
      </c>
      <c r="M768" s="83">
        <f t="shared" si="135"/>
        <v>156.54000000000002</v>
      </c>
      <c r="N768" s="83">
        <f t="shared" si="136"/>
        <v>82.9</v>
      </c>
      <c r="O768" s="83">
        <f t="shared" si="137"/>
        <v>57.835999999999999</v>
      </c>
      <c r="P768" s="134"/>
      <c r="Q768" s="36">
        <f t="shared" si="119"/>
        <v>2400</v>
      </c>
      <c r="R768" s="37">
        <f t="shared" si="120"/>
        <v>14400</v>
      </c>
      <c r="S768" s="21"/>
      <c r="T768" s="21"/>
      <c r="U768" s="21"/>
      <c r="V768" s="21"/>
    </row>
    <row r="769" spans="1:22" ht="15.75" x14ac:dyDescent="0.25">
      <c r="A769" s="13">
        <v>0.625</v>
      </c>
      <c r="B769" s="14" t="s">
        <v>799</v>
      </c>
      <c r="C769" s="15">
        <v>374</v>
      </c>
      <c r="D769" s="15">
        <v>447</v>
      </c>
      <c r="E769" s="15">
        <v>508</v>
      </c>
      <c r="F769" s="15">
        <v>483</v>
      </c>
      <c r="G769" s="15">
        <v>358</v>
      </c>
      <c r="H769" s="17">
        <v>441</v>
      </c>
      <c r="I769" s="82"/>
      <c r="J769" s="83">
        <f t="shared" si="132"/>
        <v>37.805</v>
      </c>
      <c r="K769" s="83">
        <f t="shared" si="133"/>
        <v>38.352499999999999</v>
      </c>
      <c r="L769" s="83">
        <f t="shared" si="134"/>
        <v>38.81</v>
      </c>
      <c r="M769" s="83">
        <f t="shared" si="135"/>
        <v>38.622500000000002</v>
      </c>
      <c r="N769" s="83">
        <f t="shared" si="136"/>
        <v>37.685000000000002</v>
      </c>
      <c r="O769" s="83">
        <f t="shared" si="137"/>
        <v>38.307499999999997</v>
      </c>
      <c r="P769" s="134"/>
      <c r="Q769" s="36">
        <f t="shared" si="119"/>
        <v>435.16666666666669</v>
      </c>
      <c r="R769" s="37">
        <f t="shared" si="120"/>
        <v>2611</v>
      </c>
      <c r="S769" s="21"/>
      <c r="T769" s="21"/>
      <c r="U769" s="21"/>
      <c r="V769" s="21"/>
    </row>
    <row r="770" spans="1:22" ht="15.75" x14ac:dyDescent="0.25">
      <c r="A770" s="13">
        <v>0.625</v>
      </c>
      <c r="B770" s="14" t="s">
        <v>800</v>
      </c>
      <c r="C770" s="15"/>
      <c r="D770" s="15">
        <v>192</v>
      </c>
      <c r="E770" s="15">
        <v>120</v>
      </c>
      <c r="F770" s="15"/>
      <c r="G770" s="15">
        <v>318</v>
      </c>
      <c r="H770" s="17">
        <v>16</v>
      </c>
      <c r="I770" s="82"/>
      <c r="J770" s="83">
        <f t="shared" si="132"/>
        <v>35</v>
      </c>
      <c r="K770" s="83">
        <f t="shared" si="133"/>
        <v>36.44</v>
      </c>
      <c r="L770" s="83">
        <f t="shared" si="134"/>
        <v>35.9</v>
      </c>
      <c r="M770" s="83">
        <f t="shared" si="135"/>
        <v>35</v>
      </c>
      <c r="N770" s="83">
        <f t="shared" si="136"/>
        <v>37.384999999999998</v>
      </c>
      <c r="O770" s="83">
        <f t="shared" si="137"/>
        <v>35.119999999999997</v>
      </c>
      <c r="P770" s="134"/>
      <c r="Q770" s="36">
        <f t="shared" si="119"/>
        <v>161.5</v>
      </c>
      <c r="R770" s="37">
        <f t="shared" si="120"/>
        <v>646</v>
      </c>
      <c r="S770" s="21"/>
      <c r="T770" s="21"/>
      <c r="U770" s="21"/>
      <c r="V770" s="21"/>
    </row>
    <row r="771" spans="1:22" ht="15.75" x14ac:dyDescent="0.25">
      <c r="A771" s="13">
        <v>0.625</v>
      </c>
      <c r="B771" s="14" t="s">
        <v>801</v>
      </c>
      <c r="C771" s="15">
        <v>1824</v>
      </c>
      <c r="D771" s="15">
        <v>1598</v>
      </c>
      <c r="E771" s="15">
        <v>1910</v>
      </c>
      <c r="F771" s="15">
        <v>2419</v>
      </c>
      <c r="G771" s="15">
        <v>1681</v>
      </c>
      <c r="H771" s="17">
        <v>1360</v>
      </c>
      <c r="I771" s="82"/>
      <c r="J771" s="83">
        <f t="shared" si="132"/>
        <v>57.332000000000001</v>
      </c>
      <c r="K771" s="83">
        <f t="shared" si="133"/>
        <v>53.264000000000003</v>
      </c>
      <c r="L771" s="83">
        <f t="shared" si="134"/>
        <v>58.879999999999995</v>
      </c>
      <c r="M771" s="83">
        <f t="shared" si="135"/>
        <v>68.042000000000002</v>
      </c>
      <c r="N771" s="83">
        <f t="shared" si="136"/>
        <v>54.757999999999996</v>
      </c>
      <c r="O771" s="83">
        <f t="shared" si="137"/>
        <v>48.980000000000004</v>
      </c>
      <c r="P771" s="134"/>
      <c r="Q771" s="36">
        <f t="shared" si="119"/>
        <v>1798.6666666666667</v>
      </c>
      <c r="R771" s="37">
        <f t="shared" si="120"/>
        <v>10792</v>
      </c>
      <c r="S771" s="21"/>
      <c r="T771" s="21"/>
      <c r="U771" s="21"/>
      <c r="V771" s="21"/>
    </row>
    <row r="772" spans="1:22" ht="15.75" x14ac:dyDescent="0.25">
      <c r="A772" s="13">
        <v>0.625</v>
      </c>
      <c r="B772" s="14" t="s">
        <v>802</v>
      </c>
      <c r="C772" s="15">
        <v>476</v>
      </c>
      <c r="D772" s="15">
        <v>850</v>
      </c>
      <c r="E772" s="15">
        <v>2163</v>
      </c>
      <c r="F772" s="15">
        <v>3857</v>
      </c>
      <c r="G772" s="15">
        <v>1045</v>
      </c>
      <c r="H772" s="17">
        <v>401</v>
      </c>
      <c r="I772" s="82"/>
      <c r="J772" s="83">
        <f t="shared" si="132"/>
        <v>38.57</v>
      </c>
      <c r="K772" s="83">
        <f t="shared" si="133"/>
        <v>41.375</v>
      </c>
      <c r="L772" s="83">
        <f t="shared" si="134"/>
        <v>63.433999999999997</v>
      </c>
      <c r="M772" s="83">
        <f t="shared" si="135"/>
        <v>112.78</v>
      </c>
      <c r="N772" s="83">
        <f t="shared" si="136"/>
        <v>43.31</v>
      </c>
      <c r="O772" s="83">
        <f t="shared" si="137"/>
        <v>38.0075</v>
      </c>
      <c r="P772" s="134"/>
      <c r="Q772" s="36">
        <f t="shared" si="119"/>
        <v>1465.3333333333333</v>
      </c>
      <c r="R772" s="37">
        <f t="shared" si="120"/>
        <v>8792</v>
      </c>
      <c r="S772" s="21"/>
      <c r="T772" s="21"/>
      <c r="U772" s="21"/>
      <c r="V772" s="21"/>
    </row>
    <row r="773" spans="1:22" ht="15.75" x14ac:dyDescent="0.25">
      <c r="A773" s="13">
        <v>0.625</v>
      </c>
      <c r="B773" s="14" t="s">
        <v>803</v>
      </c>
      <c r="C773" s="15">
        <v>1231</v>
      </c>
      <c r="D773" s="15">
        <v>1025</v>
      </c>
      <c r="E773" s="15">
        <v>1730</v>
      </c>
      <c r="F773" s="15">
        <v>2318</v>
      </c>
      <c r="G773" s="15">
        <v>1541</v>
      </c>
      <c r="H773" s="17">
        <v>939</v>
      </c>
      <c r="I773" s="82"/>
      <c r="J773" s="83">
        <f t="shared" si="132"/>
        <v>46.658000000000001</v>
      </c>
      <c r="K773" s="83">
        <f t="shared" si="133"/>
        <v>42.95</v>
      </c>
      <c r="L773" s="83">
        <f t="shared" si="134"/>
        <v>55.64</v>
      </c>
      <c r="M773" s="83">
        <f t="shared" si="135"/>
        <v>66.224000000000004</v>
      </c>
      <c r="N773" s="83">
        <f t="shared" si="136"/>
        <v>52.238</v>
      </c>
      <c r="O773" s="83">
        <f t="shared" si="137"/>
        <v>42.042500000000004</v>
      </c>
      <c r="P773" s="134"/>
      <c r="Q773" s="36">
        <f t="shared" si="119"/>
        <v>1464</v>
      </c>
      <c r="R773" s="37">
        <f t="shared" si="120"/>
        <v>8784</v>
      </c>
      <c r="S773" s="21"/>
      <c r="T773" s="21"/>
      <c r="U773" s="21"/>
      <c r="V773" s="21"/>
    </row>
    <row r="774" spans="1:22" ht="15.75" x14ac:dyDescent="0.25">
      <c r="A774" s="13">
        <v>0.625</v>
      </c>
      <c r="B774" s="14" t="s">
        <v>804</v>
      </c>
      <c r="C774" s="15">
        <v>797</v>
      </c>
      <c r="D774" s="15">
        <v>950</v>
      </c>
      <c r="E774" s="15">
        <v>939</v>
      </c>
      <c r="F774" s="15">
        <v>1158</v>
      </c>
      <c r="G774" s="15">
        <v>682</v>
      </c>
      <c r="H774" s="17">
        <v>230</v>
      </c>
      <c r="I774" s="82"/>
      <c r="J774" s="83">
        <f t="shared" si="132"/>
        <v>40.977499999999999</v>
      </c>
      <c r="K774" s="83">
        <f t="shared" si="133"/>
        <v>42.125</v>
      </c>
      <c r="L774" s="83">
        <f t="shared" si="134"/>
        <v>42.042500000000004</v>
      </c>
      <c r="M774" s="83">
        <f t="shared" si="135"/>
        <v>45.344000000000001</v>
      </c>
      <c r="N774" s="83">
        <f t="shared" si="136"/>
        <v>40.115000000000002</v>
      </c>
      <c r="O774" s="83">
        <f t="shared" si="137"/>
        <v>36.725000000000001</v>
      </c>
      <c r="P774" s="134"/>
      <c r="Q774" s="36">
        <f t="shared" si="119"/>
        <v>792.66666666666663</v>
      </c>
      <c r="R774" s="37">
        <f t="shared" si="120"/>
        <v>4756</v>
      </c>
      <c r="S774" s="21"/>
      <c r="T774" s="21"/>
      <c r="U774" s="21"/>
      <c r="V774" s="21"/>
    </row>
    <row r="775" spans="1:22" ht="15.75" x14ac:dyDescent="0.25">
      <c r="A775" s="13">
        <v>0.625</v>
      </c>
      <c r="B775" s="14" t="s">
        <v>805</v>
      </c>
      <c r="C775" s="15">
        <v>492</v>
      </c>
      <c r="D775" s="15">
        <v>478</v>
      </c>
      <c r="E775" s="15">
        <v>458</v>
      </c>
      <c r="F775" s="15">
        <v>380</v>
      </c>
      <c r="G775" s="15">
        <v>491</v>
      </c>
      <c r="H775" s="17">
        <v>390</v>
      </c>
      <c r="I775" s="82"/>
      <c r="J775" s="83">
        <f t="shared" si="132"/>
        <v>38.69</v>
      </c>
      <c r="K775" s="83">
        <f t="shared" si="133"/>
        <v>38.585000000000001</v>
      </c>
      <c r="L775" s="83">
        <f t="shared" si="134"/>
        <v>38.435000000000002</v>
      </c>
      <c r="M775" s="83">
        <f t="shared" si="135"/>
        <v>37.85</v>
      </c>
      <c r="N775" s="83">
        <f t="shared" si="136"/>
        <v>38.682499999999997</v>
      </c>
      <c r="O775" s="83">
        <f t="shared" si="137"/>
        <v>37.924999999999997</v>
      </c>
      <c r="P775" s="134"/>
      <c r="Q775" s="36">
        <f t="shared" ref="Q775:Q838" si="138">AVERAGE(C775:H775)</f>
        <v>448.16666666666669</v>
      </c>
      <c r="R775" s="37">
        <f t="shared" ref="R775:R838" si="139">SUM(C775:H775)</f>
        <v>2689</v>
      </c>
      <c r="S775" s="21"/>
      <c r="T775" s="21"/>
      <c r="U775" s="21"/>
      <c r="V775" s="21"/>
    </row>
    <row r="776" spans="1:22" ht="15.75" x14ac:dyDescent="0.25">
      <c r="A776" s="13">
        <v>0.625</v>
      </c>
      <c r="B776" s="14" t="s">
        <v>806</v>
      </c>
      <c r="C776" s="15">
        <v>872</v>
      </c>
      <c r="D776" s="15">
        <v>1010</v>
      </c>
      <c r="E776" s="15">
        <v>1257</v>
      </c>
      <c r="F776" s="15">
        <v>1092</v>
      </c>
      <c r="G776" s="15">
        <v>961</v>
      </c>
      <c r="H776" s="17">
        <v>801</v>
      </c>
      <c r="I776" s="82"/>
      <c r="J776" s="83">
        <f t="shared" si="132"/>
        <v>41.54</v>
      </c>
      <c r="K776" s="83">
        <f t="shared" si="133"/>
        <v>42.68</v>
      </c>
      <c r="L776" s="83">
        <f t="shared" si="134"/>
        <v>47.125999999999998</v>
      </c>
      <c r="M776" s="83">
        <f t="shared" si="135"/>
        <v>44.155999999999999</v>
      </c>
      <c r="N776" s="83">
        <f t="shared" si="136"/>
        <v>42.207499999999996</v>
      </c>
      <c r="O776" s="83">
        <f t="shared" si="137"/>
        <v>41.0075</v>
      </c>
      <c r="P776" s="134"/>
      <c r="Q776" s="36">
        <f t="shared" si="138"/>
        <v>998.83333333333337</v>
      </c>
      <c r="R776" s="37">
        <f t="shared" si="139"/>
        <v>5993</v>
      </c>
      <c r="S776" s="21"/>
      <c r="T776" s="21"/>
      <c r="U776" s="21"/>
      <c r="V776" s="21"/>
    </row>
    <row r="777" spans="1:22" ht="15.75" x14ac:dyDescent="0.25">
      <c r="A777" s="13">
        <v>0.625</v>
      </c>
      <c r="B777" s="14" t="s">
        <v>807</v>
      </c>
      <c r="C777" s="15">
        <v>254</v>
      </c>
      <c r="D777" s="15">
        <v>311</v>
      </c>
      <c r="E777" s="15">
        <v>161</v>
      </c>
      <c r="F777" s="15">
        <v>382</v>
      </c>
      <c r="G777" s="15">
        <v>1168</v>
      </c>
      <c r="H777" s="17">
        <v>1055</v>
      </c>
      <c r="I777" s="82"/>
      <c r="J777" s="83">
        <f t="shared" si="132"/>
        <v>36.905000000000001</v>
      </c>
      <c r="K777" s="83">
        <f t="shared" si="133"/>
        <v>37.332500000000003</v>
      </c>
      <c r="L777" s="83">
        <f t="shared" si="134"/>
        <v>36.207500000000003</v>
      </c>
      <c r="M777" s="83">
        <f t="shared" si="135"/>
        <v>37.865000000000002</v>
      </c>
      <c r="N777" s="83">
        <f t="shared" si="136"/>
        <v>45.524000000000001</v>
      </c>
      <c r="O777" s="83">
        <f t="shared" si="137"/>
        <v>43.49</v>
      </c>
      <c r="P777" s="134"/>
      <c r="Q777" s="36">
        <f t="shared" si="138"/>
        <v>555.16666666666663</v>
      </c>
      <c r="R777" s="37">
        <f t="shared" si="139"/>
        <v>3331</v>
      </c>
      <c r="S777" s="21"/>
      <c r="T777" s="21"/>
      <c r="U777" s="21"/>
      <c r="V777" s="21"/>
    </row>
    <row r="778" spans="1:22" ht="15.75" x14ac:dyDescent="0.25">
      <c r="A778" s="13">
        <v>0.625</v>
      </c>
      <c r="B778" s="14" t="s">
        <v>808</v>
      </c>
      <c r="C778" s="15"/>
      <c r="D778" s="15"/>
      <c r="E778" s="15"/>
      <c r="F778" s="15"/>
      <c r="G778" s="15"/>
      <c r="H778" s="17"/>
      <c r="I778" s="82"/>
      <c r="J778" s="83">
        <f t="shared" si="132"/>
        <v>35</v>
      </c>
      <c r="K778" s="83">
        <f t="shared" si="133"/>
        <v>35</v>
      </c>
      <c r="L778" s="83">
        <f t="shared" si="134"/>
        <v>35</v>
      </c>
      <c r="M778" s="83">
        <f t="shared" si="135"/>
        <v>35</v>
      </c>
      <c r="N778" s="83">
        <f t="shared" si="136"/>
        <v>35</v>
      </c>
      <c r="O778" s="83">
        <f t="shared" si="137"/>
        <v>35</v>
      </c>
      <c r="P778" s="134"/>
      <c r="Q778" s="36" t="e">
        <f t="shared" si="138"/>
        <v>#DIV/0!</v>
      </c>
      <c r="R778" s="37">
        <f t="shared" si="139"/>
        <v>0</v>
      </c>
      <c r="S778" s="21"/>
      <c r="T778" s="21"/>
      <c r="U778" s="21"/>
      <c r="V778" s="21"/>
    </row>
    <row r="779" spans="1:22" ht="15.75" x14ac:dyDescent="0.25">
      <c r="A779" s="13">
        <v>0.625</v>
      </c>
      <c r="B779" s="14" t="s">
        <v>809</v>
      </c>
      <c r="C779" s="15"/>
      <c r="D779" s="15"/>
      <c r="E779" s="15">
        <v>319</v>
      </c>
      <c r="F779" s="15">
        <v>435</v>
      </c>
      <c r="G779" s="15">
        <v>84</v>
      </c>
      <c r="H779" s="17">
        <v>97</v>
      </c>
      <c r="I779" s="82"/>
      <c r="J779" s="83">
        <f t="shared" si="132"/>
        <v>35</v>
      </c>
      <c r="K779" s="83">
        <f t="shared" si="133"/>
        <v>35</v>
      </c>
      <c r="L779" s="83">
        <f t="shared" si="134"/>
        <v>37.392499999999998</v>
      </c>
      <c r="M779" s="83">
        <f t="shared" si="135"/>
        <v>38.262500000000003</v>
      </c>
      <c r="N779" s="83">
        <f t="shared" si="136"/>
        <v>35.630000000000003</v>
      </c>
      <c r="O779" s="83">
        <f t="shared" si="137"/>
        <v>35.727499999999999</v>
      </c>
      <c r="P779" s="134"/>
      <c r="Q779" s="36">
        <f t="shared" si="138"/>
        <v>233.75</v>
      </c>
      <c r="R779" s="37">
        <f t="shared" si="139"/>
        <v>935</v>
      </c>
      <c r="S779" s="21"/>
      <c r="T779" s="21"/>
      <c r="U779" s="21"/>
      <c r="V779" s="21"/>
    </row>
    <row r="780" spans="1:22" ht="15.75" x14ac:dyDescent="0.25">
      <c r="A780" s="13">
        <v>0.625</v>
      </c>
      <c r="B780" s="14" t="s">
        <v>810</v>
      </c>
      <c r="C780" s="15">
        <v>1</v>
      </c>
      <c r="D780" s="15">
        <v>160</v>
      </c>
      <c r="E780" s="15">
        <v>996</v>
      </c>
      <c r="F780" s="15">
        <v>4508</v>
      </c>
      <c r="G780" s="15">
        <v>1309</v>
      </c>
      <c r="H780" s="17">
        <v>58</v>
      </c>
      <c r="I780" s="82"/>
      <c r="J780" s="83">
        <f t="shared" si="132"/>
        <v>35.0075</v>
      </c>
      <c r="K780" s="83">
        <f t="shared" si="133"/>
        <v>36.200000000000003</v>
      </c>
      <c r="L780" s="83">
        <f t="shared" si="134"/>
        <v>42.47</v>
      </c>
      <c r="M780" s="83">
        <f t="shared" si="135"/>
        <v>138.82</v>
      </c>
      <c r="N780" s="83">
        <f t="shared" si="136"/>
        <v>48.061999999999998</v>
      </c>
      <c r="O780" s="83">
        <f t="shared" si="137"/>
        <v>35.435000000000002</v>
      </c>
      <c r="P780" s="134"/>
      <c r="Q780" s="36">
        <f t="shared" si="138"/>
        <v>1172</v>
      </c>
      <c r="R780" s="37">
        <f t="shared" si="139"/>
        <v>7032</v>
      </c>
      <c r="S780" s="21"/>
      <c r="T780" s="21"/>
      <c r="U780" s="21"/>
      <c r="V780" s="21"/>
    </row>
    <row r="781" spans="1:22" ht="15.75" x14ac:dyDescent="0.25">
      <c r="A781" s="13">
        <v>0.625</v>
      </c>
      <c r="B781" s="14" t="s">
        <v>811</v>
      </c>
      <c r="C781" s="15">
        <v>1070</v>
      </c>
      <c r="D781" s="15">
        <v>936</v>
      </c>
      <c r="E781" s="15">
        <v>1475</v>
      </c>
      <c r="F781" s="15">
        <v>961</v>
      </c>
      <c r="G781" s="15">
        <v>873</v>
      </c>
      <c r="H781" s="17">
        <v>1050</v>
      </c>
      <c r="I781" s="82"/>
      <c r="J781" s="83">
        <f t="shared" si="132"/>
        <v>43.76</v>
      </c>
      <c r="K781" s="83">
        <f t="shared" si="133"/>
        <v>42.019999999999996</v>
      </c>
      <c r="L781" s="83">
        <f t="shared" si="134"/>
        <v>51.05</v>
      </c>
      <c r="M781" s="83">
        <f t="shared" si="135"/>
        <v>42.207499999999996</v>
      </c>
      <c r="N781" s="83">
        <f t="shared" si="136"/>
        <v>41.547499999999999</v>
      </c>
      <c r="O781" s="83">
        <f t="shared" si="137"/>
        <v>43.4</v>
      </c>
      <c r="P781" s="134"/>
      <c r="Q781" s="36">
        <f t="shared" si="138"/>
        <v>1060.8333333333333</v>
      </c>
      <c r="R781" s="37">
        <f t="shared" si="139"/>
        <v>6365</v>
      </c>
      <c r="S781" s="21"/>
      <c r="T781" s="21"/>
      <c r="U781" s="21"/>
      <c r="V781" s="21"/>
    </row>
    <row r="782" spans="1:22" ht="15.75" x14ac:dyDescent="0.25">
      <c r="A782" s="13">
        <v>0.625</v>
      </c>
      <c r="B782" s="14" t="s">
        <v>812</v>
      </c>
      <c r="C782" s="15">
        <v>1503</v>
      </c>
      <c r="D782" s="15">
        <v>1781</v>
      </c>
      <c r="E782" s="15">
        <v>2863</v>
      </c>
      <c r="F782" s="15">
        <v>3118</v>
      </c>
      <c r="G782" s="15">
        <v>1800</v>
      </c>
      <c r="H782" s="17">
        <v>1432</v>
      </c>
      <c r="I782" s="82"/>
      <c r="J782" s="83">
        <f t="shared" si="132"/>
        <v>51.554000000000002</v>
      </c>
      <c r="K782" s="83">
        <f t="shared" si="133"/>
        <v>56.558</v>
      </c>
      <c r="L782" s="83">
        <f t="shared" si="134"/>
        <v>76.033999999999992</v>
      </c>
      <c r="M782" s="83">
        <f t="shared" si="135"/>
        <v>83.22</v>
      </c>
      <c r="N782" s="83">
        <f t="shared" si="136"/>
        <v>56.9</v>
      </c>
      <c r="O782" s="83">
        <f t="shared" si="137"/>
        <v>50.276000000000003</v>
      </c>
      <c r="P782" s="134"/>
      <c r="Q782" s="36">
        <f t="shared" si="138"/>
        <v>2082.8333333333335</v>
      </c>
      <c r="R782" s="37">
        <f t="shared" si="139"/>
        <v>12497</v>
      </c>
      <c r="S782" s="21"/>
      <c r="T782" s="21"/>
      <c r="U782" s="21"/>
      <c r="V782" s="21"/>
    </row>
    <row r="783" spans="1:22" ht="15.75" x14ac:dyDescent="0.25">
      <c r="A783" s="13">
        <v>0.625</v>
      </c>
      <c r="B783" s="14" t="s">
        <v>813</v>
      </c>
      <c r="C783" s="15">
        <v>198</v>
      </c>
      <c r="D783" s="15">
        <v>475</v>
      </c>
      <c r="E783" s="15">
        <v>2648</v>
      </c>
      <c r="F783" s="15">
        <v>2590</v>
      </c>
      <c r="G783" s="15">
        <v>1139</v>
      </c>
      <c r="H783" s="17">
        <v>742</v>
      </c>
      <c r="I783" s="82"/>
      <c r="J783" s="83">
        <f t="shared" si="132"/>
        <v>36.484999999999999</v>
      </c>
      <c r="K783" s="83">
        <f t="shared" si="133"/>
        <v>38.5625</v>
      </c>
      <c r="L783" s="83">
        <f t="shared" si="134"/>
        <v>72.164000000000001</v>
      </c>
      <c r="M783" s="83">
        <f t="shared" si="135"/>
        <v>71.12</v>
      </c>
      <c r="N783" s="83">
        <f t="shared" si="136"/>
        <v>45.002000000000002</v>
      </c>
      <c r="O783" s="83">
        <f t="shared" si="137"/>
        <v>40.564999999999998</v>
      </c>
      <c r="P783" s="134"/>
      <c r="Q783" s="36">
        <f t="shared" si="138"/>
        <v>1298.6666666666667</v>
      </c>
      <c r="R783" s="37">
        <f t="shared" si="139"/>
        <v>7792</v>
      </c>
      <c r="S783" s="21"/>
      <c r="T783" s="21"/>
      <c r="U783" s="21"/>
      <c r="V783" s="21"/>
    </row>
    <row r="784" spans="1:22" ht="15.75" x14ac:dyDescent="0.25">
      <c r="A784" s="13">
        <v>0.625</v>
      </c>
      <c r="B784" s="14" t="s">
        <v>814</v>
      </c>
      <c r="C784" s="15">
        <v>1159</v>
      </c>
      <c r="D784" s="15">
        <v>1312</v>
      </c>
      <c r="E784" s="15">
        <v>1880</v>
      </c>
      <c r="F784" s="15">
        <v>1782</v>
      </c>
      <c r="G784" s="15">
        <v>1756</v>
      </c>
      <c r="H784" s="17">
        <v>1709</v>
      </c>
      <c r="I784" s="82"/>
      <c r="J784" s="83">
        <f t="shared" si="132"/>
        <v>45.362000000000002</v>
      </c>
      <c r="K784" s="83">
        <f t="shared" si="133"/>
        <v>48.116</v>
      </c>
      <c r="L784" s="83">
        <f t="shared" si="134"/>
        <v>58.34</v>
      </c>
      <c r="M784" s="83">
        <f t="shared" si="135"/>
        <v>56.576000000000001</v>
      </c>
      <c r="N784" s="83">
        <f t="shared" si="136"/>
        <v>56.107999999999997</v>
      </c>
      <c r="O784" s="83">
        <f t="shared" si="137"/>
        <v>55.262</v>
      </c>
      <c r="P784" s="134"/>
      <c r="Q784" s="36">
        <f t="shared" si="138"/>
        <v>1599.6666666666667</v>
      </c>
      <c r="R784" s="37">
        <f t="shared" si="139"/>
        <v>9598</v>
      </c>
      <c r="S784" s="21"/>
      <c r="T784" s="21"/>
      <c r="U784" s="21"/>
      <c r="V784" s="21"/>
    </row>
    <row r="785" spans="1:22" ht="15.75" x14ac:dyDescent="0.25">
      <c r="A785" s="13">
        <v>0.625</v>
      </c>
      <c r="B785" s="14" t="s">
        <v>815</v>
      </c>
      <c r="C785" s="15">
        <v>1006</v>
      </c>
      <c r="D785" s="15">
        <v>935</v>
      </c>
      <c r="E785" s="15">
        <v>1418</v>
      </c>
      <c r="F785" s="15">
        <v>1336</v>
      </c>
      <c r="G785" s="15">
        <v>1024</v>
      </c>
      <c r="H785" s="17">
        <v>801</v>
      </c>
      <c r="I785" s="82"/>
      <c r="J785" s="83">
        <f t="shared" si="132"/>
        <v>42.607999999999997</v>
      </c>
      <c r="K785" s="83">
        <f t="shared" si="133"/>
        <v>42.012500000000003</v>
      </c>
      <c r="L785" s="83">
        <f t="shared" si="134"/>
        <v>50.024000000000001</v>
      </c>
      <c r="M785" s="83">
        <f t="shared" si="135"/>
        <v>48.548000000000002</v>
      </c>
      <c r="N785" s="83">
        <f t="shared" si="136"/>
        <v>42.932000000000002</v>
      </c>
      <c r="O785" s="83">
        <f t="shared" si="137"/>
        <v>41.0075</v>
      </c>
      <c r="P785" s="134"/>
      <c r="Q785" s="36">
        <f t="shared" si="138"/>
        <v>1086.6666666666667</v>
      </c>
      <c r="R785" s="37">
        <f t="shared" si="139"/>
        <v>6520</v>
      </c>
      <c r="S785" s="21"/>
      <c r="T785" s="21"/>
      <c r="U785" s="21"/>
      <c r="V785" s="21"/>
    </row>
    <row r="786" spans="1:22" ht="15.75" x14ac:dyDescent="0.25">
      <c r="A786" s="13">
        <v>0.625</v>
      </c>
      <c r="B786" s="14" t="s">
        <v>816</v>
      </c>
      <c r="C786" s="15">
        <v>524</v>
      </c>
      <c r="D786" s="15">
        <v>580</v>
      </c>
      <c r="E786" s="15">
        <v>812</v>
      </c>
      <c r="F786" s="15">
        <v>585</v>
      </c>
      <c r="G786" s="15">
        <v>480</v>
      </c>
      <c r="H786" s="17">
        <v>292</v>
      </c>
      <c r="I786" s="82"/>
      <c r="J786" s="83">
        <f t="shared" si="132"/>
        <v>38.93</v>
      </c>
      <c r="K786" s="83">
        <f t="shared" si="133"/>
        <v>39.35</v>
      </c>
      <c r="L786" s="83">
        <f t="shared" si="134"/>
        <v>41.09</v>
      </c>
      <c r="M786" s="83">
        <f t="shared" si="135"/>
        <v>39.387500000000003</v>
      </c>
      <c r="N786" s="83">
        <f t="shared" si="136"/>
        <v>38.6</v>
      </c>
      <c r="O786" s="83">
        <f t="shared" si="137"/>
        <v>37.19</v>
      </c>
      <c r="P786" s="134"/>
      <c r="Q786" s="36">
        <f t="shared" si="138"/>
        <v>545.5</v>
      </c>
      <c r="R786" s="37">
        <f t="shared" si="139"/>
        <v>3273</v>
      </c>
      <c r="S786" s="21"/>
      <c r="T786" s="21"/>
      <c r="U786" s="21"/>
      <c r="V786" s="21"/>
    </row>
    <row r="787" spans="1:22" ht="15.75" x14ac:dyDescent="0.25">
      <c r="A787" s="13">
        <v>0.625</v>
      </c>
      <c r="B787" s="14" t="s">
        <v>817</v>
      </c>
      <c r="C787" s="15">
        <v>914</v>
      </c>
      <c r="D787" s="15">
        <v>438</v>
      </c>
      <c r="E787" s="15">
        <v>478</v>
      </c>
      <c r="F787" s="15">
        <v>2132</v>
      </c>
      <c r="G787" s="15">
        <v>811</v>
      </c>
      <c r="H787" s="17">
        <v>605</v>
      </c>
      <c r="I787" s="82"/>
      <c r="J787" s="83">
        <f t="shared" si="132"/>
        <v>41.855000000000004</v>
      </c>
      <c r="K787" s="83">
        <f t="shared" si="133"/>
        <v>38.284999999999997</v>
      </c>
      <c r="L787" s="83">
        <f t="shared" si="134"/>
        <v>38.585000000000001</v>
      </c>
      <c r="M787" s="83">
        <f t="shared" si="135"/>
        <v>62.876000000000005</v>
      </c>
      <c r="N787" s="83">
        <f t="shared" si="136"/>
        <v>41.082499999999996</v>
      </c>
      <c r="O787" s="83">
        <f t="shared" si="137"/>
        <v>39.537500000000001</v>
      </c>
      <c r="P787" s="134"/>
      <c r="Q787" s="36">
        <f t="shared" si="138"/>
        <v>896.33333333333337</v>
      </c>
      <c r="R787" s="37">
        <f t="shared" si="139"/>
        <v>5378</v>
      </c>
      <c r="S787" s="21"/>
      <c r="T787" s="21"/>
      <c r="U787" s="21"/>
      <c r="V787" s="21"/>
    </row>
    <row r="788" spans="1:22" ht="15.75" x14ac:dyDescent="0.25">
      <c r="A788" s="13">
        <v>0.625</v>
      </c>
      <c r="B788" s="14" t="s">
        <v>818</v>
      </c>
      <c r="C788" s="15">
        <v>980</v>
      </c>
      <c r="D788" s="15">
        <v>1026</v>
      </c>
      <c r="E788" s="15">
        <v>1632</v>
      </c>
      <c r="F788" s="15">
        <v>2047</v>
      </c>
      <c r="G788" s="15">
        <v>958</v>
      </c>
      <c r="H788" s="17">
        <v>411</v>
      </c>
      <c r="I788" s="82"/>
      <c r="J788" s="83">
        <f t="shared" si="132"/>
        <v>42.35</v>
      </c>
      <c r="K788" s="83">
        <f t="shared" si="133"/>
        <v>42.968000000000004</v>
      </c>
      <c r="L788" s="83">
        <f t="shared" si="134"/>
        <v>53.876000000000005</v>
      </c>
      <c r="M788" s="83">
        <f t="shared" si="135"/>
        <v>61.346000000000004</v>
      </c>
      <c r="N788" s="83">
        <f t="shared" si="136"/>
        <v>42.185000000000002</v>
      </c>
      <c r="O788" s="83">
        <f t="shared" si="137"/>
        <v>38.082500000000003</v>
      </c>
      <c r="P788" s="134"/>
      <c r="Q788" s="36">
        <f t="shared" si="138"/>
        <v>1175.6666666666667</v>
      </c>
      <c r="R788" s="37">
        <f t="shared" si="139"/>
        <v>7054</v>
      </c>
      <c r="S788" s="21"/>
      <c r="T788" s="21"/>
      <c r="U788" s="21"/>
      <c r="V788" s="21"/>
    </row>
    <row r="789" spans="1:22" ht="15.75" x14ac:dyDescent="0.25">
      <c r="A789" s="13">
        <v>0.625</v>
      </c>
      <c r="B789" s="14" t="s">
        <v>819</v>
      </c>
      <c r="C789" s="15">
        <v>1715</v>
      </c>
      <c r="D789" s="15">
        <v>1497</v>
      </c>
      <c r="E789" s="15">
        <v>1783</v>
      </c>
      <c r="F789" s="15">
        <v>953</v>
      </c>
      <c r="G789" s="15">
        <v>1453</v>
      </c>
      <c r="H789" s="17">
        <v>804</v>
      </c>
      <c r="I789" s="82"/>
      <c r="J789" s="83">
        <f t="shared" si="132"/>
        <v>55.370000000000005</v>
      </c>
      <c r="K789" s="83">
        <f t="shared" si="133"/>
        <v>51.445999999999998</v>
      </c>
      <c r="L789" s="83">
        <f t="shared" si="134"/>
        <v>56.594000000000001</v>
      </c>
      <c r="M789" s="83">
        <f t="shared" si="135"/>
        <v>42.147500000000001</v>
      </c>
      <c r="N789" s="83">
        <f t="shared" si="136"/>
        <v>50.653999999999996</v>
      </c>
      <c r="O789" s="83">
        <f t="shared" si="137"/>
        <v>41.03</v>
      </c>
      <c r="P789" s="134"/>
      <c r="Q789" s="36">
        <f t="shared" si="138"/>
        <v>1367.5</v>
      </c>
      <c r="R789" s="37">
        <f t="shared" si="139"/>
        <v>8205</v>
      </c>
      <c r="S789" s="21"/>
      <c r="T789" s="21"/>
      <c r="U789" s="21"/>
      <c r="V789" s="21"/>
    </row>
    <row r="790" spans="1:22" ht="15.75" x14ac:dyDescent="0.25">
      <c r="A790" s="13">
        <v>0.625</v>
      </c>
      <c r="B790" s="14" t="s">
        <v>820</v>
      </c>
      <c r="C790" s="15">
        <v>1190</v>
      </c>
      <c r="D790" s="15">
        <v>1168</v>
      </c>
      <c r="E790" s="15">
        <v>2339</v>
      </c>
      <c r="F790" s="15">
        <v>2306</v>
      </c>
      <c r="G790" s="15">
        <v>1741</v>
      </c>
      <c r="H790" s="17">
        <v>938</v>
      </c>
      <c r="I790" s="82"/>
      <c r="J790" s="83">
        <f t="shared" si="132"/>
        <v>45.92</v>
      </c>
      <c r="K790" s="83">
        <f t="shared" si="133"/>
        <v>45.524000000000001</v>
      </c>
      <c r="L790" s="83">
        <f t="shared" si="134"/>
        <v>66.602000000000004</v>
      </c>
      <c r="M790" s="83">
        <f t="shared" si="135"/>
        <v>66.00800000000001</v>
      </c>
      <c r="N790" s="83">
        <f t="shared" si="136"/>
        <v>55.838000000000001</v>
      </c>
      <c r="O790" s="83">
        <f t="shared" si="137"/>
        <v>42.034999999999997</v>
      </c>
      <c r="P790" s="134"/>
      <c r="Q790" s="36">
        <f t="shared" si="138"/>
        <v>1613.6666666666667</v>
      </c>
      <c r="R790" s="37">
        <f t="shared" si="139"/>
        <v>9682</v>
      </c>
      <c r="S790" s="21"/>
      <c r="T790" s="21"/>
      <c r="U790" s="21"/>
      <c r="V790" s="21"/>
    </row>
    <row r="791" spans="1:22" ht="15.75" x14ac:dyDescent="0.25">
      <c r="A791" s="13">
        <v>0.625</v>
      </c>
      <c r="B791" s="14" t="s">
        <v>821</v>
      </c>
      <c r="C791" s="15">
        <v>382</v>
      </c>
      <c r="D791" s="15">
        <v>261</v>
      </c>
      <c r="E791" s="15">
        <v>1224</v>
      </c>
      <c r="F791" s="15">
        <v>941</v>
      </c>
      <c r="G791" s="15">
        <v>977</v>
      </c>
      <c r="H791" s="17">
        <v>802</v>
      </c>
      <c r="I791" s="82"/>
      <c r="J791" s="83">
        <f t="shared" si="132"/>
        <v>37.865000000000002</v>
      </c>
      <c r="K791" s="83">
        <f t="shared" si="133"/>
        <v>36.957500000000003</v>
      </c>
      <c r="L791" s="83">
        <f t="shared" si="134"/>
        <v>46.532000000000004</v>
      </c>
      <c r="M791" s="83">
        <f t="shared" si="135"/>
        <v>42.057499999999997</v>
      </c>
      <c r="N791" s="83">
        <f t="shared" si="136"/>
        <v>42.327500000000001</v>
      </c>
      <c r="O791" s="83">
        <f t="shared" si="137"/>
        <v>41.015000000000001</v>
      </c>
      <c r="P791" s="134"/>
      <c r="Q791" s="36">
        <f t="shared" si="138"/>
        <v>764.5</v>
      </c>
      <c r="R791" s="37">
        <f t="shared" si="139"/>
        <v>4587</v>
      </c>
      <c r="S791" s="21"/>
      <c r="T791" s="21"/>
      <c r="U791" s="21"/>
      <c r="V791" s="21"/>
    </row>
    <row r="792" spans="1:22" ht="15.75" x14ac:dyDescent="0.25">
      <c r="A792" s="13">
        <v>0.625</v>
      </c>
      <c r="B792" s="14" t="s">
        <v>822</v>
      </c>
      <c r="C792" s="15">
        <v>919</v>
      </c>
      <c r="D792" s="15">
        <v>1576</v>
      </c>
      <c r="E792" s="15">
        <v>3096</v>
      </c>
      <c r="F792" s="15">
        <v>2983</v>
      </c>
      <c r="G792" s="15">
        <v>2361</v>
      </c>
      <c r="H792" s="17">
        <v>1368</v>
      </c>
      <c r="I792" s="82"/>
      <c r="J792" s="83">
        <f t="shared" si="132"/>
        <v>41.892499999999998</v>
      </c>
      <c r="K792" s="83">
        <f t="shared" si="133"/>
        <v>52.868000000000002</v>
      </c>
      <c r="L792" s="83">
        <f t="shared" si="134"/>
        <v>82.34</v>
      </c>
      <c r="M792" s="83">
        <f t="shared" si="135"/>
        <v>78.193999999999988</v>
      </c>
      <c r="N792" s="83">
        <f t="shared" si="136"/>
        <v>66.998000000000005</v>
      </c>
      <c r="O792" s="83">
        <f t="shared" si="137"/>
        <v>49.124000000000002</v>
      </c>
      <c r="P792" s="134"/>
      <c r="Q792" s="36">
        <f t="shared" si="138"/>
        <v>2050.5</v>
      </c>
      <c r="R792" s="37">
        <f t="shared" si="139"/>
        <v>12303</v>
      </c>
      <c r="S792" s="21"/>
      <c r="T792" s="21"/>
      <c r="U792" s="21"/>
      <c r="V792" s="21"/>
    </row>
    <row r="793" spans="1:22" ht="15.75" x14ac:dyDescent="0.25">
      <c r="A793" s="13">
        <v>0.625</v>
      </c>
      <c r="B793" s="14" t="s">
        <v>823</v>
      </c>
      <c r="C793" s="15">
        <v>5053</v>
      </c>
      <c r="D793" s="15">
        <v>4835</v>
      </c>
      <c r="E793" s="15">
        <v>5540</v>
      </c>
      <c r="F793" s="15">
        <v>5971</v>
      </c>
      <c r="G793" s="15">
        <v>4939</v>
      </c>
      <c r="H793" s="17">
        <v>5217</v>
      </c>
      <c r="I793" s="82"/>
      <c r="J793" s="83">
        <f t="shared" si="132"/>
        <v>160.62</v>
      </c>
      <c r="K793" s="83">
        <f t="shared" si="133"/>
        <v>151.9</v>
      </c>
      <c r="L793" s="83">
        <f t="shared" si="134"/>
        <v>180.1</v>
      </c>
      <c r="M793" s="83">
        <f t="shared" si="135"/>
        <v>197.34</v>
      </c>
      <c r="N793" s="83">
        <f t="shared" si="136"/>
        <v>156.06</v>
      </c>
      <c r="O793" s="83">
        <f t="shared" si="137"/>
        <v>167.18</v>
      </c>
      <c r="P793" s="134"/>
      <c r="Q793" s="36">
        <f t="shared" si="138"/>
        <v>5259.166666666667</v>
      </c>
      <c r="R793" s="37">
        <f t="shared" si="139"/>
        <v>31555</v>
      </c>
      <c r="S793" s="21"/>
      <c r="T793" s="21"/>
      <c r="U793" s="21"/>
      <c r="V793" s="21"/>
    </row>
    <row r="794" spans="1:22" ht="15.75" x14ac:dyDescent="0.25">
      <c r="A794" s="13">
        <v>0.625</v>
      </c>
      <c r="B794" s="14" t="s">
        <v>824</v>
      </c>
      <c r="C794" s="15">
        <v>545</v>
      </c>
      <c r="D794" s="15">
        <v>490</v>
      </c>
      <c r="E794" s="15">
        <v>553</v>
      </c>
      <c r="F794" s="15">
        <v>646</v>
      </c>
      <c r="G794" s="15">
        <v>447</v>
      </c>
      <c r="H794" s="17">
        <v>491</v>
      </c>
      <c r="I794" s="82"/>
      <c r="J794" s="83">
        <f t="shared" si="132"/>
        <v>39.087499999999999</v>
      </c>
      <c r="K794" s="83">
        <f t="shared" si="133"/>
        <v>38.674999999999997</v>
      </c>
      <c r="L794" s="83">
        <f t="shared" si="134"/>
        <v>39.147500000000001</v>
      </c>
      <c r="M794" s="83">
        <f t="shared" si="135"/>
        <v>39.844999999999999</v>
      </c>
      <c r="N794" s="83">
        <f t="shared" si="136"/>
        <v>38.352499999999999</v>
      </c>
      <c r="O794" s="83">
        <f t="shared" si="137"/>
        <v>38.682499999999997</v>
      </c>
      <c r="P794" s="134"/>
      <c r="Q794" s="36">
        <f t="shared" si="138"/>
        <v>528.66666666666663</v>
      </c>
      <c r="R794" s="37">
        <f t="shared" si="139"/>
        <v>3172</v>
      </c>
      <c r="S794" s="21"/>
      <c r="T794" s="21"/>
      <c r="U794" s="21"/>
      <c r="V794" s="21"/>
    </row>
    <row r="795" spans="1:22" ht="15.75" x14ac:dyDescent="0.25">
      <c r="A795" s="13">
        <v>0.625</v>
      </c>
      <c r="B795" s="14" t="s">
        <v>825</v>
      </c>
      <c r="C795" s="15"/>
      <c r="D795" s="15"/>
      <c r="E795" s="15"/>
      <c r="F795" s="15"/>
      <c r="G795" s="15">
        <v>16</v>
      </c>
      <c r="H795" s="17">
        <v>5</v>
      </c>
      <c r="I795" s="82"/>
      <c r="J795" s="83">
        <f t="shared" si="132"/>
        <v>35</v>
      </c>
      <c r="K795" s="83">
        <f t="shared" si="133"/>
        <v>35</v>
      </c>
      <c r="L795" s="83">
        <f t="shared" si="134"/>
        <v>35</v>
      </c>
      <c r="M795" s="83">
        <f t="shared" si="135"/>
        <v>35</v>
      </c>
      <c r="N795" s="83">
        <f t="shared" si="136"/>
        <v>35.119999999999997</v>
      </c>
      <c r="O795" s="83">
        <f t="shared" si="137"/>
        <v>35.037500000000001</v>
      </c>
      <c r="P795" s="134"/>
      <c r="Q795" s="36">
        <f t="shared" si="138"/>
        <v>10.5</v>
      </c>
      <c r="R795" s="37">
        <f t="shared" si="139"/>
        <v>21</v>
      </c>
      <c r="S795" s="21"/>
      <c r="T795" s="21"/>
      <c r="U795" s="21"/>
      <c r="V795" s="21"/>
    </row>
    <row r="796" spans="1:22" ht="15.75" x14ac:dyDescent="0.25">
      <c r="A796" s="13">
        <v>0.625</v>
      </c>
      <c r="B796" s="14" t="s">
        <v>826</v>
      </c>
      <c r="C796" s="15"/>
      <c r="D796" s="15">
        <v>80</v>
      </c>
      <c r="E796" s="15">
        <v>4</v>
      </c>
      <c r="F796" s="15">
        <v>579</v>
      </c>
      <c r="G796" s="15">
        <v>511</v>
      </c>
      <c r="H796" s="17">
        <v>629</v>
      </c>
      <c r="I796" s="82"/>
      <c r="J796" s="83">
        <f t="shared" si="132"/>
        <v>35</v>
      </c>
      <c r="K796" s="83">
        <f t="shared" si="133"/>
        <v>35.6</v>
      </c>
      <c r="L796" s="83">
        <f t="shared" si="134"/>
        <v>35.03</v>
      </c>
      <c r="M796" s="83">
        <f t="shared" si="135"/>
        <v>39.342500000000001</v>
      </c>
      <c r="N796" s="83">
        <f t="shared" si="136"/>
        <v>38.832500000000003</v>
      </c>
      <c r="O796" s="83">
        <f t="shared" si="137"/>
        <v>39.717500000000001</v>
      </c>
      <c r="P796" s="134"/>
      <c r="Q796" s="36">
        <f t="shared" si="138"/>
        <v>360.6</v>
      </c>
      <c r="R796" s="37">
        <f t="shared" si="139"/>
        <v>1803</v>
      </c>
      <c r="S796" s="21"/>
      <c r="T796" s="21"/>
      <c r="U796" s="21"/>
      <c r="V796" s="21"/>
    </row>
    <row r="797" spans="1:22" ht="15.75" x14ac:dyDescent="0.25">
      <c r="A797" s="13">
        <v>0.625</v>
      </c>
      <c r="B797" s="14" t="s">
        <v>827</v>
      </c>
      <c r="C797" s="15">
        <v>416</v>
      </c>
      <c r="D797" s="15">
        <v>327</v>
      </c>
      <c r="E797" s="15">
        <v>403</v>
      </c>
      <c r="F797" s="15">
        <v>1022</v>
      </c>
      <c r="G797" s="15">
        <v>289</v>
      </c>
      <c r="H797" s="17">
        <v>237</v>
      </c>
      <c r="I797" s="82"/>
      <c r="J797" s="83">
        <f t="shared" si="132"/>
        <v>38.119999999999997</v>
      </c>
      <c r="K797" s="83">
        <f t="shared" si="133"/>
        <v>37.452500000000001</v>
      </c>
      <c r="L797" s="83">
        <f t="shared" si="134"/>
        <v>38.022500000000001</v>
      </c>
      <c r="M797" s="83">
        <f t="shared" si="135"/>
        <v>42.896000000000001</v>
      </c>
      <c r="N797" s="83">
        <f t="shared" si="136"/>
        <v>37.167499999999997</v>
      </c>
      <c r="O797" s="83">
        <f t="shared" si="137"/>
        <v>36.777500000000003</v>
      </c>
      <c r="P797" s="134"/>
      <c r="Q797" s="36">
        <f t="shared" si="138"/>
        <v>449</v>
      </c>
      <c r="R797" s="37">
        <f t="shared" si="139"/>
        <v>2694</v>
      </c>
      <c r="S797" s="21"/>
      <c r="T797" s="21"/>
      <c r="U797" s="21"/>
      <c r="V797" s="21"/>
    </row>
    <row r="798" spans="1:22" ht="15.75" x14ac:dyDescent="0.25">
      <c r="A798" s="13">
        <v>0.625</v>
      </c>
      <c r="B798" s="14" t="s">
        <v>828</v>
      </c>
      <c r="C798" s="15">
        <v>1057</v>
      </c>
      <c r="D798" s="15">
        <v>1311</v>
      </c>
      <c r="E798" s="15">
        <v>1404</v>
      </c>
      <c r="F798" s="15">
        <v>1395</v>
      </c>
      <c r="G798" s="15">
        <v>1440</v>
      </c>
      <c r="H798" s="17">
        <v>1167</v>
      </c>
      <c r="I798" s="82"/>
      <c r="J798" s="83">
        <f t="shared" si="132"/>
        <v>43.526000000000003</v>
      </c>
      <c r="K798" s="83">
        <f t="shared" si="133"/>
        <v>48.097999999999999</v>
      </c>
      <c r="L798" s="83">
        <f t="shared" si="134"/>
        <v>49.771999999999998</v>
      </c>
      <c r="M798" s="83">
        <f t="shared" si="135"/>
        <v>49.61</v>
      </c>
      <c r="N798" s="83">
        <f t="shared" si="136"/>
        <v>50.42</v>
      </c>
      <c r="O798" s="83">
        <f t="shared" si="137"/>
        <v>45.506</v>
      </c>
      <c r="P798" s="134"/>
      <c r="Q798" s="36">
        <f t="shared" si="138"/>
        <v>1295.6666666666667</v>
      </c>
      <c r="R798" s="37">
        <f t="shared" si="139"/>
        <v>7774</v>
      </c>
      <c r="S798" s="21"/>
      <c r="T798" s="21"/>
      <c r="U798" s="21"/>
      <c r="V798" s="21"/>
    </row>
    <row r="799" spans="1:22" ht="15.75" x14ac:dyDescent="0.25">
      <c r="A799" s="13">
        <v>0.625</v>
      </c>
      <c r="B799" s="14" t="s">
        <v>829</v>
      </c>
      <c r="C799" s="15">
        <v>604</v>
      </c>
      <c r="D799" s="15">
        <v>1211</v>
      </c>
      <c r="E799" s="15">
        <v>1732</v>
      </c>
      <c r="F799" s="15">
        <v>2175</v>
      </c>
      <c r="G799" s="15">
        <v>1176</v>
      </c>
      <c r="H799" s="17">
        <v>634</v>
      </c>
      <c r="I799" s="82"/>
      <c r="J799" s="83">
        <f t="shared" si="132"/>
        <v>39.53</v>
      </c>
      <c r="K799" s="83">
        <f t="shared" si="133"/>
        <v>46.298000000000002</v>
      </c>
      <c r="L799" s="83">
        <f t="shared" si="134"/>
        <v>55.676000000000002</v>
      </c>
      <c r="M799" s="83">
        <f t="shared" si="135"/>
        <v>63.650000000000006</v>
      </c>
      <c r="N799" s="83">
        <f t="shared" si="136"/>
        <v>45.667999999999999</v>
      </c>
      <c r="O799" s="83">
        <f t="shared" si="137"/>
        <v>39.755000000000003</v>
      </c>
      <c r="P799" s="134"/>
      <c r="Q799" s="36">
        <f t="shared" si="138"/>
        <v>1255.3333333333333</v>
      </c>
      <c r="R799" s="37">
        <f t="shared" si="139"/>
        <v>7532</v>
      </c>
      <c r="S799" s="21"/>
      <c r="T799" s="21"/>
      <c r="U799" s="21"/>
      <c r="V799" s="21"/>
    </row>
    <row r="800" spans="1:22" ht="15.75" x14ac:dyDescent="0.25">
      <c r="A800" s="13">
        <v>0.625</v>
      </c>
      <c r="B800" s="14" t="s">
        <v>830</v>
      </c>
      <c r="C800" s="15">
        <v>1687</v>
      </c>
      <c r="D800" s="15">
        <v>1873</v>
      </c>
      <c r="E800" s="15">
        <v>1898</v>
      </c>
      <c r="F800" s="15">
        <v>1669</v>
      </c>
      <c r="G800" s="15">
        <v>1782</v>
      </c>
      <c r="H800" s="17">
        <v>1140</v>
      </c>
      <c r="I800" s="82"/>
      <c r="J800" s="83">
        <f t="shared" si="132"/>
        <v>54.866</v>
      </c>
      <c r="K800" s="83">
        <f t="shared" si="133"/>
        <v>58.213999999999999</v>
      </c>
      <c r="L800" s="83">
        <f t="shared" si="134"/>
        <v>58.664000000000001</v>
      </c>
      <c r="M800" s="83">
        <f t="shared" si="135"/>
        <v>54.542000000000002</v>
      </c>
      <c r="N800" s="83">
        <f t="shared" si="136"/>
        <v>56.576000000000001</v>
      </c>
      <c r="O800" s="83">
        <f t="shared" si="137"/>
        <v>45.02</v>
      </c>
      <c r="P800" s="134"/>
      <c r="Q800" s="36">
        <f t="shared" si="138"/>
        <v>1674.8333333333333</v>
      </c>
      <c r="R800" s="37">
        <f t="shared" si="139"/>
        <v>10049</v>
      </c>
      <c r="S800" s="21"/>
      <c r="T800" s="21"/>
      <c r="U800" s="21"/>
      <c r="V800" s="21"/>
    </row>
    <row r="801" spans="1:22" ht="15.75" x14ac:dyDescent="0.25">
      <c r="A801" s="13">
        <v>0.625</v>
      </c>
      <c r="B801" s="14" t="s">
        <v>831</v>
      </c>
      <c r="C801" s="15">
        <v>782</v>
      </c>
      <c r="D801" s="15">
        <v>781</v>
      </c>
      <c r="E801" s="15">
        <v>1014</v>
      </c>
      <c r="F801" s="15">
        <v>1325</v>
      </c>
      <c r="G801" s="15">
        <v>814</v>
      </c>
      <c r="H801" s="17">
        <v>832</v>
      </c>
      <c r="I801" s="82"/>
      <c r="J801" s="83">
        <f t="shared" si="132"/>
        <v>40.865000000000002</v>
      </c>
      <c r="K801" s="83">
        <f t="shared" si="133"/>
        <v>40.857500000000002</v>
      </c>
      <c r="L801" s="83">
        <f t="shared" si="134"/>
        <v>42.752000000000002</v>
      </c>
      <c r="M801" s="83">
        <f t="shared" si="135"/>
        <v>48.35</v>
      </c>
      <c r="N801" s="83">
        <f t="shared" si="136"/>
        <v>41.105000000000004</v>
      </c>
      <c r="O801" s="83">
        <f t="shared" si="137"/>
        <v>41.24</v>
      </c>
      <c r="P801" s="134"/>
      <c r="Q801" s="36">
        <f t="shared" si="138"/>
        <v>924.66666666666663</v>
      </c>
      <c r="R801" s="37">
        <f t="shared" si="139"/>
        <v>5548</v>
      </c>
      <c r="S801" s="21"/>
      <c r="T801" s="21"/>
      <c r="U801" s="21"/>
      <c r="V801" s="21"/>
    </row>
    <row r="802" spans="1:22" ht="15.75" x14ac:dyDescent="0.25">
      <c r="A802" s="13">
        <v>0.625</v>
      </c>
      <c r="B802" s="14" t="s">
        <v>832</v>
      </c>
      <c r="C802" s="15">
        <v>673</v>
      </c>
      <c r="D802" s="15">
        <v>1112</v>
      </c>
      <c r="E802" s="15">
        <v>1150</v>
      </c>
      <c r="F802" s="15">
        <v>689</v>
      </c>
      <c r="G802" s="15">
        <v>1077</v>
      </c>
      <c r="H802" s="17">
        <v>864</v>
      </c>
      <c r="I802" s="82"/>
      <c r="J802" s="83">
        <f t="shared" si="132"/>
        <v>40.047499999999999</v>
      </c>
      <c r="K802" s="83">
        <f t="shared" si="133"/>
        <v>44.515999999999998</v>
      </c>
      <c r="L802" s="83">
        <f t="shared" si="134"/>
        <v>45.2</v>
      </c>
      <c r="M802" s="83">
        <f t="shared" si="135"/>
        <v>40.167499999999997</v>
      </c>
      <c r="N802" s="83">
        <f t="shared" si="136"/>
        <v>43.886000000000003</v>
      </c>
      <c r="O802" s="83">
        <f t="shared" si="137"/>
        <v>41.480000000000004</v>
      </c>
      <c r="P802" s="134"/>
      <c r="Q802" s="36">
        <f t="shared" si="138"/>
        <v>927.5</v>
      </c>
      <c r="R802" s="37">
        <f t="shared" si="139"/>
        <v>5565</v>
      </c>
      <c r="S802" s="21"/>
      <c r="T802" s="21"/>
      <c r="U802" s="21"/>
      <c r="V802" s="21"/>
    </row>
    <row r="803" spans="1:22" ht="15.75" x14ac:dyDescent="0.25">
      <c r="A803" s="13">
        <v>0.625</v>
      </c>
      <c r="B803" s="14" t="s">
        <v>833</v>
      </c>
      <c r="C803" s="15">
        <v>3391</v>
      </c>
      <c r="D803" s="15">
        <v>3323</v>
      </c>
      <c r="E803" s="15">
        <v>3519</v>
      </c>
      <c r="F803" s="15">
        <v>3088</v>
      </c>
      <c r="G803" s="15">
        <v>2706</v>
      </c>
      <c r="H803" s="17">
        <v>2421</v>
      </c>
      <c r="I803" s="82"/>
      <c r="J803" s="83">
        <f t="shared" si="132"/>
        <v>94.14</v>
      </c>
      <c r="K803" s="83">
        <f t="shared" si="133"/>
        <v>91.42</v>
      </c>
      <c r="L803" s="83">
        <f t="shared" si="134"/>
        <v>99.26</v>
      </c>
      <c r="M803" s="83">
        <f t="shared" si="135"/>
        <v>82.02</v>
      </c>
      <c r="N803" s="83">
        <f t="shared" si="136"/>
        <v>73.207999999999998</v>
      </c>
      <c r="O803" s="83">
        <f t="shared" si="137"/>
        <v>68.078000000000003</v>
      </c>
      <c r="P803" s="134"/>
      <c r="Q803" s="36">
        <f t="shared" si="138"/>
        <v>3074.6666666666665</v>
      </c>
      <c r="R803" s="37">
        <f t="shared" si="139"/>
        <v>18448</v>
      </c>
      <c r="S803" s="21"/>
      <c r="T803" s="21"/>
      <c r="U803" s="21"/>
      <c r="V803" s="21"/>
    </row>
    <row r="804" spans="1:22" ht="15.75" x14ac:dyDescent="0.25">
      <c r="A804" s="13">
        <v>0.625</v>
      </c>
      <c r="B804" s="14" t="s">
        <v>834</v>
      </c>
      <c r="C804" s="15">
        <v>696</v>
      </c>
      <c r="D804" s="15">
        <v>1911</v>
      </c>
      <c r="E804" s="15">
        <v>5412</v>
      </c>
      <c r="F804" s="15">
        <v>4743</v>
      </c>
      <c r="G804" s="15">
        <v>1248</v>
      </c>
      <c r="H804" s="17">
        <v>585</v>
      </c>
      <c r="I804" s="82"/>
      <c r="J804" s="83">
        <f t="shared" si="132"/>
        <v>40.22</v>
      </c>
      <c r="K804" s="83">
        <f t="shared" si="133"/>
        <v>58.897999999999996</v>
      </c>
      <c r="L804" s="83">
        <f t="shared" si="134"/>
        <v>174.98000000000002</v>
      </c>
      <c r="M804" s="83">
        <f t="shared" si="135"/>
        <v>148.22</v>
      </c>
      <c r="N804" s="83">
        <f t="shared" si="136"/>
        <v>46.963999999999999</v>
      </c>
      <c r="O804" s="83">
        <f t="shared" si="137"/>
        <v>39.387500000000003</v>
      </c>
      <c r="P804" s="134"/>
      <c r="Q804" s="36">
        <f t="shared" si="138"/>
        <v>2432.5</v>
      </c>
      <c r="R804" s="37">
        <f t="shared" si="139"/>
        <v>14595</v>
      </c>
      <c r="S804" s="21"/>
      <c r="T804" s="21"/>
      <c r="U804" s="21"/>
      <c r="V804" s="21"/>
    </row>
    <row r="805" spans="1:22" ht="15.75" x14ac:dyDescent="0.25">
      <c r="A805" s="13">
        <v>0.625</v>
      </c>
      <c r="B805" s="14" t="s">
        <v>835</v>
      </c>
      <c r="C805" s="15">
        <v>1121</v>
      </c>
      <c r="D805" s="15">
        <v>1245</v>
      </c>
      <c r="E805" s="15">
        <v>1616</v>
      </c>
      <c r="F805" s="15">
        <v>3446</v>
      </c>
      <c r="G805" s="15">
        <v>1134</v>
      </c>
      <c r="H805" s="17">
        <v>927</v>
      </c>
      <c r="I805" s="82"/>
      <c r="J805" s="83">
        <f t="shared" si="132"/>
        <v>44.677999999999997</v>
      </c>
      <c r="K805" s="83">
        <f t="shared" si="133"/>
        <v>46.91</v>
      </c>
      <c r="L805" s="83">
        <f t="shared" si="134"/>
        <v>53.588000000000001</v>
      </c>
      <c r="M805" s="83">
        <f t="shared" si="135"/>
        <v>96.34</v>
      </c>
      <c r="N805" s="83">
        <f t="shared" si="136"/>
        <v>44.911999999999999</v>
      </c>
      <c r="O805" s="83">
        <f t="shared" si="137"/>
        <v>41.952500000000001</v>
      </c>
      <c r="P805" s="134"/>
      <c r="Q805" s="36">
        <f t="shared" si="138"/>
        <v>1581.5</v>
      </c>
      <c r="R805" s="37">
        <f t="shared" si="139"/>
        <v>9489</v>
      </c>
      <c r="S805" s="21"/>
      <c r="T805" s="21"/>
      <c r="U805" s="21"/>
      <c r="V805" s="21"/>
    </row>
    <row r="806" spans="1:22" ht="15.75" x14ac:dyDescent="0.25">
      <c r="A806" s="13">
        <v>0.625</v>
      </c>
      <c r="B806" s="14" t="s">
        <v>836</v>
      </c>
      <c r="C806" s="15">
        <v>934</v>
      </c>
      <c r="D806" s="15">
        <v>189</v>
      </c>
      <c r="E806" s="15">
        <v>1571</v>
      </c>
      <c r="F806" s="15">
        <v>4911</v>
      </c>
      <c r="G806" s="15">
        <v>1978</v>
      </c>
      <c r="H806" s="17">
        <v>2</v>
      </c>
      <c r="I806" s="82"/>
      <c r="J806" s="83">
        <f t="shared" si="132"/>
        <v>42.005000000000003</v>
      </c>
      <c r="K806" s="83">
        <f t="shared" si="133"/>
        <v>36.417499999999997</v>
      </c>
      <c r="L806" s="83">
        <f t="shared" si="134"/>
        <v>52.777999999999999</v>
      </c>
      <c r="M806" s="83">
        <f t="shared" si="135"/>
        <v>154.94</v>
      </c>
      <c r="N806" s="83">
        <f t="shared" si="136"/>
        <v>60.103999999999999</v>
      </c>
      <c r="O806" s="83">
        <f t="shared" si="137"/>
        <v>35.015000000000001</v>
      </c>
      <c r="P806" s="134"/>
      <c r="Q806" s="36">
        <f t="shared" si="138"/>
        <v>1597.5</v>
      </c>
      <c r="R806" s="37">
        <f t="shared" si="139"/>
        <v>9585</v>
      </c>
      <c r="S806" s="21"/>
      <c r="T806" s="21"/>
      <c r="U806" s="21"/>
      <c r="V806" s="21"/>
    </row>
    <row r="807" spans="1:22" ht="15.75" x14ac:dyDescent="0.25">
      <c r="A807" s="13">
        <v>0.625</v>
      </c>
      <c r="B807" s="14" t="s">
        <v>837</v>
      </c>
      <c r="C807" s="15">
        <v>16769</v>
      </c>
      <c r="D807" s="15"/>
      <c r="E807" s="15"/>
      <c r="F807" s="15"/>
      <c r="G807" s="15"/>
      <c r="H807" s="17"/>
      <c r="I807" s="82"/>
      <c r="J807" s="83">
        <f t="shared" si="132"/>
        <v>629.26</v>
      </c>
      <c r="K807" s="83">
        <f t="shared" si="133"/>
        <v>35</v>
      </c>
      <c r="L807" s="83">
        <f t="shared" si="134"/>
        <v>35</v>
      </c>
      <c r="M807" s="83">
        <f t="shared" si="135"/>
        <v>35</v>
      </c>
      <c r="N807" s="83">
        <f t="shared" si="136"/>
        <v>35</v>
      </c>
      <c r="O807" s="83">
        <f t="shared" si="137"/>
        <v>35</v>
      </c>
      <c r="P807" s="134"/>
      <c r="Q807" s="36">
        <f t="shared" si="138"/>
        <v>16769</v>
      </c>
      <c r="R807" s="37">
        <f t="shared" si="139"/>
        <v>16769</v>
      </c>
      <c r="S807" s="21"/>
      <c r="T807" s="21"/>
      <c r="U807" s="21"/>
      <c r="V807" s="21"/>
    </row>
    <row r="808" spans="1:22" ht="15.75" x14ac:dyDescent="0.25">
      <c r="A808" s="13">
        <v>0.625</v>
      </c>
      <c r="B808" s="14" t="s">
        <v>838</v>
      </c>
      <c r="C808" s="15">
        <v>257</v>
      </c>
      <c r="D808" s="15">
        <v>347</v>
      </c>
      <c r="E808" s="15">
        <v>374</v>
      </c>
      <c r="F808" s="15">
        <v>537</v>
      </c>
      <c r="G808" s="15">
        <v>448</v>
      </c>
      <c r="H808" s="17">
        <v>238</v>
      </c>
      <c r="I808" s="82"/>
      <c r="J808" s="83">
        <f t="shared" si="132"/>
        <v>36.927500000000002</v>
      </c>
      <c r="K808" s="83">
        <f t="shared" si="133"/>
        <v>37.602499999999999</v>
      </c>
      <c r="L808" s="83">
        <f t="shared" si="134"/>
        <v>37.805</v>
      </c>
      <c r="M808" s="83">
        <f t="shared" si="135"/>
        <v>39.027500000000003</v>
      </c>
      <c r="N808" s="83">
        <f t="shared" si="136"/>
        <v>38.36</v>
      </c>
      <c r="O808" s="83">
        <f t="shared" si="137"/>
        <v>36.784999999999997</v>
      </c>
      <c r="P808" s="134"/>
      <c r="Q808" s="36">
        <f t="shared" si="138"/>
        <v>366.83333333333331</v>
      </c>
      <c r="R808" s="37">
        <f t="shared" si="139"/>
        <v>2201</v>
      </c>
      <c r="S808" s="21"/>
      <c r="T808" s="21"/>
      <c r="U808" s="21"/>
      <c r="V808" s="21"/>
    </row>
    <row r="809" spans="1:22" ht="15.75" x14ac:dyDescent="0.25">
      <c r="A809" s="13">
        <v>0.625</v>
      </c>
      <c r="B809" s="14" t="s">
        <v>839</v>
      </c>
      <c r="C809" s="15">
        <v>300</v>
      </c>
      <c r="D809" s="15">
        <v>500</v>
      </c>
      <c r="E809" s="15">
        <v>3855</v>
      </c>
      <c r="F809" s="15">
        <v>2706</v>
      </c>
      <c r="G809" s="15">
        <v>1070</v>
      </c>
      <c r="H809" s="17">
        <v>794</v>
      </c>
      <c r="I809" s="82"/>
      <c r="J809" s="83">
        <f t="shared" si="132"/>
        <v>37.25</v>
      </c>
      <c r="K809" s="83">
        <f t="shared" si="133"/>
        <v>38.75</v>
      </c>
      <c r="L809" s="83">
        <f t="shared" si="134"/>
        <v>112.7</v>
      </c>
      <c r="M809" s="83">
        <f t="shared" si="135"/>
        <v>73.207999999999998</v>
      </c>
      <c r="N809" s="83">
        <f t="shared" si="136"/>
        <v>43.76</v>
      </c>
      <c r="O809" s="83">
        <f t="shared" si="137"/>
        <v>40.954999999999998</v>
      </c>
      <c r="P809" s="134"/>
      <c r="Q809" s="36">
        <f t="shared" si="138"/>
        <v>1537.5</v>
      </c>
      <c r="R809" s="37">
        <f t="shared" si="139"/>
        <v>9225</v>
      </c>
      <c r="S809" s="21"/>
      <c r="T809" s="21"/>
      <c r="U809" s="21"/>
      <c r="V809" s="21"/>
    </row>
    <row r="810" spans="1:22" ht="15.75" x14ac:dyDescent="0.25">
      <c r="A810" s="13">
        <v>0.625</v>
      </c>
      <c r="B810" s="14" t="s">
        <v>840</v>
      </c>
      <c r="C810" s="15">
        <v>1366</v>
      </c>
      <c r="D810" s="15">
        <v>3130</v>
      </c>
      <c r="E810" s="15">
        <v>5586</v>
      </c>
      <c r="F810" s="15">
        <v>6325</v>
      </c>
      <c r="G810" s="15">
        <v>4767</v>
      </c>
      <c r="H810" s="17">
        <v>4851</v>
      </c>
      <c r="I810" s="82"/>
      <c r="J810" s="83">
        <f t="shared" si="132"/>
        <v>49.088000000000001</v>
      </c>
      <c r="K810" s="83">
        <f t="shared" si="133"/>
        <v>83.7</v>
      </c>
      <c r="L810" s="83">
        <f t="shared" si="134"/>
        <v>181.94</v>
      </c>
      <c r="M810" s="83">
        <f t="shared" si="135"/>
        <v>211.5</v>
      </c>
      <c r="N810" s="83">
        <f t="shared" si="136"/>
        <v>149.18</v>
      </c>
      <c r="O810" s="83">
        <f t="shared" si="137"/>
        <v>152.54000000000002</v>
      </c>
      <c r="P810" s="134"/>
      <c r="Q810" s="36">
        <f t="shared" si="138"/>
        <v>4337.5</v>
      </c>
      <c r="R810" s="37">
        <f t="shared" si="139"/>
        <v>26025</v>
      </c>
      <c r="S810" s="21"/>
      <c r="T810" s="21"/>
      <c r="U810" s="21"/>
      <c r="V810" s="21"/>
    </row>
    <row r="811" spans="1:22" ht="15.75" x14ac:dyDescent="0.25">
      <c r="A811" s="13">
        <v>0.625</v>
      </c>
      <c r="B811" s="14" t="s">
        <v>841</v>
      </c>
      <c r="C811" s="15">
        <v>1008</v>
      </c>
      <c r="D811" s="15">
        <v>992</v>
      </c>
      <c r="E811" s="15">
        <v>2951</v>
      </c>
      <c r="F811" s="15">
        <v>3628</v>
      </c>
      <c r="G811" s="15">
        <v>1323</v>
      </c>
      <c r="H811" s="17">
        <v>405</v>
      </c>
      <c r="I811" s="82"/>
      <c r="J811" s="83">
        <f t="shared" si="132"/>
        <v>42.643999999999998</v>
      </c>
      <c r="K811" s="83">
        <f t="shared" si="133"/>
        <v>42.44</v>
      </c>
      <c r="L811" s="83">
        <f t="shared" si="134"/>
        <v>77.617999999999995</v>
      </c>
      <c r="M811" s="83">
        <f t="shared" si="135"/>
        <v>103.62</v>
      </c>
      <c r="N811" s="83">
        <f t="shared" si="136"/>
        <v>48.314</v>
      </c>
      <c r="O811" s="83">
        <f t="shared" si="137"/>
        <v>38.037500000000001</v>
      </c>
      <c r="P811" s="134"/>
      <c r="Q811" s="36">
        <f t="shared" si="138"/>
        <v>1717.8333333333333</v>
      </c>
      <c r="R811" s="37">
        <f t="shared" si="139"/>
        <v>10307</v>
      </c>
      <c r="S811" s="21"/>
      <c r="T811" s="21"/>
      <c r="U811" s="21"/>
      <c r="V811" s="21"/>
    </row>
    <row r="812" spans="1:22" ht="15.75" x14ac:dyDescent="0.25">
      <c r="A812" s="13">
        <v>0.625</v>
      </c>
      <c r="B812" s="14" t="s">
        <v>842</v>
      </c>
      <c r="C812" s="15">
        <v>1730</v>
      </c>
      <c r="D812" s="15">
        <v>1378</v>
      </c>
      <c r="E812" s="15">
        <v>5159</v>
      </c>
      <c r="F812" s="15">
        <v>4953</v>
      </c>
      <c r="G812" s="15">
        <v>1404</v>
      </c>
      <c r="H812" s="17">
        <v>1312</v>
      </c>
      <c r="I812" s="82"/>
      <c r="J812" s="83">
        <f t="shared" si="132"/>
        <v>55.64</v>
      </c>
      <c r="K812" s="83">
        <f t="shared" si="133"/>
        <v>49.304000000000002</v>
      </c>
      <c r="L812" s="83">
        <f t="shared" si="134"/>
        <v>164.86</v>
      </c>
      <c r="M812" s="83">
        <f t="shared" si="135"/>
        <v>156.62</v>
      </c>
      <c r="N812" s="83">
        <f t="shared" si="136"/>
        <v>49.771999999999998</v>
      </c>
      <c r="O812" s="83">
        <f t="shared" si="137"/>
        <v>48.116</v>
      </c>
      <c r="P812" s="134"/>
      <c r="Q812" s="36">
        <f t="shared" si="138"/>
        <v>2656</v>
      </c>
      <c r="R812" s="37">
        <f t="shared" si="139"/>
        <v>15936</v>
      </c>
      <c r="S812" s="21"/>
      <c r="T812" s="21"/>
      <c r="U812" s="21"/>
      <c r="V812" s="21"/>
    </row>
    <row r="813" spans="1:22" ht="15.75" x14ac:dyDescent="0.25">
      <c r="A813" s="13">
        <v>0.625</v>
      </c>
      <c r="B813" s="14" t="s">
        <v>843</v>
      </c>
      <c r="C813" s="15"/>
      <c r="D813" s="15">
        <v>342</v>
      </c>
      <c r="E813" s="15">
        <v>706</v>
      </c>
      <c r="F813" s="15">
        <v>310</v>
      </c>
      <c r="G813" s="15">
        <v>499</v>
      </c>
      <c r="H813" s="17"/>
      <c r="I813" s="82"/>
      <c r="J813" s="83">
        <f t="shared" si="132"/>
        <v>35</v>
      </c>
      <c r="K813" s="83">
        <f t="shared" si="133"/>
        <v>37.564999999999998</v>
      </c>
      <c r="L813" s="83">
        <f t="shared" si="134"/>
        <v>40.295000000000002</v>
      </c>
      <c r="M813" s="83">
        <f t="shared" si="135"/>
        <v>37.325000000000003</v>
      </c>
      <c r="N813" s="83">
        <f t="shared" si="136"/>
        <v>38.7425</v>
      </c>
      <c r="O813" s="83">
        <f t="shared" si="137"/>
        <v>35</v>
      </c>
      <c r="P813" s="134"/>
      <c r="Q813" s="36">
        <f t="shared" si="138"/>
        <v>464.25</v>
      </c>
      <c r="R813" s="37">
        <f t="shared" si="139"/>
        <v>1857</v>
      </c>
      <c r="S813" s="21"/>
      <c r="T813" s="21"/>
      <c r="U813" s="21"/>
      <c r="V813" s="21"/>
    </row>
    <row r="814" spans="1:22" ht="15.75" x14ac:dyDescent="0.25">
      <c r="A814" s="13">
        <v>0.625</v>
      </c>
      <c r="B814" s="14" t="s">
        <v>844</v>
      </c>
      <c r="C814" s="15">
        <v>1267</v>
      </c>
      <c r="D814" s="15">
        <v>229</v>
      </c>
      <c r="E814" s="15">
        <v>291</v>
      </c>
      <c r="F814" s="15">
        <v>1881</v>
      </c>
      <c r="G814" s="15">
        <v>331</v>
      </c>
      <c r="H814" s="17">
        <v>138</v>
      </c>
      <c r="I814" s="82"/>
      <c r="J814" s="83">
        <f t="shared" si="132"/>
        <v>47.305999999999997</v>
      </c>
      <c r="K814" s="83">
        <f t="shared" si="133"/>
        <v>36.717500000000001</v>
      </c>
      <c r="L814" s="83">
        <f t="shared" si="134"/>
        <v>37.182499999999997</v>
      </c>
      <c r="M814" s="83">
        <f t="shared" si="135"/>
        <v>58.358000000000004</v>
      </c>
      <c r="N814" s="83">
        <f t="shared" si="136"/>
        <v>37.482500000000002</v>
      </c>
      <c r="O814" s="83">
        <f t="shared" si="137"/>
        <v>36.034999999999997</v>
      </c>
      <c r="P814" s="134"/>
      <c r="Q814" s="36">
        <f t="shared" si="138"/>
        <v>689.5</v>
      </c>
      <c r="R814" s="37">
        <f t="shared" si="139"/>
        <v>4137</v>
      </c>
      <c r="S814" s="21"/>
      <c r="T814" s="21"/>
      <c r="U814" s="21"/>
      <c r="V814" s="21"/>
    </row>
    <row r="815" spans="1:22" ht="15.75" x14ac:dyDescent="0.25">
      <c r="A815" s="13">
        <v>0.625</v>
      </c>
      <c r="B815" s="14" t="s">
        <v>845</v>
      </c>
      <c r="C815" s="15">
        <v>835</v>
      </c>
      <c r="D815" s="15">
        <v>833</v>
      </c>
      <c r="E815" s="15">
        <v>2014</v>
      </c>
      <c r="F815" s="15">
        <v>3361</v>
      </c>
      <c r="G815" s="15">
        <v>1705</v>
      </c>
      <c r="H815" s="17">
        <v>843</v>
      </c>
      <c r="I815" s="82"/>
      <c r="J815" s="83">
        <f t="shared" si="132"/>
        <v>41.262500000000003</v>
      </c>
      <c r="K815" s="83">
        <f t="shared" si="133"/>
        <v>41.247500000000002</v>
      </c>
      <c r="L815" s="83">
        <f t="shared" si="134"/>
        <v>60.752000000000002</v>
      </c>
      <c r="M815" s="83">
        <f t="shared" si="135"/>
        <v>92.94</v>
      </c>
      <c r="N815" s="83">
        <f t="shared" si="136"/>
        <v>55.19</v>
      </c>
      <c r="O815" s="83">
        <f t="shared" si="137"/>
        <v>41.322499999999998</v>
      </c>
      <c r="P815" s="134"/>
      <c r="Q815" s="36">
        <f t="shared" si="138"/>
        <v>1598.5</v>
      </c>
      <c r="R815" s="37">
        <f t="shared" si="139"/>
        <v>9591</v>
      </c>
      <c r="S815" s="21"/>
      <c r="T815" s="21"/>
      <c r="U815" s="21"/>
      <c r="V815" s="21"/>
    </row>
    <row r="816" spans="1:22" ht="15.75" x14ac:dyDescent="0.25">
      <c r="A816" s="13">
        <v>0.625</v>
      </c>
      <c r="B816" s="14" t="s">
        <v>846</v>
      </c>
      <c r="C816" s="15">
        <v>1452</v>
      </c>
      <c r="D816" s="15">
        <v>1038</v>
      </c>
      <c r="E816" s="15">
        <v>859</v>
      </c>
      <c r="F816" s="15">
        <v>576</v>
      </c>
      <c r="G816" s="15">
        <v>489</v>
      </c>
      <c r="H816" s="17">
        <v>709</v>
      </c>
      <c r="I816" s="82"/>
      <c r="J816" s="83">
        <f t="shared" si="132"/>
        <v>50.635999999999996</v>
      </c>
      <c r="K816" s="83">
        <f t="shared" si="133"/>
        <v>43.183999999999997</v>
      </c>
      <c r="L816" s="83">
        <f t="shared" si="134"/>
        <v>41.442500000000003</v>
      </c>
      <c r="M816" s="83">
        <f t="shared" si="135"/>
        <v>39.32</v>
      </c>
      <c r="N816" s="83">
        <f t="shared" si="136"/>
        <v>38.667499999999997</v>
      </c>
      <c r="O816" s="83">
        <f t="shared" si="137"/>
        <v>40.317500000000003</v>
      </c>
      <c r="P816" s="134"/>
      <c r="Q816" s="36">
        <f t="shared" si="138"/>
        <v>853.83333333333337</v>
      </c>
      <c r="R816" s="37">
        <f t="shared" si="139"/>
        <v>5123</v>
      </c>
      <c r="S816" s="21"/>
      <c r="T816" s="21"/>
      <c r="U816" s="21"/>
      <c r="V816" s="21"/>
    </row>
    <row r="817" spans="1:22" ht="15.75" x14ac:dyDescent="0.25">
      <c r="A817" s="13">
        <v>0.625</v>
      </c>
      <c r="B817" s="14" t="s">
        <v>847</v>
      </c>
      <c r="C817" s="15">
        <v>212</v>
      </c>
      <c r="D817" s="15">
        <v>222</v>
      </c>
      <c r="E817" s="15">
        <v>313</v>
      </c>
      <c r="F817" s="15">
        <v>601</v>
      </c>
      <c r="G817" s="15">
        <v>327</v>
      </c>
      <c r="H817" s="17">
        <v>216</v>
      </c>
      <c r="I817" s="82"/>
      <c r="J817" s="83">
        <f t="shared" si="132"/>
        <v>36.590000000000003</v>
      </c>
      <c r="K817" s="83">
        <f t="shared" si="133"/>
        <v>36.664999999999999</v>
      </c>
      <c r="L817" s="83">
        <f t="shared" si="134"/>
        <v>37.347499999999997</v>
      </c>
      <c r="M817" s="83">
        <f t="shared" si="135"/>
        <v>39.5075</v>
      </c>
      <c r="N817" s="83">
        <f t="shared" si="136"/>
        <v>37.452500000000001</v>
      </c>
      <c r="O817" s="83">
        <f t="shared" si="137"/>
        <v>36.619999999999997</v>
      </c>
      <c r="P817" s="134"/>
      <c r="Q817" s="36">
        <f t="shared" si="138"/>
        <v>315.16666666666669</v>
      </c>
      <c r="R817" s="37">
        <f t="shared" si="139"/>
        <v>1891</v>
      </c>
      <c r="S817" s="21"/>
      <c r="T817" s="21"/>
      <c r="U817" s="21"/>
      <c r="V817" s="21"/>
    </row>
    <row r="818" spans="1:22" ht="15.75" x14ac:dyDescent="0.25">
      <c r="A818" s="13">
        <v>0.625</v>
      </c>
      <c r="B818" s="14" t="s">
        <v>848</v>
      </c>
      <c r="C818" s="15"/>
      <c r="D818" s="15"/>
      <c r="E818" s="15"/>
      <c r="F818" s="15"/>
      <c r="G818" s="15">
        <v>313</v>
      </c>
      <c r="H818" s="17">
        <v>120</v>
      </c>
      <c r="I818" s="82"/>
      <c r="J818" s="83">
        <f t="shared" si="132"/>
        <v>35</v>
      </c>
      <c r="K818" s="83">
        <f t="shared" si="133"/>
        <v>35</v>
      </c>
      <c r="L818" s="83">
        <f t="shared" si="134"/>
        <v>35</v>
      </c>
      <c r="M818" s="83">
        <f t="shared" si="135"/>
        <v>35</v>
      </c>
      <c r="N818" s="83">
        <f t="shared" si="136"/>
        <v>37.347499999999997</v>
      </c>
      <c r="O818" s="83">
        <f t="shared" si="137"/>
        <v>35.9</v>
      </c>
      <c r="P818" s="134"/>
      <c r="Q818" s="36">
        <f t="shared" si="138"/>
        <v>216.5</v>
      </c>
      <c r="R818" s="37">
        <f t="shared" si="139"/>
        <v>433</v>
      </c>
      <c r="S818" s="21"/>
      <c r="T818" s="21"/>
      <c r="U818" s="21"/>
      <c r="V818" s="21"/>
    </row>
    <row r="819" spans="1:22" ht="15.75" x14ac:dyDescent="0.25">
      <c r="A819" s="13">
        <v>0.625</v>
      </c>
      <c r="B819" s="14" t="s">
        <v>849</v>
      </c>
      <c r="C819" s="15">
        <v>103</v>
      </c>
      <c r="D819" s="15">
        <v>149</v>
      </c>
      <c r="E819" s="15">
        <v>364</v>
      </c>
      <c r="F819" s="15">
        <v>1211</v>
      </c>
      <c r="G819" s="15">
        <v>138</v>
      </c>
      <c r="H819" s="17">
        <v>303</v>
      </c>
      <c r="I819" s="82"/>
      <c r="J819" s="83">
        <f t="shared" ref="J819:J882" si="140">17.5*2+IF(C819&gt;1000,1000/100*0.75,C819/100*0.75)+IF(IF(C819&gt;3000,(3000-1000)/100*1.8,(C819-1000)/100*1.8)&lt;0,0,IF(C819&gt;3000,(3000-1000)/100*1.8,(C819-1000)/100*1.8))+IF(C819&gt;3000, (C819-3000)/100*4,0)</f>
        <v>35.772500000000001</v>
      </c>
      <c r="K819" s="83">
        <f t="shared" ref="K819:K882" si="141">17.5*2+IF(D819&gt;1000,1000/100*0.75,D819/100*0.75)+IF(IF(D819&gt;3000,(3000-1000)/100*1.8,(D819-1000)/100*1.8)&lt;0,0,IF(D819&gt;3000,(3000-1000)/100*1.8,(D819-1000)/100*1.8))+IF(D819&gt;3000, (D819-3000)/100*4,0)</f>
        <v>36.1175</v>
      </c>
      <c r="L819" s="83">
        <f t="shared" ref="L819:L882" si="142">17.5*2+IF(E819&gt;1000,1000/100*0.75,E819/100*0.75)+IF(IF(E819&gt;3000,(3000-1000)/100*1.8,(E819-1000)/100*1.8)&lt;0,0,IF(E819&gt;3000,(3000-1000)/100*1.8,(E819-1000)/100*1.8))+IF(E819&gt;3000, (E819-3000)/100*4,0)</f>
        <v>37.729999999999997</v>
      </c>
      <c r="M819" s="83">
        <f t="shared" ref="M819:M882" si="143">17.5*2+IF(F819&gt;1000,1000/100*0.75,F819/100*0.75)+IF(IF(F819&gt;3000,(3000-1000)/100*1.8,(F819-1000)/100*1.8)&lt;0,0,IF(F819&gt;3000,(3000-1000)/100*1.8,(F819-1000)/100*1.8))+IF(F819&gt;3000, (F819-3000)/100*4,0)</f>
        <v>46.298000000000002</v>
      </c>
      <c r="N819" s="83">
        <f t="shared" ref="N819:N882" si="144">17.5*2+IF(G819&gt;1000,1000/100*0.75,G819/100*0.75)+IF(IF(G819&gt;3000,(3000-1000)/100*1.8,(G819-1000)/100*1.8)&lt;0,0,IF(G819&gt;3000,(3000-1000)/100*1.8,(G819-1000)/100*1.8))+IF(G819&gt;3000, (G819-3000)/100*4,0)</f>
        <v>36.034999999999997</v>
      </c>
      <c r="O819" s="83">
        <f t="shared" ref="O819:O882" si="145">17.5*2+IF(H819&gt;1000,1000/100*0.75,H819/100*0.75)+IF(IF(H819&gt;3000,(3000-1000)/100*1.8,(H819-1000)/100*1.8)&lt;0,0,IF(H819&gt;3000,(3000-1000)/100*1.8,(H819-1000)/100*1.8))+IF(H819&gt;3000, (H819-3000)/100*4,0)</f>
        <v>37.272500000000001</v>
      </c>
      <c r="P819" s="134"/>
      <c r="Q819" s="36">
        <f t="shared" si="138"/>
        <v>378</v>
      </c>
      <c r="R819" s="37">
        <f t="shared" si="139"/>
        <v>2268</v>
      </c>
      <c r="S819" s="21"/>
      <c r="T819" s="21"/>
      <c r="U819" s="21"/>
      <c r="V819" s="21"/>
    </row>
    <row r="820" spans="1:22" ht="15.75" x14ac:dyDescent="0.25">
      <c r="A820" s="13">
        <v>0.625</v>
      </c>
      <c r="B820" s="14" t="s">
        <v>850</v>
      </c>
      <c r="C820" s="15">
        <v>997</v>
      </c>
      <c r="D820" s="15">
        <v>1688</v>
      </c>
      <c r="E820" s="15">
        <v>1301</v>
      </c>
      <c r="F820" s="15">
        <v>894</v>
      </c>
      <c r="G820" s="15">
        <v>501</v>
      </c>
      <c r="H820" s="17">
        <v>132</v>
      </c>
      <c r="I820" s="82"/>
      <c r="J820" s="83">
        <f t="shared" si="140"/>
        <v>42.477499999999999</v>
      </c>
      <c r="K820" s="83">
        <f t="shared" si="141"/>
        <v>54.884</v>
      </c>
      <c r="L820" s="83">
        <f t="shared" si="142"/>
        <v>47.917999999999999</v>
      </c>
      <c r="M820" s="83">
        <f t="shared" si="143"/>
        <v>41.704999999999998</v>
      </c>
      <c r="N820" s="83">
        <f t="shared" si="144"/>
        <v>38.7575</v>
      </c>
      <c r="O820" s="83">
        <f t="shared" si="145"/>
        <v>35.99</v>
      </c>
      <c r="P820" s="134"/>
      <c r="Q820" s="36">
        <f t="shared" si="138"/>
        <v>918.83333333333337</v>
      </c>
      <c r="R820" s="37">
        <f t="shared" si="139"/>
        <v>5513</v>
      </c>
      <c r="S820" s="21"/>
      <c r="T820" s="21"/>
      <c r="U820" s="21"/>
      <c r="V820" s="21"/>
    </row>
    <row r="821" spans="1:22" ht="15.75" x14ac:dyDescent="0.25">
      <c r="A821" s="13">
        <v>0.625</v>
      </c>
      <c r="B821" s="14" t="s">
        <v>851</v>
      </c>
      <c r="C821" s="15"/>
      <c r="D821" s="15">
        <v>1</v>
      </c>
      <c r="E821" s="15">
        <v>4347</v>
      </c>
      <c r="F821" s="15">
        <v>4739</v>
      </c>
      <c r="G821" s="15">
        <v>1988</v>
      </c>
      <c r="H821" s="17"/>
      <c r="I821" s="82"/>
      <c r="J821" s="83">
        <f t="shared" si="140"/>
        <v>35</v>
      </c>
      <c r="K821" s="83">
        <f t="shared" si="141"/>
        <v>35.0075</v>
      </c>
      <c r="L821" s="83">
        <f t="shared" si="142"/>
        <v>132.38</v>
      </c>
      <c r="M821" s="83">
        <f t="shared" si="143"/>
        <v>148.06</v>
      </c>
      <c r="N821" s="83">
        <f t="shared" si="144"/>
        <v>60.284000000000006</v>
      </c>
      <c r="O821" s="83">
        <f t="shared" si="145"/>
        <v>35</v>
      </c>
      <c r="P821" s="134"/>
      <c r="Q821" s="36">
        <f t="shared" si="138"/>
        <v>2768.75</v>
      </c>
      <c r="R821" s="37">
        <f t="shared" si="139"/>
        <v>11075</v>
      </c>
      <c r="S821" s="21"/>
      <c r="T821" s="21"/>
      <c r="U821" s="21"/>
      <c r="V821" s="21"/>
    </row>
    <row r="822" spans="1:22" ht="15.75" x14ac:dyDescent="0.25">
      <c r="A822" s="13">
        <v>0.625</v>
      </c>
      <c r="B822" s="14" t="s">
        <v>852</v>
      </c>
      <c r="C822" s="15">
        <v>6</v>
      </c>
      <c r="D822" s="15">
        <v>16</v>
      </c>
      <c r="E822" s="15">
        <v>44</v>
      </c>
      <c r="F822" s="15">
        <v>10</v>
      </c>
      <c r="G822" s="15">
        <v>6</v>
      </c>
      <c r="H822" s="17">
        <v>9</v>
      </c>
      <c r="I822" s="82"/>
      <c r="J822" s="83">
        <f t="shared" si="140"/>
        <v>35.045000000000002</v>
      </c>
      <c r="K822" s="83">
        <f t="shared" si="141"/>
        <v>35.119999999999997</v>
      </c>
      <c r="L822" s="83">
        <f t="shared" si="142"/>
        <v>35.33</v>
      </c>
      <c r="M822" s="83">
        <f t="shared" si="143"/>
        <v>35.075000000000003</v>
      </c>
      <c r="N822" s="83">
        <f t="shared" si="144"/>
        <v>35.045000000000002</v>
      </c>
      <c r="O822" s="83">
        <f t="shared" si="145"/>
        <v>35.067500000000003</v>
      </c>
      <c r="P822" s="134"/>
      <c r="Q822" s="36">
        <f t="shared" si="138"/>
        <v>15.166666666666666</v>
      </c>
      <c r="R822" s="37">
        <f t="shared" si="139"/>
        <v>91</v>
      </c>
      <c r="S822" s="21"/>
      <c r="T822" s="21"/>
      <c r="U822" s="21"/>
      <c r="V822" s="21"/>
    </row>
    <row r="823" spans="1:22" ht="15.75" x14ac:dyDescent="0.25">
      <c r="A823" s="13">
        <v>0.625</v>
      </c>
      <c r="B823" s="14" t="s">
        <v>853</v>
      </c>
      <c r="C823" s="15">
        <v>102</v>
      </c>
      <c r="D823" s="15">
        <v>421</v>
      </c>
      <c r="E823" s="15">
        <v>721</v>
      </c>
      <c r="F823" s="15">
        <v>1697</v>
      </c>
      <c r="G823" s="15">
        <v>1622</v>
      </c>
      <c r="H823" s="17">
        <v>1812</v>
      </c>
      <c r="I823" s="82"/>
      <c r="J823" s="83">
        <f t="shared" si="140"/>
        <v>35.765000000000001</v>
      </c>
      <c r="K823" s="83">
        <f t="shared" si="141"/>
        <v>38.157499999999999</v>
      </c>
      <c r="L823" s="83">
        <f t="shared" si="142"/>
        <v>40.407499999999999</v>
      </c>
      <c r="M823" s="83">
        <f t="shared" si="143"/>
        <v>55.045999999999999</v>
      </c>
      <c r="N823" s="83">
        <f t="shared" si="144"/>
        <v>53.695999999999998</v>
      </c>
      <c r="O823" s="83">
        <f t="shared" si="145"/>
        <v>57.116</v>
      </c>
      <c r="P823" s="134"/>
      <c r="Q823" s="36">
        <f t="shared" si="138"/>
        <v>1062.5</v>
      </c>
      <c r="R823" s="37">
        <f t="shared" si="139"/>
        <v>6375</v>
      </c>
      <c r="S823" s="21"/>
      <c r="T823" s="21"/>
      <c r="U823" s="21"/>
      <c r="V823" s="21"/>
    </row>
    <row r="824" spans="1:22" ht="15.75" x14ac:dyDescent="0.25">
      <c r="A824" s="13">
        <v>0.625</v>
      </c>
      <c r="B824" s="14" t="s">
        <v>854</v>
      </c>
      <c r="C824" s="15">
        <v>1036</v>
      </c>
      <c r="D824" s="15">
        <v>646</v>
      </c>
      <c r="E824" s="15">
        <v>986</v>
      </c>
      <c r="F824" s="15">
        <v>1528</v>
      </c>
      <c r="G824" s="15">
        <v>1228</v>
      </c>
      <c r="H824" s="17">
        <v>642</v>
      </c>
      <c r="I824" s="82"/>
      <c r="J824" s="83">
        <f t="shared" si="140"/>
        <v>43.148000000000003</v>
      </c>
      <c r="K824" s="83">
        <f t="shared" si="141"/>
        <v>39.844999999999999</v>
      </c>
      <c r="L824" s="83">
        <f t="shared" si="142"/>
        <v>42.394999999999996</v>
      </c>
      <c r="M824" s="83">
        <f t="shared" si="143"/>
        <v>52.004000000000005</v>
      </c>
      <c r="N824" s="83">
        <f t="shared" si="144"/>
        <v>46.603999999999999</v>
      </c>
      <c r="O824" s="83">
        <f t="shared" si="145"/>
        <v>39.814999999999998</v>
      </c>
      <c r="P824" s="134"/>
      <c r="Q824" s="36">
        <f t="shared" si="138"/>
        <v>1011</v>
      </c>
      <c r="R824" s="37">
        <f t="shared" si="139"/>
        <v>6066</v>
      </c>
      <c r="S824" s="21"/>
      <c r="T824" s="21"/>
      <c r="U824" s="21"/>
      <c r="V824" s="21"/>
    </row>
    <row r="825" spans="1:22" ht="15.75" x14ac:dyDescent="0.25">
      <c r="A825" s="13">
        <v>0.625</v>
      </c>
      <c r="B825" s="14" t="s">
        <v>855</v>
      </c>
      <c r="C825" s="15"/>
      <c r="D825" s="15">
        <v>1</v>
      </c>
      <c r="E825" s="15">
        <v>31</v>
      </c>
      <c r="F825" s="15">
        <v>1</v>
      </c>
      <c r="G825" s="15"/>
      <c r="H825" s="17">
        <v>8</v>
      </c>
      <c r="I825" s="82"/>
      <c r="J825" s="83">
        <f t="shared" si="140"/>
        <v>35</v>
      </c>
      <c r="K825" s="83">
        <f t="shared" si="141"/>
        <v>35.0075</v>
      </c>
      <c r="L825" s="83">
        <f t="shared" si="142"/>
        <v>35.232500000000002</v>
      </c>
      <c r="M825" s="83">
        <f t="shared" si="143"/>
        <v>35.0075</v>
      </c>
      <c r="N825" s="83">
        <f t="shared" si="144"/>
        <v>35</v>
      </c>
      <c r="O825" s="83">
        <f t="shared" si="145"/>
        <v>35.06</v>
      </c>
      <c r="P825" s="134"/>
      <c r="Q825" s="36">
        <f t="shared" si="138"/>
        <v>10.25</v>
      </c>
      <c r="R825" s="37">
        <f t="shared" si="139"/>
        <v>41</v>
      </c>
      <c r="S825" s="21"/>
      <c r="T825" s="21"/>
      <c r="U825" s="21"/>
      <c r="V825" s="21"/>
    </row>
    <row r="826" spans="1:22" ht="15.75" x14ac:dyDescent="0.25">
      <c r="A826" s="13">
        <v>0.625</v>
      </c>
      <c r="B826" s="14" t="s">
        <v>856</v>
      </c>
      <c r="C826" s="15">
        <v>2671</v>
      </c>
      <c r="D826" s="15">
        <v>421</v>
      </c>
      <c r="E826" s="15"/>
      <c r="F826" s="15">
        <v>22</v>
      </c>
      <c r="G826" s="15">
        <v>4</v>
      </c>
      <c r="H826" s="17">
        <v>21</v>
      </c>
      <c r="I826" s="82"/>
      <c r="J826" s="83">
        <f t="shared" si="140"/>
        <v>72.578000000000003</v>
      </c>
      <c r="K826" s="83">
        <f t="shared" si="141"/>
        <v>38.157499999999999</v>
      </c>
      <c r="L826" s="83">
        <f t="shared" si="142"/>
        <v>35</v>
      </c>
      <c r="M826" s="83">
        <f t="shared" si="143"/>
        <v>35.164999999999999</v>
      </c>
      <c r="N826" s="83">
        <f t="shared" si="144"/>
        <v>35.03</v>
      </c>
      <c r="O826" s="83">
        <f t="shared" si="145"/>
        <v>35.157499999999999</v>
      </c>
      <c r="P826" s="134"/>
      <c r="Q826" s="36">
        <f t="shared" si="138"/>
        <v>627.79999999999995</v>
      </c>
      <c r="R826" s="37">
        <f t="shared" si="139"/>
        <v>3139</v>
      </c>
      <c r="S826" s="21"/>
      <c r="T826" s="21"/>
      <c r="U826" s="21"/>
      <c r="V826" s="21"/>
    </row>
    <row r="827" spans="1:22" ht="15.75" x14ac:dyDescent="0.25">
      <c r="A827" s="13">
        <v>0.625</v>
      </c>
      <c r="B827" s="14" t="s">
        <v>857</v>
      </c>
      <c r="C827" s="15">
        <v>83</v>
      </c>
      <c r="D827" s="15">
        <v>72</v>
      </c>
      <c r="E827" s="15">
        <v>209</v>
      </c>
      <c r="F827" s="15"/>
      <c r="G827" s="15"/>
      <c r="H827" s="17"/>
      <c r="I827" s="82"/>
      <c r="J827" s="83">
        <f t="shared" si="140"/>
        <v>35.622500000000002</v>
      </c>
      <c r="K827" s="83">
        <f t="shared" si="141"/>
        <v>35.54</v>
      </c>
      <c r="L827" s="83">
        <f t="shared" si="142"/>
        <v>36.567500000000003</v>
      </c>
      <c r="M827" s="83">
        <f t="shared" si="143"/>
        <v>35</v>
      </c>
      <c r="N827" s="83">
        <f t="shared" si="144"/>
        <v>35</v>
      </c>
      <c r="O827" s="83">
        <f t="shared" si="145"/>
        <v>35</v>
      </c>
      <c r="P827" s="134"/>
      <c r="Q827" s="36">
        <f t="shared" si="138"/>
        <v>121.33333333333333</v>
      </c>
      <c r="R827" s="37">
        <f t="shared" si="139"/>
        <v>364</v>
      </c>
      <c r="S827" s="21"/>
      <c r="T827" s="21"/>
      <c r="U827" s="21"/>
      <c r="V827" s="21"/>
    </row>
    <row r="828" spans="1:22" ht="15.75" x14ac:dyDescent="0.25">
      <c r="A828" s="13">
        <v>0.625</v>
      </c>
      <c r="B828" s="14" t="s">
        <v>858</v>
      </c>
      <c r="C828" s="15">
        <v>225</v>
      </c>
      <c r="D828" s="15">
        <v>473</v>
      </c>
      <c r="E828" s="15">
        <v>1395</v>
      </c>
      <c r="F828" s="15">
        <v>4543</v>
      </c>
      <c r="G828" s="15">
        <v>1009</v>
      </c>
      <c r="H828" s="17">
        <v>166</v>
      </c>
      <c r="I828" s="82"/>
      <c r="J828" s="83">
        <f t="shared" si="140"/>
        <v>36.6875</v>
      </c>
      <c r="K828" s="83">
        <f t="shared" si="141"/>
        <v>38.547499999999999</v>
      </c>
      <c r="L828" s="83">
        <f t="shared" si="142"/>
        <v>49.61</v>
      </c>
      <c r="M828" s="83">
        <f t="shared" si="143"/>
        <v>140.22</v>
      </c>
      <c r="N828" s="83">
        <f t="shared" si="144"/>
        <v>42.661999999999999</v>
      </c>
      <c r="O828" s="83">
        <f t="shared" si="145"/>
        <v>36.244999999999997</v>
      </c>
      <c r="P828" s="134"/>
      <c r="Q828" s="36">
        <f t="shared" si="138"/>
        <v>1301.8333333333333</v>
      </c>
      <c r="R828" s="37">
        <f t="shared" si="139"/>
        <v>7811</v>
      </c>
      <c r="S828" s="21"/>
      <c r="T828" s="21"/>
      <c r="U828" s="21"/>
      <c r="V828" s="21"/>
    </row>
    <row r="829" spans="1:22" ht="15.75" x14ac:dyDescent="0.25">
      <c r="A829" s="13">
        <v>0.625</v>
      </c>
      <c r="B829" s="14" t="s">
        <v>859</v>
      </c>
      <c r="C829" s="15">
        <v>1265</v>
      </c>
      <c r="D829" s="15">
        <v>999</v>
      </c>
      <c r="E829" s="15">
        <v>3777</v>
      </c>
      <c r="F829" s="15">
        <v>3644</v>
      </c>
      <c r="G829" s="15">
        <v>2883</v>
      </c>
      <c r="H829" s="17">
        <v>889</v>
      </c>
      <c r="I829" s="82"/>
      <c r="J829" s="83">
        <f t="shared" si="140"/>
        <v>47.269999999999996</v>
      </c>
      <c r="K829" s="83">
        <f t="shared" si="141"/>
        <v>42.4925</v>
      </c>
      <c r="L829" s="83">
        <f t="shared" si="142"/>
        <v>109.58</v>
      </c>
      <c r="M829" s="83">
        <f t="shared" si="143"/>
        <v>104.26</v>
      </c>
      <c r="N829" s="83">
        <f t="shared" si="144"/>
        <v>76.394000000000005</v>
      </c>
      <c r="O829" s="83">
        <f t="shared" si="145"/>
        <v>41.667500000000004</v>
      </c>
      <c r="P829" s="134"/>
      <c r="Q829" s="36">
        <f t="shared" si="138"/>
        <v>2242.8333333333335</v>
      </c>
      <c r="R829" s="37">
        <f t="shared" si="139"/>
        <v>13457</v>
      </c>
      <c r="S829" s="21"/>
      <c r="T829" s="21"/>
      <c r="U829" s="21"/>
      <c r="V829" s="21"/>
    </row>
    <row r="830" spans="1:22" ht="15.75" x14ac:dyDescent="0.25">
      <c r="A830" s="13">
        <v>0.625</v>
      </c>
      <c r="B830" s="14" t="s">
        <v>860</v>
      </c>
      <c r="C830" s="15">
        <v>3374</v>
      </c>
      <c r="D830" s="15">
        <v>5949</v>
      </c>
      <c r="E830" s="15">
        <v>5425</v>
      </c>
      <c r="F830" s="15">
        <v>9648</v>
      </c>
      <c r="G830" s="15">
        <v>6936</v>
      </c>
      <c r="H830" s="17">
        <v>1801</v>
      </c>
      <c r="I830" s="82"/>
      <c r="J830" s="83">
        <f t="shared" si="140"/>
        <v>93.460000000000008</v>
      </c>
      <c r="K830" s="83">
        <f t="shared" si="141"/>
        <v>196.45999999999998</v>
      </c>
      <c r="L830" s="83">
        <f t="shared" si="142"/>
        <v>175.5</v>
      </c>
      <c r="M830" s="83">
        <f t="shared" si="143"/>
        <v>344.42</v>
      </c>
      <c r="N830" s="83">
        <f t="shared" si="144"/>
        <v>235.94</v>
      </c>
      <c r="O830" s="83">
        <f t="shared" si="145"/>
        <v>56.917999999999999</v>
      </c>
      <c r="P830" s="134"/>
      <c r="Q830" s="36">
        <f t="shared" si="138"/>
        <v>5522.166666666667</v>
      </c>
      <c r="R830" s="37">
        <f t="shared" si="139"/>
        <v>33133</v>
      </c>
      <c r="S830" s="21"/>
      <c r="T830" s="21"/>
      <c r="U830" s="21"/>
      <c r="V830" s="21"/>
    </row>
    <row r="831" spans="1:22" ht="15.75" x14ac:dyDescent="0.25">
      <c r="A831" s="13">
        <v>0.625</v>
      </c>
      <c r="B831" s="14" t="s">
        <v>861</v>
      </c>
      <c r="C831" s="15">
        <v>198</v>
      </c>
      <c r="D831" s="15">
        <v>2061</v>
      </c>
      <c r="E831" s="15">
        <v>5654</v>
      </c>
      <c r="F831" s="15">
        <v>11366</v>
      </c>
      <c r="G831" s="15">
        <v>3895</v>
      </c>
      <c r="H831" s="17">
        <v>439</v>
      </c>
      <c r="I831" s="82"/>
      <c r="J831" s="83">
        <f t="shared" si="140"/>
        <v>36.484999999999999</v>
      </c>
      <c r="K831" s="83">
        <f t="shared" si="141"/>
        <v>61.597999999999999</v>
      </c>
      <c r="L831" s="83">
        <f t="shared" si="142"/>
        <v>184.66</v>
      </c>
      <c r="M831" s="83">
        <f t="shared" si="143"/>
        <v>413.14</v>
      </c>
      <c r="N831" s="83">
        <f t="shared" si="144"/>
        <v>114.3</v>
      </c>
      <c r="O831" s="83">
        <f t="shared" si="145"/>
        <v>38.292499999999997</v>
      </c>
      <c r="P831" s="134"/>
      <c r="Q831" s="36">
        <f t="shared" si="138"/>
        <v>3935.5</v>
      </c>
      <c r="R831" s="37">
        <f t="shared" si="139"/>
        <v>23613</v>
      </c>
      <c r="S831" s="21"/>
      <c r="T831" s="21"/>
      <c r="U831" s="21"/>
      <c r="V831" s="21"/>
    </row>
    <row r="832" spans="1:22" ht="15.75" x14ac:dyDescent="0.25">
      <c r="A832" s="13">
        <v>0.625</v>
      </c>
      <c r="B832" s="14" t="s">
        <v>862</v>
      </c>
      <c r="C832" s="15">
        <v>140</v>
      </c>
      <c r="D832" s="15">
        <v>155</v>
      </c>
      <c r="E832" s="15">
        <v>6230</v>
      </c>
      <c r="F832" s="15">
        <v>6848</v>
      </c>
      <c r="G832" s="15">
        <v>5058</v>
      </c>
      <c r="H832" s="17">
        <v>403</v>
      </c>
      <c r="I832" s="82"/>
      <c r="J832" s="83">
        <f t="shared" si="140"/>
        <v>36.049999999999997</v>
      </c>
      <c r="K832" s="83">
        <f t="shared" si="141"/>
        <v>36.162500000000001</v>
      </c>
      <c r="L832" s="83">
        <f t="shared" si="142"/>
        <v>207.7</v>
      </c>
      <c r="M832" s="83">
        <f t="shared" si="143"/>
        <v>232.42</v>
      </c>
      <c r="N832" s="83">
        <f t="shared" si="144"/>
        <v>160.82</v>
      </c>
      <c r="O832" s="83">
        <f t="shared" si="145"/>
        <v>38.022500000000001</v>
      </c>
      <c r="P832" s="134"/>
      <c r="Q832" s="36">
        <f t="shared" si="138"/>
        <v>3139</v>
      </c>
      <c r="R832" s="37">
        <f t="shared" si="139"/>
        <v>18834</v>
      </c>
      <c r="S832" s="21"/>
      <c r="T832" s="21"/>
      <c r="U832" s="21"/>
      <c r="V832" s="21"/>
    </row>
    <row r="833" spans="1:22" ht="15.75" x14ac:dyDescent="0.25">
      <c r="A833" s="13">
        <v>0.625</v>
      </c>
      <c r="B833" s="14" t="s">
        <v>863</v>
      </c>
      <c r="C833" s="15">
        <v>1599</v>
      </c>
      <c r="D833" s="15">
        <v>1838</v>
      </c>
      <c r="E833" s="15">
        <v>3734</v>
      </c>
      <c r="F833" s="15">
        <v>5243</v>
      </c>
      <c r="G833" s="15">
        <v>1711</v>
      </c>
      <c r="H833" s="17">
        <v>1881</v>
      </c>
      <c r="I833" s="82"/>
      <c r="J833" s="83">
        <f t="shared" si="140"/>
        <v>53.281999999999996</v>
      </c>
      <c r="K833" s="83">
        <f t="shared" si="141"/>
        <v>57.584000000000003</v>
      </c>
      <c r="L833" s="83">
        <f t="shared" si="142"/>
        <v>107.86</v>
      </c>
      <c r="M833" s="83">
        <f t="shared" si="143"/>
        <v>168.22</v>
      </c>
      <c r="N833" s="83">
        <f t="shared" si="144"/>
        <v>55.298000000000002</v>
      </c>
      <c r="O833" s="83">
        <f t="shared" si="145"/>
        <v>58.358000000000004</v>
      </c>
      <c r="P833" s="134"/>
      <c r="Q833" s="36">
        <f t="shared" si="138"/>
        <v>2667.6666666666665</v>
      </c>
      <c r="R833" s="37">
        <f t="shared" si="139"/>
        <v>16006</v>
      </c>
      <c r="S833" s="21"/>
      <c r="T833" s="21"/>
      <c r="U833" s="21"/>
      <c r="V833" s="21"/>
    </row>
    <row r="834" spans="1:22" ht="15.75" x14ac:dyDescent="0.25">
      <c r="A834" s="13">
        <v>0.625</v>
      </c>
      <c r="B834" s="14" t="s">
        <v>864</v>
      </c>
      <c r="C834" s="15">
        <v>12</v>
      </c>
      <c r="D834" s="15">
        <v>17</v>
      </c>
      <c r="E834" s="15">
        <v>862</v>
      </c>
      <c r="F834" s="15">
        <v>1487</v>
      </c>
      <c r="G834" s="15">
        <v>167</v>
      </c>
      <c r="H834" s="17">
        <v>64</v>
      </c>
      <c r="I834" s="82"/>
      <c r="J834" s="83">
        <f t="shared" si="140"/>
        <v>35.090000000000003</v>
      </c>
      <c r="K834" s="83">
        <f t="shared" si="141"/>
        <v>35.127499999999998</v>
      </c>
      <c r="L834" s="83">
        <f t="shared" si="142"/>
        <v>41.465000000000003</v>
      </c>
      <c r="M834" s="83">
        <f t="shared" si="143"/>
        <v>51.265999999999998</v>
      </c>
      <c r="N834" s="83">
        <f t="shared" si="144"/>
        <v>36.252499999999998</v>
      </c>
      <c r="O834" s="83">
        <f t="shared" si="145"/>
        <v>35.479999999999997</v>
      </c>
      <c r="P834" s="134"/>
      <c r="Q834" s="36">
        <f t="shared" si="138"/>
        <v>434.83333333333331</v>
      </c>
      <c r="R834" s="37">
        <f t="shared" si="139"/>
        <v>2609</v>
      </c>
      <c r="S834" s="21"/>
      <c r="T834" s="21"/>
      <c r="U834" s="21"/>
      <c r="V834" s="21"/>
    </row>
    <row r="835" spans="1:22" ht="15.75" x14ac:dyDescent="0.25">
      <c r="A835" s="13">
        <v>0.625</v>
      </c>
      <c r="B835" s="14" t="s">
        <v>865</v>
      </c>
      <c r="C835" s="15">
        <v>1276</v>
      </c>
      <c r="D835" s="15">
        <v>1018</v>
      </c>
      <c r="E835" s="15">
        <v>786</v>
      </c>
      <c r="F835" s="15">
        <v>1344</v>
      </c>
      <c r="G835" s="15">
        <v>924</v>
      </c>
      <c r="H835" s="17">
        <v>832</v>
      </c>
      <c r="I835" s="82"/>
      <c r="J835" s="83">
        <f t="shared" si="140"/>
        <v>47.468000000000004</v>
      </c>
      <c r="K835" s="83">
        <f t="shared" si="141"/>
        <v>42.823999999999998</v>
      </c>
      <c r="L835" s="83">
        <f t="shared" si="142"/>
        <v>40.895000000000003</v>
      </c>
      <c r="M835" s="83">
        <f t="shared" si="143"/>
        <v>48.692</v>
      </c>
      <c r="N835" s="83">
        <f t="shared" si="144"/>
        <v>41.93</v>
      </c>
      <c r="O835" s="83">
        <f t="shared" si="145"/>
        <v>41.24</v>
      </c>
      <c r="P835" s="134"/>
      <c r="Q835" s="36">
        <f t="shared" si="138"/>
        <v>1030</v>
      </c>
      <c r="R835" s="37">
        <f t="shared" si="139"/>
        <v>6180</v>
      </c>
      <c r="S835" s="21"/>
      <c r="T835" s="21"/>
      <c r="U835" s="21"/>
      <c r="V835" s="21"/>
    </row>
    <row r="836" spans="1:22" ht="15.75" x14ac:dyDescent="0.25">
      <c r="A836" s="13">
        <v>0.625</v>
      </c>
      <c r="B836" s="14" t="s">
        <v>866</v>
      </c>
      <c r="C836" s="15"/>
      <c r="D836" s="15"/>
      <c r="E836" s="15"/>
      <c r="F836" s="15"/>
      <c r="G836" s="15"/>
      <c r="H836" s="17"/>
      <c r="I836" s="82"/>
      <c r="J836" s="83">
        <f t="shared" si="140"/>
        <v>35</v>
      </c>
      <c r="K836" s="83">
        <f t="shared" si="141"/>
        <v>35</v>
      </c>
      <c r="L836" s="83">
        <f t="shared" si="142"/>
        <v>35</v>
      </c>
      <c r="M836" s="83">
        <f t="shared" si="143"/>
        <v>35</v>
      </c>
      <c r="N836" s="83">
        <f t="shared" si="144"/>
        <v>35</v>
      </c>
      <c r="O836" s="83">
        <f t="shared" si="145"/>
        <v>35</v>
      </c>
      <c r="P836" s="134"/>
      <c r="Q836" s="36" t="e">
        <f t="shared" si="138"/>
        <v>#DIV/0!</v>
      </c>
      <c r="R836" s="37">
        <f t="shared" si="139"/>
        <v>0</v>
      </c>
      <c r="S836" s="21"/>
      <c r="T836" s="21"/>
      <c r="U836" s="21"/>
      <c r="V836" s="21"/>
    </row>
    <row r="837" spans="1:22" ht="15.75" x14ac:dyDescent="0.25">
      <c r="A837" s="13">
        <v>0.625</v>
      </c>
      <c r="B837" s="14" t="s">
        <v>867</v>
      </c>
      <c r="C837" s="15">
        <v>151</v>
      </c>
      <c r="D837" s="15">
        <v>167</v>
      </c>
      <c r="E837" s="15">
        <v>10791</v>
      </c>
      <c r="F837" s="15">
        <v>10920</v>
      </c>
      <c r="G837" s="15">
        <v>4069</v>
      </c>
      <c r="H837" s="17"/>
      <c r="I837" s="82"/>
      <c r="J837" s="83">
        <f t="shared" si="140"/>
        <v>36.1325</v>
      </c>
      <c r="K837" s="83">
        <f t="shared" si="141"/>
        <v>36.252499999999998</v>
      </c>
      <c r="L837" s="83">
        <f t="shared" si="142"/>
        <v>390.14</v>
      </c>
      <c r="M837" s="83">
        <f t="shared" si="143"/>
        <v>395.3</v>
      </c>
      <c r="N837" s="83">
        <f t="shared" si="144"/>
        <v>121.25999999999999</v>
      </c>
      <c r="O837" s="83">
        <f t="shared" si="145"/>
        <v>35</v>
      </c>
      <c r="P837" s="134"/>
      <c r="Q837" s="36">
        <f t="shared" si="138"/>
        <v>5219.6000000000004</v>
      </c>
      <c r="R837" s="37">
        <f t="shared" si="139"/>
        <v>26098</v>
      </c>
      <c r="S837" s="21"/>
      <c r="T837" s="21"/>
      <c r="U837" s="21"/>
      <c r="V837" s="21"/>
    </row>
    <row r="838" spans="1:22" ht="15.75" x14ac:dyDescent="0.25">
      <c r="A838" s="13">
        <v>0.625</v>
      </c>
      <c r="B838" s="14" t="s">
        <v>868</v>
      </c>
      <c r="C838" s="15">
        <v>1</v>
      </c>
      <c r="D838" s="15">
        <v>243</v>
      </c>
      <c r="E838" s="15">
        <v>6354</v>
      </c>
      <c r="F838" s="15">
        <v>6069</v>
      </c>
      <c r="G838" s="15">
        <v>2288</v>
      </c>
      <c r="H838" s="17"/>
      <c r="I838" s="82"/>
      <c r="J838" s="83">
        <f t="shared" si="140"/>
        <v>35.0075</v>
      </c>
      <c r="K838" s="83">
        <f t="shared" si="141"/>
        <v>36.822499999999998</v>
      </c>
      <c r="L838" s="83">
        <f t="shared" si="142"/>
        <v>212.66</v>
      </c>
      <c r="M838" s="83">
        <f t="shared" si="143"/>
        <v>201.26</v>
      </c>
      <c r="N838" s="83">
        <f t="shared" si="144"/>
        <v>65.683999999999997</v>
      </c>
      <c r="O838" s="83">
        <f t="shared" si="145"/>
        <v>35</v>
      </c>
      <c r="P838" s="134"/>
      <c r="Q838" s="36">
        <f t="shared" si="138"/>
        <v>2991</v>
      </c>
      <c r="R838" s="37">
        <f t="shared" si="139"/>
        <v>14955</v>
      </c>
      <c r="S838" s="21"/>
      <c r="T838" s="21"/>
      <c r="U838" s="21"/>
      <c r="V838" s="21"/>
    </row>
    <row r="839" spans="1:22" ht="15.75" x14ac:dyDescent="0.25">
      <c r="A839" s="13">
        <v>0.625</v>
      </c>
      <c r="B839" s="14" t="s">
        <v>869</v>
      </c>
      <c r="C839" s="15">
        <v>223</v>
      </c>
      <c r="D839" s="15">
        <v>144</v>
      </c>
      <c r="E839" s="15">
        <v>9581</v>
      </c>
      <c r="F839" s="15">
        <v>28987</v>
      </c>
      <c r="G839" s="15">
        <v>7457</v>
      </c>
      <c r="H839" s="17">
        <v>33</v>
      </c>
      <c r="I839" s="82"/>
      <c r="J839" s="83">
        <f t="shared" si="140"/>
        <v>36.672499999999999</v>
      </c>
      <c r="K839" s="83">
        <f t="shared" si="141"/>
        <v>36.08</v>
      </c>
      <c r="L839" s="83">
        <f t="shared" si="142"/>
        <v>341.74</v>
      </c>
      <c r="M839" s="83">
        <f t="shared" si="143"/>
        <v>1117.98</v>
      </c>
      <c r="N839" s="83">
        <f t="shared" si="144"/>
        <v>256.77999999999997</v>
      </c>
      <c r="O839" s="83">
        <f t="shared" si="145"/>
        <v>35.247500000000002</v>
      </c>
      <c r="P839" s="134"/>
      <c r="Q839" s="36">
        <f t="shared" ref="Q839:Q902" si="146">AVERAGE(C839:H839)</f>
        <v>7737.5</v>
      </c>
      <c r="R839" s="37">
        <f t="shared" ref="R839:R902" si="147">SUM(C839:H839)</f>
        <v>46425</v>
      </c>
      <c r="S839" s="21"/>
      <c r="T839" s="21"/>
      <c r="U839" s="21"/>
      <c r="V839" s="21"/>
    </row>
    <row r="840" spans="1:22" ht="15.75" x14ac:dyDescent="0.25">
      <c r="A840" s="13">
        <v>0.625</v>
      </c>
      <c r="B840" s="14" t="s">
        <v>870</v>
      </c>
      <c r="C840" s="15"/>
      <c r="D840" s="15">
        <v>8359</v>
      </c>
      <c r="E840" s="15">
        <v>16564</v>
      </c>
      <c r="F840" s="15">
        <v>10872</v>
      </c>
      <c r="G840" s="15">
        <v>3086</v>
      </c>
      <c r="H840" s="17"/>
      <c r="I840" s="82"/>
      <c r="J840" s="83">
        <f t="shared" si="140"/>
        <v>35</v>
      </c>
      <c r="K840" s="83">
        <f t="shared" si="141"/>
        <v>292.86</v>
      </c>
      <c r="L840" s="83">
        <f t="shared" si="142"/>
        <v>621.05999999999995</v>
      </c>
      <c r="M840" s="83">
        <f t="shared" si="143"/>
        <v>393.38</v>
      </c>
      <c r="N840" s="83">
        <f t="shared" si="144"/>
        <v>81.94</v>
      </c>
      <c r="O840" s="83">
        <f t="shared" si="145"/>
        <v>35</v>
      </c>
      <c r="P840" s="134"/>
      <c r="Q840" s="36">
        <f t="shared" si="146"/>
        <v>9720.25</v>
      </c>
      <c r="R840" s="37">
        <f t="shared" si="147"/>
        <v>38881</v>
      </c>
      <c r="S840" s="21"/>
      <c r="T840" s="21"/>
      <c r="U840" s="21"/>
      <c r="V840" s="21"/>
    </row>
    <row r="841" spans="1:22" ht="15.75" x14ac:dyDescent="0.25">
      <c r="A841" s="13">
        <v>0.625</v>
      </c>
      <c r="B841" s="14" t="s">
        <v>871</v>
      </c>
      <c r="C841" s="15">
        <v>230</v>
      </c>
      <c r="D841" s="15">
        <v>109</v>
      </c>
      <c r="E841" s="15">
        <v>169</v>
      </c>
      <c r="F841" s="15">
        <v>355</v>
      </c>
      <c r="G841" s="15">
        <v>57</v>
      </c>
      <c r="H841" s="17">
        <v>284</v>
      </c>
      <c r="I841" s="82"/>
      <c r="J841" s="83">
        <f t="shared" si="140"/>
        <v>36.725000000000001</v>
      </c>
      <c r="K841" s="83">
        <f t="shared" si="141"/>
        <v>35.817500000000003</v>
      </c>
      <c r="L841" s="83">
        <f t="shared" si="142"/>
        <v>36.267499999999998</v>
      </c>
      <c r="M841" s="83">
        <f t="shared" si="143"/>
        <v>37.662500000000001</v>
      </c>
      <c r="N841" s="83">
        <f t="shared" si="144"/>
        <v>35.427500000000002</v>
      </c>
      <c r="O841" s="83">
        <f t="shared" si="145"/>
        <v>37.130000000000003</v>
      </c>
      <c r="P841" s="134"/>
      <c r="Q841" s="36">
        <f t="shared" si="146"/>
        <v>200.66666666666666</v>
      </c>
      <c r="R841" s="37">
        <f t="shared" si="147"/>
        <v>1204</v>
      </c>
      <c r="S841" s="21"/>
      <c r="T841" s="21"/>
      <c r="U841" s="21"/>
      <c r="V841" s="21"/>
    </row>
    <row r="842" spans="1:22" ht="15.75" x14ac:dyDescent="0.25">
      <c r="A842" s="13">
        <v>0.625</v>
      </c>
      <c r="B842" s="14" t="s">
        <v>872</v>
      </c>
      <c r="C842" s="15">
        <v>2</v>
      </c>
      <c r="D842" s="15">
        <v>4</v>
      </c>
      <c r="E842" s="15">
        <v>24</v>
      </c>
      <c r="F842" s="15">
        <v>143</v>
      </c>
      <c r="G842" s="15">
        <v>1</v>
      </c>
      <c r="H842" s="17">
        <v>14</v>
      </c>
      <c r="I842" s="82"/>
      <c r="J842" s="83">
        <f t="shared" si="140"/>
        <v>35.015000000000001</v>
      </c>
      <c r="K842" s="83">
        <f t="shared" si="141"/>
        <v>35.03</v>
      </c>
      <c r="L842" s="83">
        <f t="shared" si="142"/>
        <v>35.18</v>
      </c>
      <c r="M842" s="83">
        <f t="shared" si="143"/>
        <v>36.072499999999998</v>
      </c>
      <c r="N842" s="83">
        <f t="shared" si="144"/>
        <v>35.0075</v>
      </c>
      <c r="O842" s="83">
        <f t="shared" si="145"/>
        <v>35.104999999999997</v>
      </c>
      <c r="P842" s="134"/>
      <c r="Q842" s="36">
        <f t="shared" si="146"/>
        <v>31.333333333333332</v>
      </c>
      <c r="R842" s="37">
        <f t="shared" si="147"/>
        <v>188</v>
      </c>
      <c r="S842" s="21"/>
      <c r="T842" s="21"/>
      <c r="U842" s="21"/>
      <c r="V842" s="21"/>
    </row>
    <row r="843" spans="1:22" ht="15.75" x14ac:dyDescent="0.25">
      <c r="A843" s="13">
        <v>0.625</v>
      </c>
      <c r="B843" s="14" t="s">
        <v>873</v>
      </c>
      <c r="C843" s="15">
        <v>475</v>
      </c>
      <c r="D843" s="15">
        <v>109</v>
      </c>
      <c r="E843" s="15">
        <v>288</v>
      </c>
      <c r="F843" s="15">
        <v>1112</v>
      </c>
      <c r="G843" s="15">
        <v>305</v>
      </c>
      <c r="H843" s="17">
        <v>222</v>
      </c>
      <c r="I843" s="82"/>
      <c r="J843" s="83">
        <f t="shared" si="140"/>
        <v>38.5625</v>
      </c>
      <c r="K843" s="83">
        <f t="shared" si="141"/>
        <v>35.817500000000003</v>
      </c>
      <c r="L843" s="83">
        <f t="shared" si="142"/>
        <v>37.159999999999997</v>
      </c>
      <c r="M843" s="83">
        <f t="shared" si="143"/>
        <v>44.515999999999998</v>
      </c>
      <c r="N843" s="83">
        <f t="shared" si="144"/>
        <v>37.287500000000001</v>
      </c>
      <c r="O843" s="83">
        <f t="shared" si="145"/>
        <v>36.664999999999999</v>
      </c>
      <c r="P843" s="134"/>
      <c r="Q843" s="36">
        <f t="shared" si="146"/>
        <v>418.5</v>
      </c>
      <c r="R843" s="37">
        <f t="shared" si="147"/>
        <v>2511</v>
      </c>
      <c r="S843" s="21"/>
      <c r="T843" s="21"/>
      <c r="U843" s="21"/>
      <c r="V843" s="21"/>
    </row>
    <row r="844" spans="1:22" ht="15.75" x14ac:dyDescent="0.25">
      <c r="A844" s="13">
        <v>0.625</v>
      </c>
      <c r="B844" s="14" t="s">
        <v>874</v>
      </c>
      <c r="C844" s="15">
        <v>309</v>
      </c>
      <c r="D844" s="15">
        <v>434</v>
      </c>
      <c r="E844" s="15">
        <v>766</v>
      </c>
      <c r="F844" s="15">
        <v>826</v>
      </c>
      <c r="G844" s="15">
        <v>828</v>
      </c>
      <c r="H844" s="17">
        <v>287</v>
      </c>
      <c r="I844" s="82"/>
      <c r="J844" s="83">
        <f t="shared" si="140"/>
        <v>37.317500000000003</v>
      </c>
      <c r="K844" s="83">
        <f t="shared" si="141"/>
        <v>38.255000000000003</v>
      </c>
      <c r="L844" s="83">
        <f t="shared" si="142"/>
        <v>40.744999999999997</v>
      </c>
      <c r="M844" s="83">
        <f t="shared" si="143"/>
        <v>41.195</v>
      </c>
      <c r="N844" s="83">
        <f t="shared" si="144"/>
        <v>41.21</v>
      </c>
      <c r="O844" s="83">
        <f t="shared" si="145"/>
        <v>37.152500000000003</v>
      </c>
      <c r="P844" s="134"/>
      <c r="Q844" s="36">
        <f t="shared" si="146"/>
        <v>575</v>
      </c>
      <c r="R844" s="37">
        <f t="shared" si="147"/>
        <v>3450</v>
      </c>
      <c r="S844" s="21"/>
      <c r="T844" s="21"/>
      <c r="U844" s="21"/>
      <c r="V844" s="21"/>
    </row>
    <row r="845" spans="1:22" ht="15.75" x14ac:dyDescent="0.25">
      <c r="A845" s="13">
        <v>0.625</v>
      </c>
      <c r="B845" s="14" t="s">
        <v>875</v>
      </c>
      <c r="C845" s="15">
        <v>262</v>
      </c>
      <c r="D845" s="15">
        <v>434</v>
      </c>
      <c r="E845" s="15">
        <v>2697</v>
      </c>
      <c r="F845" s="15">
        <v>499</v>
      </c>
      <c r="G845" s="15">
        <v>418</v>
      </c>
      <c r="H845" s="17">
        <v>302</v>
      </c>
      <c r="I845" s="82"/>
      <c r="J845" s="83">
        <f t="shared" si="140"/>
        <v>36.965000000000003</v>
      </c>
      <c r="K845" s="83">
        <f t="shared" si="141"/>
        <v>38.255000000000003</v>
      </c>
      <c r="L845" s="83">
        <f t="shared" si="142"/>
        <v>73.045999999999992</v>
      </c>
      <c r="M845" s="83">
        <f t="shared" si="143"/>
        <v>38.7425</v>
      </c>
      <c r="N845" s="83">
        <f t="shared" si="144"/>
        <v>38.134999999999998</v>
      </c>
      <c r="O845" s="83">
        <f t="shared" si="145"/>
        <v>37.265000000000001</v>
      </c>
      <c r="P845" s="134"/>
      <c r="Q845" s="36">
        <f t="shared" si="146"/>
        <v>768.66666666666663</v>
      </c>
      <c r="R845" s="37">
        <f t="shared" si="147"/>
        <v>4612</v>
      </c>
      <c r="S845" s="21"/>
      <c r="T845" s="21"/>
      <c r="U845" s="21"/>
      <c r="V845" s="21"/>
    </row>
    <row r="846" spans="1:22" ht="15.75" x14ac:dyDescent="0.25">
      <c r="A846" s="13">
        <v>0.625</v>
      </c>
      <c r="B846" s="14" t="s">
        <v>876</v>
      </c>
      <c r="C846" s="15">
        <v>187</v>
      </c>
      <c r="D846" s="15">
        <v>228</v>
      </c>
      <c r="E846" s="15">
        <v>5172</v>
      </c>
      <c r="F846" s="15">
        <v>6380</v>
      </c>
      <c r="G846" s="15">
        <v>4078</v>
      </c>
      <c r="H846" s="17">
        <v>176</v>
      </c>
      <c r="I846" s="82"/>
      <c r="J846" s="83">
        <f t="shared" si="140"/>
        <v>36.402500000000003</v>
      </c>
      <c r="K846" s="83">
        <f t="shared" si="141"/>
        <v>36.71</v>
      </c>
      <c r="L846" s="83">
        <f t="shared" si="142"/>
        <v>165.38</v>
      </c>
      <c r="M846" s="83">
        <f t="shared" si="143"/>
        <v>213.7</v>
      </c>
      <c r="N846" s="83">
        <f t="shared" si="144"/>
        <v>121.62</v>
      </c>
      <c r="O846" s="83">
        <f t="shared" si="145"/>
        <v>36.32</v>
      </c>
      <c r="P846" s="134"/>
      <c r="Q846" s="36">
        <f t="shared" si="146"/>
        <v>2703.5</v>
      </c>
      <c r="R846" s="37">
        <f t="shared" si="147"/>
        <v>16221</v>
      </c>
      <c r="S846" s="21"/>
      <c r="T846" s="21"/>
      <c r="U846" s="21"/>
      <c r="V846" s="21"/>
    </row>
    <row r="847" spans="1:22" ht="15.75" x14ac:dyDescent="0.25">
      <c r="A847" s="13">
        <v>0.625</v>
      </c>
      <c r="B847" s="14" t="s">
        <v>877</v>
      </c>
      <c r="C847" s="15">
        <v>2002</v>
      </c>
      <c r="D847" s="15">
        <v>2181</v>
      </c>
      <c r="E847" s="15">
        <v>2930</v>
      </c>
      <c r="F847" s="15">
        <v>3111</v>
      </c>
      <c r="G847" s="15">
        <v>3024</v>
      </c>
      <c r="H847" s="17">
        <v>1837</v>
      </c>
      <c r="I847" s="82"/>
      <c r="J847" s="83">
        <f t="shared" si="140"/>
        <v>60.536000000000001</v>
      </c>
      <c r="K847" s="83">
        <f t="shared" si="141"/>
        <v>63.758000000000003</v>
      </c>
      <c r="L847" s="83">
        <f t="shared" si="142"/>
        <v>77.240000000000009</v>
      </c>
      <c r="M847" s="83">
        <f t="shared" si="143"/>
        <v>82.94</v>
      </c>
      <c r="N847" s="83">
        <f t="shared" si="144"/>
        <v>79.459999999999994</v>
      </c>
      <c r="O847" s="83">
        <f t="shared" si="145"/>
        <v>57.566000000000003</v>
      </c>
      <c r="P847" s="134"/>
      <c r="Q847" s="36">
        <f t="shared" si="146"/>
        <v>2514.1666666666665</v>
      </c>
      <c r="R847" s="37">
        <f t="shared" si="147"/>
        <v>15085</v>
      </c>
      <c r="S847" s="21"/>
      <c r="T847" s="21"/>
      <c r="U847" s="21"/>
      <c r="V847" s="21"/>
    </row>
    <row r="848" spans="1:22" ht="15.75" x14ac:dyDescent="0.25">
      <c r="A848" s="13">
        <v>0.625</v>
      </c>
      <c r="B848" s="14" t="s">
        <v>878</v>
      </c>
      <c r="C848" s="15">
        <v>16</v>
      </c>
      <c r="D848" s="15">
        <v>36</v>
      </c>
      <c r="E848" s="15">
        <v>4</v>
      </c>
      <c r="F848" s="15">
        <v>2</v>
      </c>
      <c r="G848" s="15">
        <v>44</v>
      </c>
      <c r="H848" s="17">
        <v>8</v>
      </c>
      <c r="I848" s="82"/>
      <c r="J848" s="83">
        <f t="shared" si="140"/>
        <v>35.119999999999997</v>
      </c>
      <c r="K848" s="83">
        <f t="shared" si="141"/>
        <v>35.270000000000003</v>
      </c>
      <c r="L848" s="83">
        <f t="shared" si="142"/>
        <v>35.03</v>
      </c>
      <c r="M848" s="83">
        <f t="shared" si="143"/>
        <v>35.015000000000001</v>
      </c>
      <c r="N848" s="83">
        <f t="shared" si="144"/>
        <v>35.33</v>
      </c>
      <c r="O848" s="83">
        <f t="shared" si="145"/>
        <v>35.06</v>
      </c>
      <c r="P848" s="134"/>
      <c r="Q848" s="36">
        <f t="shared" si="146"/>
        <v>18.333333333333332</v>
      </c>
      <c r="R848" s="37">
        <f t="shared" si="147"/>
        <v>110</v>
      </c>
      <c r="S848" s="21"/>
      <c r="T848" s="21"/>
      <c r="U848" s="21"/>
      <c r="V848" s="21"/>
    </row>
    <row r="849" spans="1:22" ht="15.75" x14ac:dyDescent="0.25">
      <c r="A849" s="13">
        <v>0.625</v>
      </c>
      <c r="B849" s="14" t="s">
        <v>879</v>
      </c>
      <c r="C849" s="15"/>
      <c r="D849" s="15">
        <v>19</v>
      </c>
      <c r="E849" s="15">
        <v>45</v>
      </c>
      <c r="F849" s="15">
        <v>99</v>
      </c>
      <c r="G849" s="15">
        <v>57</v>
      </c>
      <c r="H849" s="17">
        <v>9</v>
      </c>
      <c r="I849" s="82"/>
      <c r="J849" s="83">
        <f t="shared" si="140"/>
        <v>35</v>
      </c>
      <c r="K849" s="83">
        <f t="shared" si="141"/>
        <v>35.142499999999998</v>
      </c>
      <c r="L849" s="83">
        <f t="shared" si="142"/>
        <v>35.337499999999999</v>
      </c>
      <c r="M849" s="83">
        <f t="shared" si="143"/>
        <v>35.7425</v>
      </c>
      <c r="N849" s="83">
        <f t="shared" si="144"/>
        <v>35.427500000000002</v>
      </c>
      <c r="O849" s="83">
        <f t="shared" si="145"/>
        <v>35.067500000000003</v>
      </c>
      <c r="P849" s="134"/>
      <c r="Q849" s="36">
        <f t="shared" si="146"/>
        <v>45.8</v>
      </c>
      <c r="R849" s="37">
        <f t="shared" si="147"/>
        <v>229</v>
      </c>
      <c r="S849" s="21"/>
      <c r="T849" s="21"/>
      <c r="U849" s="21"/>
      <c r="V849" s="21"/>
    </row>
    <row r="850" spans="1:22" ht="15.75" x14ac:dyDescent="0.25">
      <c r="A850" s="13">
        <v>0.625</v>
      </c>
      <c r="B850" s="14" t="s">
        <v>880</v>
      </c>
      <c r="C850" s="15">
        <v>3056</v>
      </c>
      <c r="D850" s="15">
        <v>2967</v>
      </c>
      <c r="E850" s="15">
        <v>3326</v>
      </c>
      <c r="F850" s="15">
        <v>3428</v>
      </c>
      <c r="G850" s="15">
        <v>3403</v>
      </c>
      <c r="H850" s="17">
        <v>3144</v>
      </c>
      <c r="I850" s="82"/>
      <c r="J850" s="83">
        <f t="shared" si="140"/>
        <v>80.739999999999995</v>
      </c>
      <c r="K850" s="83">
        <f t="shared" si="141"/>
        <v>77.906000000000006</v>
      </c>
      <c r="L850" s="83">
        <f t="shared" si="142"/>
        <v>91.539999999999992</v>
      </c>
      <c r="M850" s="83">
        <f t="shared" si="143"/>
        <v>95.62</v>
      </c>
      <c r="N850" s="83">
        <f t="shared" si="144"/>
        <v>94.62</v>
      </c>
      <c r="O850" s="83">
        <f t="shared" si="145"/>
        <v>84.26</v>
      </c>
      <c r="P850" s="134"/>
      <c r="Q850" s="36">
        <f t="shared" si="146"/>
        <v>3220.6666666666665</v>
      </c>
      <c r="R850" s="37">
        <f t="shared" si="147"/>
        <v>19324</v>
      </c>
      <c r="S850" s="21"/>
      <c r="T850" s="21"/>
      <c r="U850" s="21"/>
      <c r="V850" s="21"/>
    </row>
    <row r="851" spans="1:22" ht="15.75" x14ac:dyDescent="0.25">
      <c r="A851" s="13">
        <v>0.625</v>
      </c>
      <c r="B851" s="14" t="s">
        <v>881</v>
      </c>
      <c r="C851" s="15"/>
      <c r="D851" s="15">
        <v>79</v>
      </c>
      <c r="E851" s="15">
        <v>883</v>
      </c>
      <c r="F851" s="15">
        <v>1186</v>
      </c>
      <c r="G851" s="15">
        <v>781</v>
      </c>
      <c r="H851" s="17">
        <v>664</v>
      </c>
      <c r="I851" s="82"/>
      <c r="J851" s="83">
        <f t="shared" si="140"/>
        <v>35</v>
      </c>
      <c r="K851" s="83">
        <f t="shared" si="141"/>
        <v>35.592500000000001</v>
      </c>
      <c r="L851" s="83">
        <f t="shared" si="142"/>
        <v>41.622500000000002</v>
      </c>
      <c r="M851" s="83">
        <f t="shared" si="143"/>
        <v>45.847999999999999</v>
      </c>
      <c r="N851" s="83">
        <f t="shared" si="144"/>
        <v>40.857500000000002</v>
      </c>
      <c r="O851" s="83">
        <f t="shared" si="145"/>
        <v>39.979999999999997</v>
      </c>
      <c r="P851" s="134"/>
      <c r="Q851" s="36">
        <f t="shared" si="146"/>
        <v>718.6</v>
      </c>
      <c r="R851" s="37">
        <f t="shared" si="147"/>
        <v>3593</v>
      </c>
      <c r="S851" s="21"/>
      <c r="T851" s="21"/>
      <c r="U851" s="21"/>
      <c r="V851" s="21"/>
    </row>
    <row r="852" spans="1:22" ht="15.75" x14ac:dyDescent="0.25">
      <c r="A852" s="13">
        <v>0.625</v>
      </c>
      <c r="B852" s="14" t="s">
        <v>882</v>
      </c>
      <c r="C852" s="15">
        <v>525</v>
      </c>
      <c r="D852" s="15">
        <v>479</v>
      </c>
      <c r="E852" s="15">
        <v>3100</v>
      </c>
      <c r="F852" s="15">
        <v>1541</v>
      </c>
      <c r="G852" s="15">
        <v>1102</v>
      </c>
      <c r="H852" s="17">
        <v>488</v>
      </c>
      <c r="I852" s="82"/>
      <c r="J852" s="83">
        <f t="shared" si="140"/>
        <v>38.9375</v>
      </c>
      <c r="K852" s="83">
        <f t="shared" si="141"/>
        <v>38.592500000000001</v>
      </c>
      <c r="L852" s="83">
        <f t="shared" si="142"/>
        <v>82.5</v>
      </c>
      <c r="M852" s="83">
        <f t="shared" si="143"/>
        <v>52.238</v>
      </c>
      <c r="N852" s="83">
        <f t="shared" si="144"/>
        <v>44.335999999999999</v>
      </c>
      <c r="O852" s="83">
        <f t="shared" si="145"/>
        <v>38.659999999999997</v>
      </c>
      <c r="P852" s="134"/>
      <c r="Q852" s="36">
        <f t="shared" si="146"/>
        <v>1205.8333333333333</v>
      </c>
      <c r="R852" s="37">
        <f t="shared" si="147"/>
        <v>7235</v>
      </c>
      <c r="S852" s="21"/>
      <c r="T852" s="21"/>
      <c r="U852" s="21"/>
      <c r="V852" s="21"/>
    </row>
    <row r="853" spans="1:22" ht="15.75" x14ac:dyDescent="0.25">
      <c r="A853" s="13">
        <v>0.625</v>
      </c>
      <c r="B853" s="14" t="s">
        <v>883</v>
      </c>
      <c r="C853" s="15">
        <v>3</v>
      </c>
      <c r="D853" s="15">
        <v>25</v>
      </c>
      <c r="E853" s="54">
        <v>240</v>
      </c>
      <c r="F853" s="15">
        <v>352</v>
      </c>
      <c r="G853" s="54">
        <v>65</v>
      </c>
      <c r="H853" s="17">
        <v>24</v>
      </c>
      <c r="I853" s="82"/>
      <c r="J853" s="83">
        <f t="shared" si="140"/>
        <v>35.022500000000001</v>
      </c>
      <c r="K853" s="83">
        <f t="shared" si="141"/>
        <v>35.1875</v>
      </c>
      <c r="L853" s="83">
        <f t="shared" si="142"/>
        <v>36.799999999999997</v>
      </c>
      <c r="M853" s="83">
        <f t="shared" si="143"/>
        <v>37.64</v>
      </c>
      <c r="N853" s="83">
        <f t="shared" si="144"/>
        <v>35.487499999999997</v>
      </c>
      <c r="O853" s="83">
        <f t="shared" si="145"/>
        <v>35.18</v>
      </c>
      <c r="P853" s="134"/>
      <c r="Q853" s="36">
        <f t="shared" si="146"/>
        <v>118.16666666666667</v>
      </c>
      <c r="R853" s="37">
        <f t="shared" si="147"/>
        <v>709</v>
      </c>
      <c r="S853" s="21"/>
      <c r="T853" s="21"/>
      <c r="U853" s="21"/>
      <c r="V853" s="21"/>
    </row>
    <row r="854" spans="1:22" ht="15.75" x14ac:dyDescent="0.25">
      <c r="A854" s="13">
        <v>0.625</v>
      </c>
      <c r="B854" s="14" t="s">
        <v>884</v>
      </c>
      <c r="C854" s="15">
        <v>649</v>
      </c>
      <c r="D854" s="15">
        <v>472</v>
      </c>
      <c r="E854" s="15">
        <v>662</v>
      </c>
      <c r="F854" s="15">
        <v>782</v>
      </c>
      <c r="G854" s="15">
        <v>604</v>
      </c>
      <c r="H854" s="17">
        <v>533</v>
      </c>
      <c r="I854" s="82"/>
      <c r="J854" s="83">
        <f t="shared" si="140"/>
        <v>39.8675</v>
      </c>
      <c r="K854" s="83">
        <f t="shared" si="141"/>
        <v>38.54</v>
      </c>
      <c r="L854" s="83">
        <f t="shared" si="142"/>
        <v>39.965000000000003</v>
      </c>
      <c r="M854" s="83">
        <f t="shared" si="143"/>
        <v>40.865000000000002</v>
      </c>
      <c r="N854" s="83">
        <f t="shared" si="144"/>
        <v>39.53</v>
      </c>
      <c r="O854" s="83">
        <f t="shared" si="145"/>
        <v>38.997500000000002</v>
      </c>
      <c r="P854" s="134"/>
      <c r="Q854" s="36">
        <f t="shared" si="146"/>
        <v>617</v>
      </c>
      <c r="R854" s="37">
        <f t="shared" si="147"/>
        <v>3702</v>
      </c>
      <c r="S854" s="21"/>
      <c r="T854" s="21"/>
      <c r="U854" s="21"/>
      <c r="V854" s="21"/>
    </row>
    <row r="855" spans="1:22" ht="15.75" x14ac:dyDescent="0.25">
      <c r="A855" s="13">
        <v>0.625</v>
      </c>
      <c r="B855" s="14" t="s">
        <v>885</v>
      </c>
      <c r="C855" s="15">
        <v>91</v>
      </c>
      <c r="D855" s="15">
        <v>54</v>
      </c>
      <c r="E855" s="15">
        <v>118</v>
      </c>
      <c r="F855" s="15">
        <v>490</v>
      </c>
      <c r="G855" s="15">
        <v>228</v>
      </c>
      <c r="H855" s="17"/>
      <c r="I855" s="82"/>
      <c r="J855" s="83">
        <f t="shared" si="140"/>
        <v>35.682499999999997</v>
      </c>
      <c r="K855" s="83">
        <f t="shared" si="141"/>
        <v>35.405000000000001</v>
      </c>
      <c r="L855" s="83">
        <f t="shared" si="142"/>
        <v>35.884999999999998</v>
      </c>
      <c r="M855" s="83">
        <f t="shared" si="143"/>
        <v>38.674999999999997</v>
      </c>
      <c r="N855" s="83">
        <f t="shared" si="144"/>
        <v>36.71</v>
      </c>
      <c r="O855" s="83">
        <f t="shared" si="145"/>
        <v>35</v>
      </c>
      <c r="P855" s="134"/>
      <c r="Q855" s="36">
        <f t="shared" si="146"/>
        <v>196.2</v>
      </c>
      <c r="R855" s="37">
        <f t="shared" si="147"/>
        <v>981</v>
      </c>
      <c r="S855" s="21"/>
      <c r="T855" s="21"/>
      <c r="U855" s="21"/>
      <c r="V855" s="21"/>
    </row>
    <row r="856" spans="1:22" ht="15.75" x14ac:dyDescent="0.25">
      <c r="A856" s="13">
        <v>0.625</v>
      </c>
      <c r="B856" s="14" t="s">
        <v>886</v>
      </c>
      <c r="C856" s="15"/>
      <c r="D856" s="15"/>
      <c r="E856" s="15"/>
      <c r="F856" s="15"/>
      <c r="G856" s="15">
        <v>107</v>
      </c>
      <c r="H856" s="17">
        <v>368</v>
      </c>
      <c r="I856" s="82"/>
      <c r="J856" s="83">
        <f t="shared" si="140"/>
        <v>35</v>
      </c>
      <c r="K856" s="83">
        <f t="shared" si="141"/>
        <v>35</v>
      </c>
      <c r="L856" s="83">
        <f t="shared" si="142"/>
        <v>35</v>
      </c>
      <c r="M856" s="83">
        <f t="shared" si="143"/>
        <v>35</v>
      </c>
      <c r="N856" s="83">
        <f t="shared" si="144"/>
        <v>35.802500000000002</v>
      </c>
      <c r="O856" s="83">
        <f t="shared" si="145"/>
        <v>37.76</v>
      </c>
      <c r="P856" s="134"/>
      <c r="Q856" s="36">
        <f t="shared" si="146"/>
        <v>237.5</v>
      </c>
      <c r="R856" s="37">
        <f t="shared" si="147"/>
        <v>475</v>
      </c>
      <c r="S856" s="21"/>
      <c r="T856" s="21"/>
      <c r="U856" s="21"/>
      <c r="V856" s="21"/>
    </row>
    <row r="857" spans="1:22" ht="15.75" x14ac:dyDescent="0.25">
      <c r="A857" s="13">
        <v>0.625</v>
      </c>
      <c r="B857" s="14" t="s">
        <v>887</v>
      </c>
      <c r="C857" s="15"/>
      <c r="D857" s="15"/>
      <c r="E857" s="15">
        <v>344</v>
      </c>
      <c r="F857" s="15">
        <v>2680</v>
      </c>
      <c r="G857" s="15">
        <v>1008</v>
      </c>
      <c r="H857" s="17"/>
      <c r="I857" s="82"/>
      <c r="J857" s="83">
        <f t="shared" si="140"/>
        <v>35</v>
      </c>
      <c r="K857" s="83">
        <f t="shared" si="141"/>
        <v>35</v>
      </c>
      <c r="L857" s="83">
        <f t="shared" si="142"/>
        <v>37.58</v>
      </c>
      <c r="M857" s="83">
        <f t="shared" si="143"/>
        <v>72.740000000000009</v>
      </c>
      <c r="N857" s="83">
        <f t="shared" si="144"/>
        <v>42.643999999999998</v>
      </c>
      <c r="O857" s="83">
        <f t="shared" si="145"/>
        <v>35</v>
      </c>
      <c r="P857" s="134"/>
      <c r="Q857" s="36">
        <f t="shared" si="146"/>
        <v>1344</v>
      </c>
      <c r="R857" s="37">
        <f t="shared" si="147"/>
        <v>4032</v>
      </c>
      <c r="S857" s="21"/>
      <c r="T857" s="21"/>
      <c r="U857" s="21"/>
      <c r="V857" s="21"/>
    </row>
    <row r="858" spans="1:22" ht="15.75" x14ac:dyDescent="0.25">
      <c r="A858" s="13">
        <v>0.625</v>
      </c>
      <c r="B858" s="14" t="s">
        <v>888</v>
      </c>
      <c r="C858" s="15">
        <v>540</v>
      </c>
      <c r="D858" s="15">
        <v>1226</v>
      </c>
      <c r="E858" s="15">
        <v>5365</v>
      </c>
      <c r="F858" s="15">
        <v>10204</v>
      </c>
      <c r="G858" s="15">
        <v>3921</v>
      </c>
      <c r="H858" s="17">
        <v>536</v>
      </c>
      <c r="I858" s="82"/>
      <c r="J858" s="83">
        <f t="shared" si="140"/>
        <v>39.049999999999997</v>
      </c>
      <c r="K858" s="83">
        <f t="shared" si="141"/>
        <v>46.567999999999998</v>
      </c>
      <c r="L858" s="83">
        <f t="shared" si="142"/>
        <v>173.1</v>
      </c>
      <c r="M858" s="83">
        <f t="shared" si="143"/>
        <v>366.66</v>
      </c>
      <c r="N858" s="83">
        <f t="shared" si="144"/>
        <v>115.34</v>
      </c>
      <c r="O858" s="83">
        <f t="shared" si="145"/>
        <v>39.020000000000003</v>
      </c>
      <c r="P858" s="134"/>
      <c r="Q858" s="36">
        <f t="shared" si="146"/>
        <v>3632</v>
      </c>
      <c r="R858" s="37">
        <f t="shared" si="147"/>
        <v>21792</v>
      </c>
      <c r="S858" s="21"/>
      <c r="T858" s="21"/>
      <c r="U858" s="21"/>
      <c r="V858" s="21"/>
    </row>
    <row r="859" spans="1:22" ht="15.75" x14ac:dyDescent="0.25">
      <c r="A859" s="13">
        <v>0.625</v>
      </c>
      <c r="B859" s="14" t="s">
        <v>889</v>
      </c>
      <c r="C859" s="15">
        <v>1</v>
      </c>
      <c r="D859" s="15">
        <v>14</v>
      </c>
      <c r="E859" s="15"/>
      <c r="F859" s="15">
        <v>1</v>
      </c>
      <c r="G859" s="15"/>
      <c r="H859" s="17"/>
      <c r="I859" s="82"/>
      <c r="J859" s="83">
        <f t="shared" si="140"/>
        <v>35.0075</v>
      </c>
      <c r="K859" s="83">
        <f t="shared" si="141"/>
        <v>35.104999999999997</v>
      </c>
      <c r="L859" s="83">
        <f t="shared" si="142"/>
        <v>35</v>
      </c>
      <c r="M859" s="83">
        <f t="shared" si="143"/>
        <v>35.0075</v>
      </c>
      <c r="N859" s="83">
        <f t="shared" si="144"/>
        <v>35</v>
      </c>
      <c r="O859" s="83">
        <f t="shared" si="145"/>
        <v>35</v>
      </c>
      <c r="P859" s="134"/>
      <c r="Q859" s="36">
        <f t="shared" si="146"/>
        <v>5.333333333333333</v>
      </c>
      <c r="R859" s="37">
        <f t="shared" si="147"/>
        <v>16</v>
      </c>
      <c r="S859" s="21"/>
      <c r="T859" s="21"/>
      <c r="U859" s="21"/>
      <c r="V859" s="21"/>
    </row>
    <row r="860" spans="1:22" ht="15.75" x14ac:dyDescent="0.25">
      <c r="A860" s="13">
        <v>0.625</v>
      </c>
      <c r="B860" s="14" t="s">
        <v>890</v>
      </c>
      <c r="C860" s="15">
        <v>125</v>
      </c>
      <c r="D860" s="15">
        <v>206</v>
      </c>
      <c r="E860" s="15">
        <v>590</v>
      </c>
      <c r="F860" s="15">
        <v>1218</v>
      </c>
      <c r="G860" s="15">
        <v>501</v>
      </c>
      <c r="H860" s="17">
        <v>150</v>
      </c>
      <c r="I860" s="82"/>
      <c r="J860" s="83">
        <f t="shared" si="140"/>
        <v>35.9375</v>
      </c>
      <c r="K860" s="83">
        <f t="shared" si="141"/>
        <v>36.545000000000002</v>
      </c>
      <c r="L860" s="83">
        <f t="shared" si="142"/>
        <v>39.424999999999997</v>
      </c>
      <c r="M860" s="83">
        <f t="shared" si="143"/>
        <v>46.423999999999999</v>
      </c>
      <c r="N860" s="83">
        <f t="shared" si="144"/>
        <v>38.7575</v>
      </c>
      <c r="O860" s="83">
        <f t="shared" si="145"/>
        <v>36.125</v>
      </c>
      <c r="P860" s="134"/>
      <c r="Q860" s="36">
        <f t="shared" si="146"/>
        <v>465</v>
      </c>
      <c r="R860" s="37">
        <f t="shared" si="147"/>
        <v>2790</v>
      </c>
      <c r="S860" s="21"/>
      <c r="T860" s="21"/>
      <c r="U860" s="21"/>
      <c r="V860" s="21"/>
    </row>
    <row r="861" spans="1:22" ht="15.75" x14ac:dyDescent="0.25">
      <c r="A861" s="13">
        <v>0.625</v>
      </c>
      <c r="B861" s="14" t="s">
        <v>891</v>
      </c>
      <c r="C861" s="15">
        <v>834</v>
      </c>
      <c r="D861" s="15">
        <v>812</v>
      </c>
      <c r="E861" s="15">
        <v>863</v>
      </c>
      <c r="F861" s="15">
        <v>864</v>
      </c>
      <c r="G861" s="15">
        <v>823</v>
      </c>
      <c r="H861" s="17">
        <v>746</v>
      </c>
      <c r="I861" s="82"/>
      <c r="J861" s="83">
        <f t="shared" si="140"/>
        <v>41.255000000000003</v>
      </c>
      <c r="K861" s="83">
        <f t="shared" si="141"/>
        <v>41.09</v>
      </c>
      <c r="L861" s="83">
        <f t="shared" si="142"/>
        <v>41.472499999999997</v>
      </c>
      <c r="M861" s="83">
        <f t="shared" si="143"/>
        <v>41.480000000000004</v>
      </c>
      <c r="N861" s="83">
        <f t="shared" si="144"/>
        <v>41.172499999999999</v>
      </c>
      <c r="O861" s="83">
        <f t="shared" si="145"/>
        <v>40.594999999999999</v>
      </c>
      <c r="P861" s="134"/>
      <c r="Q861" s="36">
        <f t="shared" si="146"/>
        <v>823.66666666666663</v>
      </c>
      <c r="R861" s="37">
        <f t="shared" si="147"/>
        <v>4942</v>
      </c>
      <c r="S861" s="21"/>
      <c r="T861" s="21"/>
      <c r="U861" s="21"/>
      <c r="V861" s="21"/>
    </row>
    <row r="862" spans="1:22" ht="15.75" x14ac:dyDescent="0.25">
      <c r="A862" s="13">
        <v>0.625</v>
      </c>
      <c r="B862" s="14" t="s">
        <v>892</v>
      </c>
      <c r="C862" s="15"/>
      <c r="D862" s="15">
        <v>301</v>
      </c>
      <c r="E862" s="15">
        <v>3518</v>
      </c>
      <c r="F862" s="15">
        <v>4312</v>
      </c>
      <c r="G862" s="15">
        <v>3427</v>
      </c>
      <c r="H862" s="17">
        <v>811</v>
      </c>
      <c r="I862" s="82"/>
      <c r="J862" s="83">
        <f t="shared" si="140"/>
        <v>35</v>
      </c>
      <c r="K862" s="83">
        <f t="shared" si="141"/>
        <v>37.2575</v>
      </c>
      <c r="L862" s="83">
        <f t="shared" si="142"/>
        <v>99.22</v>
      </c>
      <c r="M862" s="83">
        <f t="shared" si="143"/>
        <v>130.97999999999999</v>
      </c>
      <c r="N862" s="83">
        <f t="shared" si="144"/>
        <v>95.58</v>
      </c>
      <c r="O862" s="83">
        <f t="shared" si="145"/>
        <v>41.082499999999996</v>
      </c>
      <c r="P862" s="134"/>
      <c r="Q862" s="36">
        <f t="shared" si="146"/>
        <v>2473.8000000000002</v>
      </c>
      <c r="R862" s="37">
        <f t="shared" si="147"/>
        <v>12369</v>
      </c>
      <c r="S862" s="21"/>
      <c r="T862" s="21"/>
      <c r="U862" s="21"/>
      <c r="V862" s="21"/>
    </row>
    <row r="863" spans="1:22" ht="15.75" x14ac:dyDescent="0.25">
      <c r="A863" s="13">
        <v>0.625</v>
      </c>
      <c r="B863" s="14" t="s">
        <v>893</v>
      </c>
      <c r="C863" s="15">
        <v>282</v>
      </c>
      <c r="D863" s="15">
        <v>523</v>
      </c>
      <c r="E863" s="15">
        <v>703</v>
      </c>
      <c r="F863" s="15">
        <v>1223</v>
      </c>
      <c r="G863" s="15">
        <v>497</v>
      </c>
      <c r="H863" s="17">
        <v>101</v>
      </c>
      <c r="I863" s="82"/>
      <c r="J863" s="83">
        <f t="shared" si="140"/>
        <v>37.115000000000002</v>
      </c>
      <c r="K863" s="83">
        <f t="shared" si="141"/>
        <v>38.922499999999999</v>
      </c>
      <c r="L863" s="83">
        <f t="shared" si="142"/>
        <v>40.272500000000001</v>
      </c>
      <c r="M863" s="83">
        <f t="shared" si="143"/>
        <v>46.514000000000003</v>
      </c>
      <c r="N863" s="83">
        <f t="shared" si="144"/>
        <v>38.727499999999999</v>
      </c>
      <c r="O863" s="83">
        <f t="shared" si="145"/>
        <v>35.7575</v>
      </c>
      <c r="P863" s="134"/>
      <c r="Q863" s="36">
        <f t="shared" si="146"/>
        <v>554.83333333333337</v>
      </c>
      <c r="R863" s="37">
        <f t="shared" si="147"/>
        <v>3329</v>
      </c>
      <c r="S863" s="21"/>
      <c r="T863" s="21"/>
      <c r="U863" s="21"/>
      <c r="V863" s="21"/>
    </row>
    <row r="864" spans="1:22" ht="15.75" x14ac:dyDescent="0.25">
      <c r="A864" s="13">
        <v>0.625</v>
      </c>
      <c r="B864" s="14" t="s">
        <v>894</v>
      </c>
      <c r="C864" s="15">
        <v>348</v>
      </c>
      <c r="D864" s="15">
        <v>554</v>
      </c>
      <c r="E864" s="15">
        <v>781</v>
      </c>
      <c r="F864" s="15">
        <v>1900</v>
      </c>
      <c r="G864" s="15">
        <v>802</v>
      </c>
      <c r="H864" s="17">
        <v>748</v>
      </c>
      <c r="I864" s="82"/>
      <c r="J864" s="83">
        <f t="shared" si="140"/>
        <v>37.61</v>
      </c>
      <c r="K864" s="83">
        <f t="shared" si="141"/>
        <v>39.155000000000001</v>
      </c>
      <c r="L864" s="83">
        <f t="shared" si="142"/>
        <v>40.857500000000002</v>
      </c>
      <c r="M864" s="83">
        <f t="shared" si="143"/>
        <v>58.7</v>
      </c>
      <c r="N864" s="83">
        <f t="shared" si="144"/>
        <v>41.015000000000001</v>
      </c>
      <c r="O864" s="83">
        <f t="shared" si="145"/>
        <v>40.61</v>
      </c>
      <c r="P864" s="134"/>
      <c r="Q864" s="36">
        <f t="shared" si="146"/>
        <v>855.5</v>
      </c>
      <c r="R864" s="37">
        <f t="shared" si="147"/>
        <v>5133</v>
      </c>
      <c r="S864" s="21"/>
      <c r="T864" s="21"/>
      <c r="U864" s="21"/>
      <c r="V864" s="21"/>
    </row>
    <row r="865" spans="1:22" ht="15.75" x14ac:dyDescent="0.25">
      <c r="A865" s="13">
        <v>0.625</v>
      </c>
      <c r="B865" s="14" t="s">
        <v>895</v>
      </c>
      <c r="C865" s="15">
        <v>725</v>
      </c>
      <c r="D865" s="15">
        <v>674</v>
      </c>
      <c r="E865" s="15">
        <v>769</v>
      </c>
      <c r="F865" s="15">
        <v>1416</v>
      </c>
      <c r="G865" s="15">
        <v>599</v>
      </c>
      <c r="H865" s="17">
        <v>720</v>
      </c>
      <c r="I865" s="82"/>
      <c r="J865" s="83">
        <f t="shared" si="140"/>
        <v>40.4375</v>
      </c>
      <c r="K865" s="83">
        <f t="shared" si="141"/>
        <v>40.055</v>
      </c>
      <c r="L865" s="83">
        <f t="shared" si="142"/>
        <v>40.767499999999998</v>
      </c>
      <c r="M865" s="83">
        <f t="shared" si="143"/>
        <v>49.988</v>
      </c>
      <c r="N865" s="83">
        <f t="shared" si="144"/>
        <v>39.4925</v>
      </c>
      <c r="O865" s="83">
        <f t="shared" si="145"/>
        <v>40.4</v>
      </c>
      <c r="P865" s="134"/>
      <c r="Q865" s="36">
        <f t="shared" si="146"/>
        <v>817.16666666666663</v>
      </c>
      <c r="R865" s="37">
        <f t="shared" si="147"/>
        <v>4903</v>
      </c>
      <c r="S865" s="21"/>
      <c r="T865" s="21"/>
      <c r="U865" s="21"/>
      <c r="V865" s="21"/>
    </row>
    <row r="866" spans="1:22" ht="15.75" x14ac:dyDescent="0.25">
      <c r="A866" s="13">
        <v>0.625</v>
      </c>
      <c r="B866" s="14" t="s">
        <v>896</v>
      </c>
      <c r="C866" s="15">
        <v>754</v>
      </c>
      <c r="D866" s="15">
        <v>818</v>
      </c>
      <c r="E866" s="15">
        <v>846</v>
      </c>
      <c r="F866" s="15">
        <v>957</v>
      </c>
      <c r="G866" s="15">
        <v>764</v>
      </c>
      <c r="H866" s="17">
        <v>4140</v>
      </c>
      <c r="I866" s="82"/>
      <c r="J866" s="83">
        <f t="shared" si="140"/>
        <v>40.655000000000001</v>
      </c>
      <c r="K866" s="83">
        <f t="shared" si="141"/>
        <v>41.134999999999998</v>
      </c>
      <c r="L866" s="83">
        <f t="shared" si="142"/>
        <v>41.344999999999999</v>
      </c>
      <c r="M866" s="83">
        <f t="shared" si="143"/>
        <v>42.177500000000002</v>
      </c>
      <c r="N866" s="83">
        <f t="shared" si="144"/>
        <v>40.729999999999997</v>
      </c>
      <c r="O866" s="83">
        <f t="shared" si="145"/>
        <v>124.1</v>
      </c>
      <c r="P866" s="134"/>
      <c r="Q866" s="36">
        <f t="shared" si="146"/>
        <v>1379.8333333333333</v>
      </c>
      <c r="R866" s="37">
        <f t="shared" si="147"/>
        <v>8279</v>
      </c>
      <c r="S866" s="21"/>
      <c r="T866" s="21"/>
      <c r="U866" s="21"/>
      <c r="V866" s="21"/>
    </row>
    <row r="867" spans="1:22" ht="15.75" x14ac:dyDescent="0.25">
      <c r="A867" s="13">
        <v>0.625</v>
      </c>
      <c r="B867" s="14" t="s">
        <v>897</v>
      </c>
      <c r="C867" s="15">
        <v>839</v>
      </c>
      <c r="D867" s="15">
        <v>842</v>
      </c>
      <c r="E867" s="15">
        <v>1851</v>
      </c>
      <c r="F867" s="15">
        <v>1755</v>
      </c>
      <c r="G867" s="15">
        <v>1026</v>
      </c>
      <c r="H867" s="17">
        <v>898</v>
      </c>
      <c r="I867" s="82"/>
      <c r="J867" s="83">
        <f t="shared" si="140"/>
        <v>41.292500000000004</v>
      </c>
      <c r="K867" s="83">
        <f t="shared" si="141"/>
        <v>41.314999999999998</v>
      </c>
      <c r="L867" s="83">
        <f t="shared" si="142"/>
        <v>57.817999999999998</v>
      </c>
      <c r="M867" s="83">
        <f t="shared" si="143"/>
        <v>56.09</v>
      </c>
      <c r="N867" s="83">
        <f t="shared" si="144"/>
        <v>42.968000000000004</v>
      </c>
      <c r="O867" s="83">
        <f t="shared" si="145"/>
        <v>41.734999999999999</v>
      </c>
      <c r="P867" s="134"/>
      <c r="Q867" s="36">
        <f t="shared" si="146"/>
        <v>1201.8333333333333</v>
      </c>
      <c r="R867" s="37">
        <f t="shared" si="147"/>
        <v>7211</v>
      </c>
      <c r="S867" s="21"/>
      <c r="T867" s="21"/>
      <c r="U867" s="21"/>
      <c r="V867" s="21"/>
    </row>
    <row r="868" spans="1:22" ht="15.75" x14ac:dyDescent="0.25">
      <c r="A868" s="13">
        <v>0.625</v>
      </c>
      <c r="B868" s="14" t="s">
        <v>898</v>
      </c>
      <c r="C868" s="15">
        <v>1711</v>
      </c>
      <c r="D868" s="15">
        <v>1557</v>
      </c>
      <c r="E868" s="15">
        <v>2253</v>
      </c>
      <c r="F868" s="15">
        <v>2716</v>
      </c>
      <c r="G868" s="15">
        <v>1840</v>
      </c>
      <c r="H868" s="17">
        <v>1799</v>
      </c>
      <c r="I868" s="82"/>
      <c r="J868" s="83">
        <f t="shared" si="140"/>
        <v>55.298000000000002</v>
      </c>
      <c r="K868" s="83">
        <f t="shared" si="141"/>
        <v>52.526000000000003</v>
      </c>
      <c r="L868" s="83">
        <f t="shared" si="142"/>
        <v>65.054000000000002</v>
      </c>
      <c r="M868" s="83">
        <f t="shared" si="143"/>
        <v>73.388000000000005</v>
      </c>
      <c r="N868" s="83">
        <f t="shared" si="144"/>
        <v>57.620000000000005</v>
      </c>
      <c r="O868" s="83">
        <f t="shared" si="145"/>
        <v>56.882000000000005</v>
      </c>
      <c r="P868" s="134"/>
      <c r="Q868" s="36">
        <f t="shared" si="146"/>
        <v>1979.3333333333333</v>
      </c>
      <c r="R868" s="37">
        <f t="shared" si="147"/>
        <v>11876</v>
      </c>
      <c r="S868" s="21"/>
      <c r="T868" s="21"/>
      <c r="U868" s="21"/>
      <c r="V868" s="21"/>
    </row>
    <row r="869" spans="1:22" ht="15.75" x14ac:dyDescent="0.25">
      <c r="A869" s="13">
        <v>0.625</v>
      </c>
      <c r="B869" s="14" t="s">
        <v>899</v>
      </c>
      <c r="C869" s="15">
        <v>20</v>
      </c>
      <c r="D869" s="15">
        <v>42</v>
      </c>
      <c r="E869" s="15">
        <v>5929</v>
      </c>
      <c r="F869" s="15">
        <v>9525</v>
      </c>
      <c r="G869" s="15">
        <v>49</v>
      </c>
      <c r="H869" s="17">
        <v>24</v>
      </c>
      <c r="I869" s="82"/>
      <c r="J869" s="83">
        <f t="shared" si="140"/>
        <v>35.15</v>
      </c>
      <c r="K869" s="83">
        <f t="shared" si="141"/>
        <v>35.314999999999998</v>
      </c>
      <c r="L869" s="83">
        <f t="shared" si="142"/>
        <v>195.66</v>
      </c>
      <c r="M869" s="83">
        <f t="shared" si="143"/>
        <v>339.5</v>
      </c>
      <c r="N869" s="83">
        <f t="shared" si="144"/>
        <v>35.3675</v>
      </c>
      <c r="O869" s="83">
        <f t="shared" si="145"/>
        <v>35.18</v>
      </c>
      <c r="P869" s="134"/>
      <c r="Q869" s="36">
        <f t="shared" si="146"/>
        <v>2598.1666666666665</v>
      </c>
      <c r="R869" s="37">
        <f t="shared" si="147"/>
        <v>15589</v>
      </c>
      <c r="S869" s="21"/>
      <c r="T869" s="21"/>
      <c r="U869" s="21"/>
      <c r="V869" s="21"/>
    </row>
    <row r="870" spans="1:22" ht="15.75" x14ac:dyDescent="0.25">
      <c r="A870" s="13">
        <v>0.625</v>
      </c>
      <c r="B870" s="14" t="s">
        <v>900</v>
      </c>
      <c r="C870" s="15">
        <v>1587</v>
      </c>
      <c r="D870" s="15">
        <v>3000</v>
      </c>
      <c r="E870" s="15">
        <v>3276</v>
      </c>
      <c r="F870" s="15">
        <v>3494</v>
      </c>
      <c r="G870" s="15">
        <v>2945</v>
      </c>
      <c r="H870" s="17">
        <v>2753</v>
      </c>
      <c r="I870" s="82"/>
      <c r="J870" s="83">
        <f t="shared" si="140"/>
        <v>53.066000000000003</v>
      </c>
      <c r="K870" s="83">
        <f t="shared" si="141"/>
        <v>78.5</v>
      </c>
      <c r="L870" s="83">
        <f t="shared" si="142"/>
        <v>89.539999999999992</v>
      </c>
      <c r="M870" s="83">
        <f t="shared" si="143"/>
        <v>98.26</v>
      </c>
      <c r="N870" s="83">
        <f t="shared" si="144"/>
        <v>77.509999999999991</v>
      </c>
      <c r="O870" s="83">
        <f t="shared" si="145"/>
        <v>74.054000000000002</v>
      </c>
      <c r="P870" s="134"/>
      <c r="Q870" s="36">
        <f t="shared" si="146"/>
        <v>2842.5</v>
      </c>
      <c r="R870" s="37">
        <f t="shared" si="147"/>
        <v>17055</v>
      </c>
      <c r="S870" s="21"/>
      <c r="T870" s="21"/>
      <c r="U870" s="21"/>
      <c r="V870" s="21"/>
    </row>
    <row r="871" spans="1:22" ht="15.75" x14ac:dyDescent="0.25">
      <c r="A871" s="13">
        <v>0.625</v>
      </c>
      <c r="B871" s="14" t="s">
        <v>901</v>
      </c>
      <c r="C871" s="15">
        <v>807</v>
      </c>
      <c r="D871" s="15">
        <v>746</v>
      </c>
      <c r="E871" s="15">
        <v>1481</v>
      </c>
      <c r="F871" s="15">
        <v>1914</v>
      </c>
      <c r="G871" s="15">
        <v>945</v>
      </c>
      <c r="H871" s="17">
        <v>792</v>
      </c>
      <c r="I871" s="82"/>
      <c r="J871" s="83">
        <f t="shared" si="140"/>
        <v>41.052500000000002</v>
      </c>
      <c r="K871" s="83">
        <f t="shared" si="141"/>
        <v>40.594999999999999</v>
      </c>
      <c r="L871" s="83">
        <f t="shared" si="142"/>
        <v>51.158000000000001</v>
      </c>
      <c r="M871" s="83">
        <f t="shared" si="143"/>
        <v>58.951999999999998</v>
      </c>
      <c r="N871" s="83">
        <f t="shared" si="144"/>
        <v>42.087499999999999</v>
      </c>
      <c r="O871" s="83">
        <f t="shared" si="145"/>
        <v>40.94</v>
      </c>
      <c r="P871" s="134"/>
      <c r="Q871" s="36">
        <f t="shared" si="146"/>
        <v>1114.1666666666667</v>
      </c>
      <c r="R871" s="37">
        <f t="shared" si="147"/>
        <v>6685</v>
      </c>
      <c r="S871" s="21"/>
      <c r="T871" s="21"/>
      <c r="U871" s="21"/>
      <c r="V871" s="21"/>
    </row>
    <row r="872" spans="1:22" ht="15.75" x14ac:dyDescent="0.25">
      <c r="A872" s="13">
        <v>0.625</v>
      </c>
      <c r="B872" s="14" t="s">
        <v>902</v>
      </c>
      <c r="C872" s="15">
        <v>1896</v>
      </c>
      <c r="D872" s="15">
        <v>523</v>
      </c>
      <c r="E872" s="15">
        <v>374</v>
      </c>
      <c r="F872" s="15">
        <v>347</v>
      </c>
      <c r="G872" s="15">
        <v>537</v>
      </c>
      <c r="H872" s="17">
        <v>265</v>
      </c>
      <c r="I872" s="82"/>
      <c r="J872" s="83">
        <f t="shared" si="140"/>
        <v>58.628</v>
      </c>
      <c r="K872" s="83">
        <f t="shared" si="141"/>
        <v>38.922499999999999</v>
      </c>
      <c r="L872" s="83">
        <f t="shared" si="142"/>
        <v>37.805</v>
      </c>
      <c r="M872" s="83">
        <f t="shared" si="143"/>
        <v>37.602499999999999</v>
      </c>
      <c r="N872" s="83">
        <f t="shared" si="144"/>
        <v>39.027500000000003</v>
      </c>
      <c r="O872" s="83">
        <f t="shared" si="145"/>
        <v>36.987499999999997</v>
      </c>
      <c r="P872" s="134"/>
      <c r="Q872" s="36">
        <f t="shared" si="146"/>
        <v>657</v>
      </c>
      <c r="R872" s="37">
        <f t="shared" si="147"/>
        <v>3942</v>
      </c>
      <c r="S872" s="21"/>
      <c r="T872" s="21"/>
      <c r="U872" s="21"/>
      <c r="V872" s="21"/>
    </row>
    <row r="873" spans="1:22" ht="15.75" x14ac:dyDescent="0.25">
      <c r="A873" s="13">
        <v>0.625</v>
      </c>
      <c r="B873" s="14" t="s">
        <v>903</v>
      </c>
      <c r="C873" s="15">
        <v>422</v>
      </c>
      <c r="D873" s="15">
        <v>504</v>
      </c>
      <c r="E873" s="15">
        <v>775</v>
      </c>
      <c r="F873" s="15">
        <v>720</v>
      </c>
      <c r="G873" s="15">
        <v>56</v>
      </c>
      <c r="H873" s="17">
        <v>15</v>
      </c>
      <c r="I873" s="82"/>
      <c r="J873" s="83">
        <f t="shared" si="140"/>
        <v>38.164999999999999</v>
      </c>
      <c r="K873" s="83">
        <f t="shared" si="141"/>
        <v>38.78</v>
      </c>
      <c r="L873" s="83">
        <f t="shared" si="142"/>
        <v>40.8125</v>
      </c>
      <c r="M873" s="83">
        <f t="shared" si="143"/>
        <v>40.4</v>
      </c>
      <c r="N873" s="83">
        <f t="shared" si="144"/>
        <v>35.42</v>
      </c>
      <c r="O873" s="83">
        <f t="shared" si="145"/>
        <v>35.112499999999997</v>
      </c>
      <c r="P873" s="134"/>
      <c r="Q873" s="36">
        <f t="shared" si="146"/>
        <v>415.33333333333331</v>
      </c>
      <c r="R873" s="37">
        <f t="shared" si="147"/>
        <v>2492</v>
      </c>
      <c r="S873" s="21"/>
      <c r="T873" s="21"/>
      <c r="U873" s="21"/>
      <c r="V873" s="21"/>
    </row>
    <row r="874" spans="1:22" ht="15.75" x14ac:dyDescent="0.25">
      <c r="A874" s="13">
        <v>0.625</v>
      </c>
      <c r="B874" s="14" t="s">
        <v>904</v>
      </c>
      <c r="C874" s="15">
        <v>1</v>
      </c>
      <c r="D874" s="15">
        <v>111</v>
      </c>
      <c r="E874" s="15">
        <v>240</v>
      </c>
      <c r="F874" s="15">
        <v>613</v>
      </c>
      <c r="G874" s="15">
        <v>306</v>
      </c>
      <c r="H874" s="17"/>
      <c r="I874" s="82"/>
      <c r="J874" s="83">
        <f t="shared" si="140"/>
        <v>35.0075</v>
      </c>
      <c r="K874" s="83">
        <f t="shared" si="141"/>
        <v>35.832500000000003</v>
      </c>
      <c r="L874" s="83">
        <f t="shared" si="142"/>
        <v>36.799999999999997</v>
      </c>
      <c r="M874" s="83">
        <f t="shared" si="143"/>
        <v>39.597499999999997</v>
      </c>
      <c r="N874" s="83">
        <f t="shared" si="144"/>
        <v>37.295000000000002</v>
      </c>
      <c r="O874" s="83">
        <f t="shared" si="145"/>
        <v>35</v>
      </c>
      <c r="P874" s="134"/>
      <c r="Q874" s="36">
        <f t="shared" si="146"/>
        <v>254.2</v>
      </c>
      <c r="R874" s="37">
        <f t="shared" si="147"/>
        <v>1271</v>
      </c>
      <c r="S874" s="21"/>
      <c r="T874" s="21"/>
      <c r="U874" s="21"/>
      <c r="V874" s="21"/>
    </row>
    <row r="875" spans="1:22" ht="15.75" x14ac:dyDescent="0.25">
      <c r="A875" s="13">
        <v>0.625</v>
      </c>
      <c r="B875" s="14" t="s">
        <v>905</v>
      </c>
      <c r="C875" s="15">
        <v>1855</v>
      </c>
      <c r="D875" s="15">
        <v>1462</v>
      </c>
      <c r="E875" s="15">
        <v>1093</v>
      </c>
      <c r="F875" s="15">
        <v>883</v>
      </c>
      <c r="G875" s="15">
        <v>754</v>
      </c>
      <c r="H875" s="17">
        <v>759</v>
      </c>
      <c r="I875" s="82"/>
      <c r="J875" s="83">
        <f t="shared" si="140"/>
        <v>57.89</v>
      </c>
      <c r="K875" s="83">
        <f t="shared" si="141"/>
        <v>50.816000000000003</v>
      </c>
      <c r="L875" s="83">
        <f t="shared" si="142"/>
        <v>44.173999999999999</v>
      </c>
      <c r="M875" s="83">
        <f t="shared" si="143"/>
        <v>41.622500000000002</v>
      </c>
      <c r="N875" s="83">
        <f t="shared" si="144"/>
        <v>40.655000000000001</v>
      </c>
      <c r="O875" s="83">
        <f t="shared" si="145"/>
        <v>40.692500000000003</v>
      </c>
      <c r="P875" s="134"/>
      <c r="Q875" s="36">
        <f t="shared" si="146"/>
        <v>1134.3333333333333</v>
      </c>
      <c r="R875" s="37">
        <f t="shared" si="147"/>
        <v>6806</v>
      </c>
      <c r="S875" s="21"/>
      <c r="T875" s="21"/>
      <c r="U875" s="21"/>
      <c r="V875" s="21"/>
    </row>
    <row r="876" spans="1:22" ht="15.75" x14ac:dyDescent="0.25">
      <c r="A876" s="13">
        <v>0.625</v>
      </c>
      <c r="B876" s="14" t="s">
        <v>906</v>
      </c>
      <c r="C876" s="15">
        <v>1063</v>
      </c>
      <c r="D876" s="15">
        <v>1111</v>
      </c>
      <c r="E876" s="15">
        <v>2624</v>
      </c>
      <c r="F876" s="15">
        <v>3078</v>
      </c>
      <c r="G876" s="15">
        <v>2228</v>
      </c>
      <c r="H876" s="17">
        <v>872</v>
      </c>
      <c r="I876" s="82"/>
      <c r="J876" s="83">
        <f t="shared" si="140"/>
        <v>43.634</v>
      </c>
      <c r="K876" s="83">
        <f t="shared" si="141"/>
        <v>44.497999999999998</v>
      </c>
      <c r="L876" s="83">
        <f t="shared" si="142"/>
        <v>71.731999999999999</v>
      </c>
      <c r="M876" s="83">
        <f t="shared" si="143"/>
        <v>81.62</v>
      </c>
      <c r="N876" s="83">
        <f t="shared" si="144"/>
        <v>64.603999999999999</v>
      </c>
      <c r="O876" s="83">
        <f t="shared" si="145"/>
        <v>41.54</v>
      </c>
      <c r="P876" s="134"/>
      <c r="Q876" s="36">
        <f t="shared" si="146"/>
        <v>1829.3333333333333</v>
      </c>
      <c r="R876" s="37">
        <f t="shared" si="147"/>
        <v>10976</v>
      </c>
      <c r="S876" s="21"/>
      <c r="T876" s="21"/>
      <c r="U876" s="21"/>
      <c r="V876" s="21"/>
    </row>
    <row r="877" spans="1:22" ht="15.75" x14ac:dyDescent="0.25">
      <c r="A877" s="13">
        <v>0.625</v>
      </c>
      <c r="B877" s="14" t="s">
        <v>907</v>
      </c>
      <c r="C877" s="15">
        <v>752</v>
      </c>
      <c r="D877" s="15">
        <v>918</v>
      </c>
      <c r="E877" s="15">
        <v>932</v>
      </c>
      <c r="F877" s="15">
        <v>1541</v>
      </c>
      <c r="G877" s="15">
        <v>990</v>
      </c>
      <c r="H877" s="17">
        <v>846</v>
      </c>
      <c r="I877" s="82"/>
      <c r="J877" s="83">
        <f t="shared" si="140"/>
        <v>40.64</v>
      </c>
      <c r="K877" s="83">
        <f t="shared" si="141"/>
        <v>41.884999999999998</v>
      </c>
      <c r="L877" s="83">
        <f t="shared" si="142"/>
        <v>41.99</v>
      </c>
      <c r="M877" s="83">
        <f t="shared" si="143"/>
        <v>52.238</v>
      </c>
      <c r="N877" s="83">
        <f t="shared" si="144"/>
        <v>42.424999999999997</v>
      </c>
      <c r="O877" s="83">
        <f t="shared" si="145"/>
        <v>41.344999999999999</v>
      </c>
      <c r="P877" s="134"/>
      <c r="Q877" s="36">
        <f t="shared" si="146"/>
        <v>996.5</v>
      </c>
      <c r="R877" s="37">
        <f t="shared" si="147"/>
        <v>5979</v>
      </c>
      <c r="S877" s="21"/>
      <c r="T877" s="21"/>
      <c r="U877" s="21"/>
      <c r="V877" s="21"/>
    </row>
    <row r="878" spans="1:22" ht="15.75" x14ac:dyDescent="0.25">
      <c r="A878" s="13">
        <v>0.625</v>
      </c>
      <c r="B878" s="14" t="s">
        <v>908</v>
      </c>
      <c r="C878" s="15">
        <v>1903</v>
      </c>
      <c r="D878" s="15">
        <v>1480</v>
      </c>
      <c r="E878" s="15">
        <v>3711</v>
      </c>
      <c r="F878" s="15">
        <v>3999</v>
      </c>
      <c r="G878" s="15">
        <v>2419</v>
      </c>
      <c r="H878" s="17">
        <v>1263</v>
      </c>
      <c r="I878" s="82"/>
      <c r="J878" s="83">
        <f t="shared" si="140"/>
        <v>58.753999999999998</v>
      </c>
      <c r="K878" s="83">
        <f t="shared" si="141"/>
        <v>51.14</v>
      </c>
      <c r="L878" s="83">
        <f t="shared" si="142"/>
        <v>106.94</v>
      </c>
      <c r="M878" s="83">
        <f t="shared" si="143"/>
        <v>118.46000000000001</v>
      </c>
      <c r="N878" s="83">
        <f t="shared" si="144"/>
        <v>68.042000000000002</v>
      </c>
      <c r="O878" s="83">
        <f t="shared" si="145"/>
        <v>47.234000000000002</v>
      </c>
      <c r="P878" s="134"/>
      <c r="Q878" s="36">
        <f t="shared" si="146"/>
        <v>2462.5</v>
      </c>
      <c r="R878" s="37">
        <f t="shared" si="147"/>
        <v>14775</v>
      </c>
      <c r="S878" s="21"/>
      <c r="T878" s="21"/>
      <c r="U878" s="21"/>
      <c r="V878" s="21"/>
    </row>
    <row r="879" spans="1:22" ht="15.75" x14ac:dyDescent="0.25">
      <c r="A879" s="13">
        <v>0.625</v>
      </c>
      <c r="B879" s="14" t="s">
        <v>909</v>
      </c>
      <c r="C879" s="15">
        <v>2439</v>
      </c>
      <c r="D879" s="15">
        <v>2521</v>
      </c>
      <c r="E879" s="15">
        <v>4960</v>
      </c>
      <c r="F879" s="15">
        <v>4350</v>
      </c>
      <c r="G879" s="15">
        <v>3461</v>
      </c>
      <c r="H879" s="17">
        <v>1793</v>
      </c>
      <c r="I879" s="82"/>
      <c r="J879" s="83">
        <f t="shared" si="140"/>
        <v>68.402000000000001</v>
      </c>
      <c r="K879" s="83">
        <f t="shared" si="141"/>
        <v>69.878</v>
      </c>
      <c r="L879" s="83">
        <f t="shared" si="142"/>
        <v>156.9</v>
      </c>
      <c r="M879" s="83">
        <f t="shared" si="143"/>
        <v>132.5</v>
      </c>
      <c r="N879" s="83">
        <f t="shared" si="144"/>
        <v>96.94</v>
      </c>
      <c r="O879" s="83">
        <f t="shared" si="145"/>
        <v>56.774000000000001</v>
      </c>
      <c r="P879" s="134"/>
      <c r="Q879" s="36">
        <f t="shared" si="146"/>
        <v>3254</v>
      </c>
      <c r="R879" s="37">
        <f t="shared" si="147"/>
        <v>19524</v>
      </c>
      <c r="S879" s="21"/>
      <c r="T879" s="21"/>
      <c r="U879" s="21"/>
      <c r="V879" s="21"/>
    </row>
    <row r="880" spans="1:22" ht="15.75" x14ac:dyDescent="0.25">
      <c r="A880" s="13">
        <v>0.625</v>
      </c>
      <c r="B880" s="14" t="s">
        <v>910</v>
      </c>
      <c r="C880" s="15">
        <v>1335</v>
      </c>
      <c r="D880" s="15">
        <v>1758</v>
      </c>
      <c r="E880" s="15">
        <v>2477</v>
      </c>
      <c r="F880" s="15">
        <v>3250</v>
      </c>
      <c r="G880" s="15">
        <v>2010</v>
      </c>
      <c r="H880" s="17">
        <v>1456</v>
      </c>
      <c r="I880" s="82"/>
      <c r="J880" s="83">
        <f t="shared" si="140"/>
        <v>48.53</v>
      </c>
      <c r="K880" s="83">
        <f t="shared" si="141"/>
        <v>56.143999999999998</v>
      </c>
      <c r="L880" s="83">
        <f t="shared" si="142"/>
        <v>69.085999999999999</v>
      </c>
      <c r="M880" s="83">
        <f t="shared" si="143"/>
        <v>88.5</v>
      </c>
      <c r="N880" s="83">
        <f t="shared" si="144"/>
        <v>60.68</v>
      </c>
      <c r="O880" s="83">
        <f t="shared" si="145"/>
        <v>50.707999999999998</v>
      </c>
      <c r="P880" s="134"/>
      <c r="Q880" s="36">
        <f t="shared" si="146"/>
        <v>2047.6666666666667</v>
      </c>
      <c r="R880" s="37">
        <f t="shared" si="147"/>
        <v>12286</v>
      </c>
      <c r="S880" s="21"/>
      <c r="T880" s="21"/>
      <c r="U880" s="21"/>
      <c r="V880" s="21"/>
    </row>
    <row r="881" spans="1:22" ht="15.75" x14ac:dyDescent="0.25">
      <c r="A881" s="13">
        <v>0.625</v>
      </c>
      <c r="B881" s="14" t="s">
        <v>911</v>
      </c>
      <c r="C881" s="15">
        <v>897</v>
      </c>
      <c r="D881" s="15">
        <v>1391</v>
      </c>
      <c r="E881" s="15">
        <v>3313</v>
      </c>
      <c r="F881" s="15">
        <v>301</v>
      </c>
      <c r="G881" s="15">
        <v>334</v>
      </c>
      <c r="H881" s="17">
        <v>1754</v>
      </c>
      <c r="I881" s="82"/>
      <c r="J881" s="83">
        <f t="shared" si="140"/>
        <v>41.727499999999999</v>
      </c>
      <c r="K881" s="83">
        <f t="shared" si="141"/>
        <v>49.537999999999997</v>
      </c>
      <c r="L881" s="83">
        <f t="shared" si="142"/>
        <v>91.02</v>
      </c>
      <c r="M881" s="83">
        <f t="shared" si="143"/>
        <v>37.2575</v>
      </c>
      <c r="N881" s="83">
        <f t="shared" si="144"/>
        <v>37.505000000000003</v>
      </c>
      <c r="O881" s="83">
        <f t="shared" si="145"/>
        <v>56.072000000000003</v>
      </c>
      <c r="P881" s="134"/>
      <c r="Q881" s="36">
        <f t="shared" si="146"/>
        <v>1331.6666666666667</v>
      </c>
      <c r="R881" s="37">
        <f t="shared" si="147"/>
        <v>7990</v>
      </c>
      <c r="S881" s="21"/>
      <c r="T881" s="21"/>
      <c r="U881" s="21"/>
      <c r="V881" s="21"/>
    </row>
    <row r="882" spans="1:22" ht="15.75" x14ac:dyDescent="0.25">
      <c r="A882" s="13">
        <v>0.625</v>
      </c>
      <c r="B882" s="14" t="s">
        <v>912</v>
      </c>
      <c r="C882" s="15">
        <v>1140</v>
      </c>
      <c r="D882" s="15">
        <v>1465</v>
      </c>
      <c r="E882" s="15">
        <v>2477</v>
      </c>
      <c r="F882" s="15">
        <v>2194</v>
      </c>
      <c r="G882" s="15">
        <v>1259</v>
      </c>
      <c r="H882" s="17">
        <v>819</v>
      </c>
      <c r="I882" s="82"/>
      <c r="J882" s="83">
        <f t="shared" si="140"/>
        <v>45.02</v>
      </c>
      <c r="K882" s="83">
        <f t="shared" si="141"/>
        <v>50.870000000000005</v>
      </c>
      <c r="L882" s="83">
        <f t="shared" si="142"/>
        <v>69.085999999999999</v>
      </c>
      <c r="M882" s="83">
        <f t="shared" si="143"/>
        <v>63.992000000000004</v>
      </c>
      <c r="N882" s="83">
        <f t="shared" si="144"/>
        <v>47.161999999999999</v>
      </c>
      <c r="O882" s="83">
        <f t="shared" si="145"/>
        <v>41.142499999999998</v>
      </c>
      <c r="P882" s="134"/>
      <c r="Q882" s="36">
        <f t="shared" si="146"/>
        <v>1559</v>
      </c>
      <c r="R882" s="37">
        <f t="shared" si="147"/>
        <v>9354</v>
      </c>
      <c r="S882" s="21"/>
      <c r="T882" s="21"/>
      <c r="U882" s="21"/>
      <c r="V882" s="21"/>
    </row>
    <row r="883" spans="1:22" ht="15.75" x14ac:dyDescent="0.25">
      <c r="A883" s="13">
        <v>0.625</v>
      </c>
      <c r="B883" s="14" t="s">
        <v>913</v>
      </c>
      <c r="C883" s="15">
        <v>2260</v>
      </c>
      <c r="D883" s="15">
        <v>2628</v>
      </c>
      <c r="E883" s="15">
        <v>2667</v>
      </c>
      <c r="F883" s="15">
        <v>1501</v>
      </c>
      <c r="G883" s="15">
        <v>2791</v>
      </c>
      <c r="H883" s="17">
        <v>2423</v>
      </c>
      <c r="I883" s="82"/>
      <c r="J883" s="83">
        <f t="shared" ref="J883:J946" si="148">17.5*2+IF(C883&gt;1000,1000/100*0.75,C883/100*0.75)+IF(IF(C883&gt;3000,(3000-1000)/100*1.8,(C883-1000)/100*1.8)&lt;0,0,IF(C883&gt;3000,(3000-1000)/100*1.8,(C883-1000)/100*1.8))+IF(C883&gt;3000, (C883-3000)/100*4,0)</f>
        <v>65.180000000000007</v>
      </c>
      <c r="K883" s="83">
        <f t="shared" ref="K883:K946" si="149">17.5*2+IF(D883&gt;1000,1000/100*0.75,D883/100*0.75)+IF(IF(D883&gt;3000,(3000-1000)/100*1.8,(D883-1000)/100*1.8)&lt;0,0,IF(D883&gt;3000,(3000-1000)/100*1.8,(D883-1000)/100*1.8))+IF(D883&gt;3000, (D883-3000)/100*4,0)</f>
        <v>71.804000000000002</v>
      </c>
      <c r="L883" s="83">
        <f t="shared" ref="L883:L946" si="150">17.5*2+IF(E883&gt;1000,1000/100*0.75,E883/100*0.75)+IF(IF(E883&gt;3000,(3000-1000)/100*1.8,(E883-1000)/100*1.8)&lt;0,0,IF(E883&gt;3000,(3000-1000)/100*1.8,(E883-1000)/100*1.8))+IF(E883&gt;3000, (E883-3000)/100*4,0)</f>
        <v>72.506</v>
      </c>
      <c r="M883" s="83">
        <f t="shared" ref="M883:M946" si="151">17.5*2+IF(F883&gt;1000,1000/100*0.75,F883/100*0.75)+IF(IF(F883&gt;3000,(3000-1000)/100*1.8,(F883-1000)/100*1.8)&lt;0,0,IF(F883&gt;3000,(3000-1000)/100*1.8,(F883-1000)/100*1.8))+IF(F883&gt;3000, (F883-3000)/100*4,0)</f>
        <v>51.518000000000001</v>
      </c>
      <c r="N883" s="83">
        <f t="shared" ref="N883:N946" si="152">17.5*2+IF(G883&gt;1000,1000/100*0.75,G883/100*0.75)+IF(IF(G883&gt;3000,(3000-1000)/100*1.8,(G883-1000)/100*1.8)&lt;0,0,IF(G883&gt;3000,(3000-1000)/100*1.8,(G883-1000)/100*1.8))+IF(G883&gt;3000, (G883-3000)/100*4,0)</f>
        <v>74.738</v>
      </c>
      <c r="O883" s="83">
        <f t="shared" ref="O883:O946" si="153">17.5*2+IF(H883&gt;1000,1000/100*0.75,H883/100*0.75)+IF(IF(H883&gt;3000,(3000-1000)/100*1.8,(H883-1000)/100*1.8)&lt;0,0,IF(H883&gt;3000,(3000-1000)/100*1.8,(H883-1000)/100*1.8))+IF(H883&gt;3000, (H883-3000)/100*4,0)</f>
        <v>68.114000000000004</v>
      </c>
      <c r="P883" s="134"/>
      <c r="Q883" s="36">
        <f t="shared" si="146"/>
        <v>2378.3333333333335</v>
      </c>
      <c r="R883" s="37">
        <f t="shared" si="147"/>
        <v>14270</v>
      </c>
      <c r="S883" s="21"/>
      <c r="T883" s="21"/>
      <c r="U883" s="21"/>
      <c r="V883" s="21"/>
    </row>
    <row r="884" spans="1:22" ht="15.75" x14ac:dyDescent="0.25">
      <c r="A884" s="13">
        <v>0.625</v>
      </c>
      <c r="B884" s="14" t="s">
        <v>914</v>
      </c>
      <c r="C884" s="15">
        <v>1496</v>
      </c>
      <c r="D884" s="15">
        <v>1322</v>
      </c>
      <c r="E884" s="15">
        <v>281</v>
      </c>
      <c r="F884" s="15">
        <v>933</v>
      </c>
      <c r="G884" s="15">
        <v>1254</v>
      </c>
      <c r="H884" s="17">
        <v>1061</v>
      </c>
      <c r="I884" s="82"/>
      <c r="J884" s="83">
        <f t="shared" si="148"/>
        <v>51.427999999999997</v>
      </c>
      <c r="K884" s="83">
        <f t="shared" si="149"/>
        <v>48.295999999999999</v>
      </c>
      <c r="L884" s="83">
        <f t="shared" si="150"/>
        <v>37.107500000000002</v>
      </c>
      <c r="M884" s="83">
        <f t="shared" si="151"/>
        <v>41.997500000000002</v>
      </c>
      <c r="N884" s="83">
        <f t="shared" si="152"/>
        <v>47.072000000000003</v>
      </c>
      <c r="O884" s="83">
        <f t="shared" si="153"/>
        <v>43.597999999999999</v>
      </c>
      <c r="P884" s="134"/>
      <c r="Q884" s="36">
        <f t="shared" si="146"/>
        <v>1057.8333333333333</v>
      </c>
      <c r="R884" s="37">
        <f t="shared" si="147"/>
        <v>6347</v>
      </c>
      <c r="S884" s="21"/>
      <c r="T884" s="21"/>
      <c r="U884" s="21"/>
      <c r="V884" s="21"/>
    </row>
    <row r="885" spans="1:22" ht="15.75" x14ac:dyDescent="0.25">
      <c r="A885" s="13">
        <v>0.625</v>
      </c>
      <c r="B885" s="14" t="s">
        <v>915</v>
      </c>
      <c r="C885" s="15">
        <v>2018</v>
      </c>
      <c r="D885" s="15">
        <v>1125</v>
      </c>
      <c r="E885" s="15">
        <v>1052</v>
      </c>
      <c r="F885" s="15">
        <v>896</v>
      </c>
      <c r="G885" s="15">
        <v>950</v>
      </c>
      <c r="H885" s="17">
        <v>875</v>
      </c>
      <c r="I885" s="82"/>
      <c r="J885" s="83">
        <f t="shared" si="148"/>
        <v>60.823999999999998</v>
      </c>
      <c r="K885" s="83">
        <f t="shared" si="149"/>
        <v>44.75</v>
      </c>
      <c r="L885" s="83">
        <f t="shared" si="150"/>
        <v>43.436</v>
      </c>
      <c r="M885" s="83">
        <f t="shared" si="151"/>
        <v>41.72</v>
      </c>
      <c r="N885" s="83">
        <f t="shared" si="152"/>
        <v>42.125</v>
      </c>
      <c r="O885" s="83">
        <f t="shared" si="153"/>
        <v>41.5625</v>
      </c>
      <c r="P885" s="134"/>
      <c r="Q885" s="36">
        <f t="shared" si="146"/>
        <v>1152.6666666666667</v>
      </c>
      <c r="R885" s="37">
        <f t="shared" si="147"/>
        <v>6916</v>
      </c>
      <c r="S885" s="21"/>
      <c r="T885" s="21"/>
      <c r="U885" s="21"/>
      <c r="V885" s="21"/>
    </row>
    <row r="886" spans="1:22" ht="15.75" x14ac:dyDescent="0.25">
      <c r="A886" s="13">
        <v>0.625</v>
      </c>
      <c r="B886" s="14" t="s">
        <v>916</v>
      </c>
      <c r="C886" s="15">
        <v>160</v>
      </c>
      <c r="D886" s="15">
        <v>162</v>
      </c>
      <c r="E886" s="15">
        <v>322</v>
      </c>
      <c r="F886" s="15">
        <v>381</v>
      </c>
      <c r="G886" s="15">
        <v>283</v>
      </c>
      <c r="H886" s="17">
        <v>90</v>
      </c>
      <c r="I886" s="82"/>
      <c r="J886" s="83">
        <f t="shared" si="148"/>
        <v>36.200000000000003</v>
      </c>
      <c r="K886" s="83">
        <f t="shared" si="149"/>
        <v>36.215000000000003</v>
      </c>
      <c r="L886" s="83">
        <f t="shared" si="150"/>
        <v>37.414999999999999</v>
      </c>
      <c r="M886" s="83">
        <f t="shared" si="151"/>
        <v>37.857500000000002</v>
      </c>
      <c r="N886" s="83">
        <f t="shared" si="152"/>
        <v>37.122500000000002</v>
      </c>
      <c r="O886" s="83">
        <f t="shared" si="153"/>
        <v>35.674999999999997</v>
      </c>
      <c r="P886" s="134"/>
      <c r="Q886" s="36">
        <f t="shared" si="146"/>
        <v>233</v>
      </c>
      <c r="R886" s="37">
        <f t="shared" si="147"/>
        <v>1398</v>
      </c>
      <c r="S886" s="21"/>
      <c r="T886" s="21"/>
      <c r="U886" s="21"/>
      <c r="V886" s="21"/>
    </row>
    <row r="887" spans="1:22" ht="15.75" x14ac:dyDescent="0.25">
      <c r="A887" s="13">
        <v>0.625</v>
      </c>
      <c r="B887" s="14" t="s">
        <v>917</v>
      </c>
      <c r="C887" s="15">
        <v>36</v>
      </c>
      <c r="D887" s="15">
        <v>19</v>
      </c>
      <c r="E887" s="15">
        <v>329</v>
      </c>
      <c r="F887" s="15">
        <v>2401</v>
      </c>
      <c r="G887" s="15">
        <v>41</v>
      </c>
      <c r="H887" s="17">
        <v>53</v>
      </c>
      <c r="I887" s="82"/>
      <c r="J887" s="83">
        <f t="shared" si="148"/>
        <v>35.270000000000003</v>
      </c>
      <c r="K887" s="83">
        <f t="shared" si="149"/>
        <v>35.142499999999998</v>
      </c>
      <c r="L887" s="83">
        <f t="shared" si="150"/>
        <v>37.467500000000001</v>
      </c>
      <c r="M887" s="83">
        <f t="shared" si="151"/>
        <v>67.718000000000004</v>
      </c>
      <c r="N887" s="83">
        <f t="shared" si="152"/>
        <v>35.307499999999997</v>
      </c>
      <c r="O887" s="83">
        <f t="shared" si="153"/>
        <v>35.397500000000001</v>
      </c>
      <c r="P887" s="134"/>
      <c r="Q887" s="36">
        <f t="shared" si="146"/>
        <v>479.83333333333331</v>
      </c>
      <c r="R887" s="37">
        <f t="shared" si="147"/>
        <v>2879</v>
      </c>
      <c r="S887" s="21"/>
      <c r="T887" s="21"/>
      <c r="U887" s="21"/>
      <c r="V887" s="21"/>
    </row>
    <row r="888" spans="1:22" ht="15.75" x14ac:dyDescent="0.25">
      <c r="A888" s="13">
        <v>0.625</v>
      </c>
      <c r="B888" s="14" t="s">
        <v>918</v>
      </c>
      <c r="C888" s="15">
        <v>804</v>
      </c>
      <c r="D888" s="15">
        <v>648</v>
      </c>
      <c r="E888" s="15">
        <v>576</v>
      </c>
      <c r="F888" s="15">
        <v>699</v>
      </c>
      <c r="G888" s="15">
        <v>552</v>
      </c>
      <c r="H888" s="17">
        <v>503</v>
      </c>
      <c r="I888" s="82"/>
      <c r="J888" s="83">
        <f t="shared" si="148"/>
        <v>41.03</v>
      </c>
      <c r="K888" s="83">
        <f t="shared" si="149"/>
        <v>39.86</v>
      </c>
      <c r="L888" s="83">
        <f t="shared" si="150"/>
        <v>39.32</v>
      </c>
      <c r="M888" s="83">
        <f t="shared" si="151"/>
        <v>40.2425</v>
      </c>
      <c r="N888" s="83">
        <f t="shared" si="152"/>
        <v>39.14</v>
      </c>
      <c r="O888" s="83">
        <f t="shared" si="153"/>
        <v>38.772500000000001</v>
      </c>
      <c r="P888" s="134"/>
      <c r="Q888" s="36">
        <f t="shared" si="146"/>
        <v>630.33333333333337</v>
      </c>
      <c r="R888" s="37">
        <f t="shared" si="147"/>
        <v>3782</v>
      </c>
      <c r="S888" s="21"/>
      <c r="T888" s="21"/>
      <c r="U888" s="21"/>
      <c r="V888" s="21"/>
    </row>
    <row r="889" spans="1:22" ht="15.75" x14ac:dyDescent="0.25">
      <c r="A889" s="13">
        <v>0.625</v>
      </c>
      <c r="B889" s="14" t="s">
        <v>919</v>
      </c>
      <c r="C889" s="15">
        <v>824</v>
      </c>
      <c r="D889" s="15">
        <v>803</v>
      </c>
      <c r="E889" s="15">
        <v>995</v>
      </c>
      <c r="F889" s="15">
        <v>830</v>
      </c>
      <c r="G889" s="15">
        <v>840</v>
      </c>
      <c r="H889" s="17">
        <v>709</v>
      </c>
      <c r="I889" s="82"/>
      <c r="J889" s="83">
        <f t="shared" si="148"/>
        <v>41.18</v>
      </c>
      <c r="K889" s="83">
        <f t="shared" si="149"/>
        <v>41.022500000000001</v>
      </c>
      <c r="L889" s="83">
        <f t="shared" si="150"/>
        <v>42.462499999999999</v>
      </c>
      <c r="M889" s="83">
        <f t="shared" si="151"/>
        <v>41.225000000000001</v>
      </c>
      <c r="N889" s="83">
        <f t="shared" si="152"/>
        <v>41.3</v>
      </c>
      <c r="O889" s="83">
        <f t="shared" si="153"/>
        <v>40.317500000000003</v>
      </c>
      <c r="P889" s="134"/>
      <c r="Q889" s="36">
        <f t="shared" si="146"/>
        <v>833.5</v>
      </c>
      <c r="R889" s="37">
        <f t="shared" si="147"/>
        <v>5001</v>
      </c>
      <c r="S889" s="21"/>
      <c r="T889" s="21"/>
      <c r="U889" s="21"/>
      <c r="V889" s="21"/>
    </row>
    <row r="890" spans="1:22" ht="15.75" x14ac:dyDescent="0.25">
      <c r="A890" s="13">
        <v>0.625</v>
      </c>
      <c r="B890" s="14" t="s">
        <v>920</v>
      </c>
      <c r="C890" s="15">
        <v>362</v>
      </c>
      <c r="D890" s="15">
        <v>259</v>
      </c>
      <c r="E890" s="15">
        <v>344</v>
      </c>
      <c r="F890" s="15">
        <v>177</v>
      </c>
      <c r="G890" s="15">
        <v>180</v>
      </c>
      <c r="H890" s="17">
        <v>189</v>
      </c>
      <c r="I890" s="82"/>
      <c r="J890" s="83">
        <f t="shared" si="148"/>
        <v>37.715000000000003</v>
      </c>
      <c r="K890" s="83">
        <f t="shared" si="149"/>
        <v>36.942500000000003</v>
      </c>
      <c r="L890" s="83">
        <f t="shared" si="150"/>
        <v>37.58</v>
      </c>
      <c r="M890" s="83">
        <f t="shared" si="151"/>
        <v>36.327500000000001</v>
      </c>
      <c r="N890" s="83">
        <f t="shared" si="152"/>
        <v>36.35</v>
      </c>
      <c r="O890" s="83">
        <f t="shared" si="153"/>
        <v>36.417499999999997</v>
      </c>
      <c r="P890" s="134"/>
      <c r="Q890" s="36">
        <f t="shared" si="146"/>
        <v>251.83333333333334</v>
      </c>
      <c r="R890" s="37">
        <f t="shared" si="147"/>
        <v>1511</v>
      </c>
      <c r="S890" s="21"/>
      <c r="T890" s="21"/>
      <c r="U890" s="21"/>
      <c r="V890" s="21"/>
    </row>
    <row r="891" spans="1:22" ht="15.75" x14ac:dyDescent="0.25">
      <c r="A891" s="13">
        <v>0.625</v>
      </c>
      <c r="B891" s="14" t="s">
        <v>921</v>
      </c>
      <c r="C891" s="15">
        <v>127</v>
      </c>
      <c r="D891" s="15">
        <v>56</v>
      </c>
      <c r="E891" s="15">
        <v>140</v>
      </c>
      <c r="F891" s="15">
        <v>68</v>
      </c>
      <c r="G891" s="15">
        <v>402</v>
      </c>
      <c r="H891" s="17">
        <v>22</v>
      </c>
      <c r="I891" s="82"/>
      <c r="J891" s="83">
        <f t="shared" si="148"/>
        <v>35.952500000000001</v>
      </c>
      <c r="K891" s="83">
        <f t="shared" si="149"/>
        <v>35.42</v>
      </c>
      <c r="L891" s="83">
        <f t="shared" si="150"/>
        <v>36.049999999999997</v>
      </c>
      <c r="M891" s="83">
        <f t="shared" si="151"/>
        <v>35.51</v>
      </c>
      <c r="N891" s="83">
        <f t="shared" si="152"/>
        <v>38.015000000000001</v>
      </c>
      <c r="O891" s="83">
        <f t="shared" si="153"/>
        <v>35.164999999999999</v>
      </c>
      <c r="P891" s="134"/>
      <c r="Q891" s="36">
        <f t="shared" si="146"/>
        <v>135.83333333333334</v>
      </c>
      <c r="R891" s="37">
        <f t="shared" si="147"/>
        <v>815</v>
      </c>
      <c r="S891" s="21"/>
      <c r="T891" s="21"/>
      <c r="U891" s="21"/>
      <c r="V891" s="21"/>
    </row>
    <row r="892" spans="1:22" ht="15.75" x14ac:dyDescent="0.25">
      <c r="A892" s="13">
        <v>0.625</v>
      </c>
      <c r="B892" s="14" t="s">
        <v>922</v>
      </c>
      <c r="C892" s="15">
        <v>33</v>
      </c>
      <c r="D892" s="15">
        <v>63</v>
      </c>
      <c r="E892" s="15">
        <v>173</v>
      </c>
      <c r="F892" s="15">
        <v>1114</v>
      </c>
      <c r="G892" s="15">
        <v>338</v>
      </c>
      <c r="H892" s="17">
        <v>8</v>
      </c>
      <c r="I892" s="82"/>
      <c r="J892" s="83">
        <f t="shared" si="148"/>
        <v>35.247500000000002</v>
      </c>
      <c r="K892" s="83">
        <f t="shared" si="149"/>
        <v>35.472499999999997</v>
      </c>
      <c r="L892" s="83">
        <f t="shared" si="150"/>
        <v>36.297499999999999</v>
      </c>
      <c r="M892" s="83">
        <f t="shared" si="151"/>
        <v>44.552</v>
      </c>
      <c r="N892" s="83">
        <f t="shared" si="152"/>
        <v>37.534999999999997</v>
      </c>
      <c r="O892" s="83">
        <f t="shared" si="153"/>
        <v>35.06</v>
      </c>
      <c r="P892" s="134"/>
      <c r="Q892" s="36">
        <f t="shared" si="146"/>
        <v>288.16666666666669</v>
      </c>
      <c r="R892" s="37">
        <f t="shared" si="147"/>
        <v>1729</v>
      </c>
      <c r="S892" s="21"/>
      <c r="T892" s="21"/>
      <c r="U892" s="21"/>
      <c r="V892" s="21"/>
    </row>
    <row r="893" spans="1:22" ht="15.75" x14ac:dyDescent="0.25">
      <c r="A893" s="13">
        <v>0.625</v>
      </c>
      <c r="B893" s="14" t="s">
        <v>923</v>
      </c>
      <c r="C893" s="15">
        <v>279</v>
      </c>
      <c r="D893" s="15">
        <v>105</v>
      </c>
      <c r="E893" s="15">
        <v>672</v>
      </c>
      <c r="F893" s="15">
        <v>395</v>
      </c>
      <c r="G893" s="15">
        <v>174</v>
      </c>
      <c r="H893" s="17">
        <v>325</v>
      </c>
      <c r="I893" s="82"/>
      <c r="J893" s="83">
        <f t="shared" si="148"/>
        <v>37.092500000000001</v>
      </c>
      <c r="K893" s="83">
        <f t="shared" si="149"/>
        <v>35.787500000000001</v>
      </c>
      <c r="L893" s="83">
        <f t="shared" si="150"/>
        <v>40.04</v>
      </c>
      <c r="M893" s="83">
        <f t="shared" si="151"/>
        <v>37.962499999999999</v>
      </c>
      <c r="N893" s="83">
        <f t="shared" si="152"/>
        <v>36.305</v>
      </c>
      <c r="O893" s="83">
        <f t="shared" si="153"/>
        <v>37.4375</v>
      </c>
      <c r="P893" s="134"/>
      <c r="Q893" s="36">
        <f t="shared" si="146"/>
        <v>325</v>
      </c>
      <c r="R893" s="37">
        <f t="shared" si="147"/>
        <v>1950</v>
      </c>
      <c r="S893" s="21"/>
      <c r="T893" s="21"/>
      <c r="U893" s="21"/>
      <c r="V893" s="21"/>
    </row>
    <row r="894" spans="1:22" ht="15.75" x14ac:dyDescent="0.25">
      <c r="A894" s="13">
        <v>0.625</v>
      </c>
      <c r="B894" s="14" t="s">
        <v>924</v>
      </c>
      <c r="C894" s="15">
        <v>267</v>
      </c>
      <c r="D894" s="15">
        <v>37</v>
      </c>
      <c r="E894" s="15">
        <v>119</v>
      </c>
      <c r="F894" s="15">
        <v>382</v>
      </c>
      <c r="G894" s="15">
        <v>173</v>
      </c>
      <c r="H894" s="17">
        <v>7</v>
      </c>
      <c r="I894" s="82"/>
      <c r="J894" s="83">
        <f t="shared" si="148"/>
        <v>37.002499999999998</v>
      </c>
      <c r="K894" s="83">
        <f t="shared" si="149"/>
        <v>35.277500000000003</v>
      </c>
      <c r="L894" s="83">
        <f t="shared" si="150"/>
        <v>35.892499999999998</v>
      </c>
      <c r="M894" s="83">
        <f t="shared" si="151"/>
        <v>37.865000000000002</v>
      </c>
      <c r="N894" s="83">
        <f t="shared" si="152"/>
        <v>36.297499999999999</v>
      </c>
      <c r="O894" s="83">
        <f t="shared" si="153"/>
        <v>35.052500000000002</v>
      </c>
      <c r="P894" s="134"/>
      <c r="Q894" s="36">
        <f t="shared" si="146"/>
        <v>164.16666666666666</v>
      </c>
      <c r="R894" s="37">
        <f t="shared" si="147"/>
        <v>985</v>
      </c>
      <c r="S894" s="21"/>
      <c r="T894" s="21"/>
      <c r="U894" s="21"/>
      <c r="V894" s="21"/>
    </row>
    <row r="895" spans="1:22" ht="15.75" x14ac:dyDescent="0.25">
      <c r="A895" s="13">
        <v>0.625</v>
      </c>
      <c r="B895" s="14" t="s">
        <v>925</v>
      </c>
      <c r="C895" s="15"/>
      <c r="D895" s="15">
        <v>57</v>
      </c>
      <c r="E895" s="15">
        <v>60</v>
      </c>
      <c r="F895" s="15">
        <v>156</v>
      </c>
      <c r="G895" s="15">
        <v>54</v>
      </c>
      <c r="H895" s="17">
        <v>58</v>
      </c>
      <c r="I895" s="82"/>
      <c r="J895" s="83">
        <f t="shared" si="148"/>
        <v>35</v>
      </c>
      <c r="K895" s="83">
        <f t="shared" si="149"/>
        <v>35.427500000000002</v>
      </c>
      <c r="L895" s="83">
        <f t="shared" si="150"/>
        <v>35.450000000000003</v>
      </c>
      <c r="M895" s="83">
        <f t="shared" si="151"/>
        <v>36.17</v>
      </c>
      <c r="N895" s="83">
        <f t="shared" si="152"/>
        <v>35.405000000000001</v>
      </c>
      <c r="O895" s="83">
        <f t="shared" si="153"/>
        <v>35.435000000000002</v>
      </c>
      <c r="P895" s="134"/>
      <c r="Q895" s="36">
        <f t="shared" si="146"/>
        <v>77</v>
      </c>
      <c r="R895" s="37">
        <f t="shared" si="147"/>
        <v>385</v>
      </c>
      <c r="S895" s="21"/>
      <c r="T895" s="21"/>
      <c r="U895" s="21"/>
      <c r="V895" s="21"/>
    </row>
    <row r="896" spans="1:22" ht="15.75" x14ac:dyDescent="0.25">
      <c r="A896" s="13">
        <v>0.625</v>
      </c>
      <c r="B896" s="14" t="s">
        <v>926</v>
      </c>
      <c r="C896" s="15">
        <v>95</v>
      </c>
      <c r="D896" s="15">
        <v>59</v>
      </c>
      <c r="E896" s="15">
        <v>59</v>
      </c>
      <c r="F896" s="15">
        <v>207</v>
      </c>
      <c r="G896" s="15">
        <v>145</v>
      </c>
      <c r="H896" s="17">
        <v>15</v>
      </c>
      <c r="I896" s="82"/>
      <c r="J896" s="83">
        <f t="shared" si="148"/>
        <v>35.712499999999999</v>
      </c>
      <c r="K896" s="83">
        <f t="shared" si="149"/>
        <v>35.442500000000003</v>
      </c>
      <c r="L896" s="83">
        <f t="shared" si="150"/>
        <v>35.442500000000003</v>
      </c>
      <c r="M896" s="83">
        <f t="shared" si="151"/>
        <v>36.552500000000002</v>
      </c>
      <c r="N896" s="83">
        <f t="shared" si="152"/>
        <v>36.087499999999999</v>
      </c>
      <c r="O896" s="83">
        <f t="shared" si="153"/>
        <v>35.112499999999997</v>
      </c>
      <c r="P896" s="134"/>
      <c r="Q896" s="36">
        <f t="shared" si="146"/>
        <v>96.666666666666671</v>
      </c>
      <c r="R896" s="37">
        <f t="shared" si="147"/>
        <v>580</v>
      </c>
      <c r="S896" s="21"/>
      <c r="T896" s="21"/>
      <c r="U896" s="21"/>
      <c r="V896" s="21"/>
    </row>
    <row r="897" spans="1:22" ht="15.75" x14ac:dyDescent="0.25">
      <c r="A897" s="13">
        <v>0.625</v>
      </c>
      <c r="B897" s="14" t="s">
        <v>927</v>
      </c>
      <c r="C897" s="15">
        <v>830</v>
      </c>
      <c r="D897" s="15">
        <v>671</v>
      </c>
      <c r="E897" s="15">
        <v>1310</v>
      </c>
      <c r="F897" s="15">
        <v>1130</v>
      </c>
      <c r="G897" s="15">
        <v>758</v>
      </c>
      <c r="H897" s="17"/>
      <c r="I897" s="82"/>
      <c r="J897" s="83">
        <f t="shared" si="148"/>
        <v>41.225000000000001</v>
      </c>
      <c r="K897" s="83">
        <f t="shared" si="149"/>
        <v>40.032499999999999</v>
      </c>
      <c r="L897" s="83">
        <f t="shared" si="150"/>
        <v>48.08</v>
      </c>
      <c r="M897" s="83">
        <f t="shared" si="151"/>
        <v>44.84</v>
      </c>
      <c r="N897" s="83">
        <f t="shared" si="152"/>
        <v>40.685000000000002</v>
      </c>
      <c r="O897" s="83">
        <f t="shared" si="153"/>
        <v>35</v>
      </c>
      <c r="P897" s="134"/>
      <c r="Q897" s="36">
        <f t="shared" si="146"/>
        <v>939.8</v>
      </c>
      <c r="R897" s="37">
        <f t="shared" si="147"/>
        <v>4699</v>
      </c>
      <c r="S897" s="21"/>
      <c r="T897" s="21"/>
      <c r="U897" s="21"/>
      <c r="V897" s="21"/>
    </row>
    <row r="898" spans="1:22" ht="15.75" x14ac:dyDescent="0.25">
      <c r="A898" s="13">
        <v>0.625</v>
      </c>
      <c r="B898" s="14" t="s">
        <v>928</v>
      </c>
      <c r="C898" s="15"/>
      <c r="D898" s="15">
        <v>287</v>
      </c>
      <c r="E898" s="15">
        <v>78</v>
      </c>
      <c r="F898" s="15">
        <v>679</v>
      </c>
      <c r="G898" s="15">
        <v>674</v>
      </c>
      <c r="H898" s="17">
        <v>1232</v>
      </c>
      <c r="I898" s="82"/>
      <c r="J898" s="83">
        <f t="shared" si="148"/>
        <v>35</v>
      </c>
      <c r="K898" s="83">
        <f t="shared" si="149"/>
        <v>37.152500000000003</v>
      </c>
      <c r="L898" s="83">
        <f t="shared" si="150"/>
        <v>35.585000000000001</v>
      </c>
      <c r="M898" s="83">
        <f t="shared" si="151"/>
        <v>40.092500000000001</v>
      </c>
      <c r="N898" s="83">
        <f t="shared" si="152"/>
        <v>40.055</v>
      </c>
      <c r="O898" s="83">
        <f t="shared" si="153"/>
        <v>46.676000000000002</v>
      </c>
      <c r="P898" s="134"/>
      <c r="Q898" s="36">
        <f t="shared" si="146"/>
        <v>590</v>
      </c>
      <c r="R898" s="37">
        <f t="shared" si="147"/>
        <v>2950</v>
      </c>
      <c r="S898" s="21"/>
      <c r="T898" s="21"/>
      <c r="U898" s="21"/>
      <c r="V898" s="21"/>
    </row>
    <row r="899" spans="1:22" ht="15.75" x14ac:dyDescent="0.25">
      <c r="A899" s="13">
        <v>0.625</v>
      </c>
      <c r="B899" s="14" t="s">
        <v>929</v>
      </c>
      <c r="C899" s="15">
        <v>3</v>
      </c>
      <c r="D899" s="15">
        <v>6</v>
      </c>
      <c r="E899" s="15">
        <v>173</v>
      </c>
      <c r="F899" s="15">
        <v>765</v>
      </c>
      <c r="G899" s="15">
        <v>124</v>
      </c>
      <c r="H899" s="17">
        <v>2</v>
      </c>
      <c r="I899" s="82"/>
      <c r="J899" s="83">
        <f t="shared" si="148"/>
        <v>35.022500000000001</v>
      </c>
      <c r="K899" s="83">
        <f t="shared" si="149"/>
        <v>35.045000000000002</v>
      </c>
      <c r="L899" s="83">
        <f t="shared" si="150"/>
        <v>36.297499999999999</v>
      </c>
      <c r="M899" s="83">
        <f t="shared" si="151"/>
        <v>40.737499999999997</v>
      </c>
      <c r="N899" s="83">
        <f t="shared" si="152"/>
        <v>35.93</v>
      </c>
      <c r="O899" s="83">
        <f t="shared" si="153"/>
        <v>35.015000000000001</v>
      </c>
      <c r="P899" s="134"/>
      <c r="Q899" s="36">
        <f t="shared" si="146"/>
        <v>178.83333333333334</v>
      </c>
      <c r="R899" s="37">
        <f t="shared" si="147"/>
        <v>1073</v>
      </c>
      <c r="S899" s="21"/>
      <c r="T899" s="21"/>
      <c r="U899" s="21"/>
      <c r="V899" s="21"/>
    </row>
    <row r="900" spans="1:22" ht="15.75" x14ac:dyDescent="0.25">
      <c r="A900" s="13">
        <v>0.625</v>
      </c>
      <c r="B900" s="14" t="s">
        <v>930</v>
      </c>
      <c r="C900" s="15">
        <v>722</v>
      </c>
      <c r="D900" s="15">
        <v>245</v>
      </c>
      <c r="E900" s="15">
        <v>807</v>
      </c>
      <c r="F900" s="15">
        <v>1103</v>
      </c>
      <c r="G900" s="15">
        <v>780</v>
      </c>
      <c r="H900" s="17">
        <v>530</v>
      </c>
      <c r="I900" s="82"/>
      <c r="J900" s="83">
        <f t="shared" si="148"/>
        <v>40.414999999999999</v>
      </c>
      <c r="K900" s="83">
        <f t="shared" si="149"/>
        <v>36.837499999999999</v>
      </c>
      <c r="L900" s="83">
        <f t="shared" si="150"/>
        <v>41.052500000000002</v>
      </c>
      <c r="M900" s="83">
        <f t="shared" si="151"/>
        <v>44.353999999999999</v>
      </c>
      <c r="N900" s="83">
        <f t="shared" si="152"/>
        <v>40.85</v>
      </c>
      <c r="O900" s="83">
        <f t="shared" si="153"/>
        <v>38.975000000000001</v>
      </c>
      <c r="P900" s="134"/>
      <c r="Q900" s="36">
        <f t="shared" si="146"/>
        <v>697.83333333333337</v>
      </c>
      <c r="R900" s="37">
        <f t="shared" si="147"/>
        <v>4187</v>
      </c>
      <c r="S900" s="21"/>
      <c r="T900" s="21"/>
      <c r="U900" s="21"/>
      <c r="V900" s="21"/>
    </row>
    <row r="901" spans="1:22" ht="15.75" x14ac:dyDescent="0.25">
      <c r="A901" s="13">
        <v>0.625</v>
      </c>
      <c r="B901" s="14" t="s">
        <v>931</v>
      </c>
      <c r="C901" s="15">
        <v>1273</v>
      </c>
      <c r="D901" s="15">
        <v>996</v>
      </c>
      <c r="E901" s="15">
        <v>2108</v>
      </c>
      <c r="F901" s="15">
        <v>652</v>
      </c>
      <c r="G901" s="15">
        <v>198</v>
      </c>
      <c r="H901" s="17">
        <v>77</v>
      </c>
      <c r="I901" s="82"/>
      <c r="J901" s="83">
        <f t="shared" si="148"/>
        <v>47.414000000000001</v>
      </c>
      <c r="K901" s="83">
        <f t="shared" si="149"/>
        <v>42.47</v>
      </c>
      <c r="L901" s="83">
        <f t="shared" si="150"/>
        <v>62.444000000000003</v>
      </c>
      <c r="M901" s="83">
        <f t="shared" si="151"/>
        <v>39.89</v>
      </c>
      <c r="N901" s="83">
        <f t="shared" si="152"/>
        <v>36.484999999999999</v>
      </c>
      <c r="O901" s="83">
        <f t="shared" si="153"/>
        <v>35.577500000000001</v>
      </c>
      <c r="P901" s="134"/>
      <c r="Q901" s="36">
        <f t="shared" si="146"/>
        <v>884</v>
      </c>
      <c r="R901" s="37">
        <f t="shared" si="147"/>
        <v>5304</v>
      </c>
      <c r="S901" s="21"/>
      <c r="T901" s="21"/>
      <c r="U901" s="21"/>
      <c r="V901" s="21"/>
    </row>
    <row r="902" spans="1:22" ht="15.75" x14ac:dyDescent="0.25">
      <c r="A902" s="13">
        <v>0.625</v>
      </c>
      <c r="B902" s="14" t="s">
        <v>932</v>
      </c>
      <c r="C902" s="15">
        <v>21</v>
      </c>
      <c r="D902" s="15">
        <v>66</v>
      </c>
      <c r="E902" s="15">
        <v>25</v>
      </c>
      <c r="F902" s="15">
        <v>305</v>
      </c>
      <c r="G902" s="15">
        <v>131</v>
      </c>
      <c r="H902" s="17">
        <v>73</v>
      </c>
      <c r="I902" s="82"/>
      <c r="J902" s="83">
        <f t="shared" si="148"/>
        <v>35.157499999999999</v>
      </c>
      <c r="K902" s="83">
        <f t="shared" si="149"/>
        <v>35.494999999999997</v>
      </c>
      <c r="L902" s="83">
        <f t="shared" si="150"/>
        <v>35.1875</v>
      </c>
      <c r="M902" s="83">
        <f t="shared" si="151"/>
        <v>37.287500000000001</v>
      </c>
      <c r="N902" s="83">
        <f t="shared" si="152"/>
        <v>35.982500000000002</v>
      </c>
      <c r="O902" s="83">
        <f t="shared" si="153"/>
        <v>35.547499999999999</v>
      </c>
      <c r="P902" s="134"/>
      <c r="Q902" s="36">
        <f t="shared" si="146"/>
        <v>103.5</v>
      </c>
      <c r="R902" s="37">
        <f t="shared" si="147"/>
        <v>621</v>
      </c>
      <c r="S902" s="21"/>
      <c r="T902" s="21"/>
      <c r="U902" s="21"/>
      <c r="V902" s="21"/>
    </row>
    <row r="903" spans="1:22" ht="15.75" x14ac:dyDescent="0.25">
      <c r="A903" s="13">
        <v>0.625</v>
      </c>
      <c r="B903" s="14" t="s">
        <v>933</v>
      </c>
      <c r="C903" s="15">
        <v>102</v>
      </c>
      <c r="D903" s="15">
        <v>156</v>
      </c>
      <c r="E903" s="15">
        <v>302</v>
      </c>
      <c r="F903" s="15">
        <v>446</v>
      </c>
      <c r="G903" s="15">
        <v>560</v>
      </c>
      <c r="H903" s="17">
        <v>586</v>
      </c>
      <c r="I903" s="82"/>
      <c r="J903" s="83">
        <f t="shared" si="148"/>
        <v>35.765000000000001</v>
      </c>
      <c r="K903" s="83">
        <f t="shared" si="149"/>
        <v>36.17</v>
      </c>
      <c r="L903" s="83">
        <f t="shared" si="150"/>
        <v>37.265000000000001</v>
      </c>
      <c r="M903" s="83">
        <f t="shared" si="151"/>
        <v>38.344999999999999</v>
      </c>
      <c r="N903" s="83">
        <f t="shared" si="152"/>
        <v>39.200000000000003</v>
      </c>
      <c r="O903" s="83">
        <f t="shared" si="153"/>
        <v>39.395000000000003</v>
      </c>
      <c r="P903" s="134"/>
      <c r="Q903" s="36">
        <f t="shared" ref="Q903:Q966" si="154">AVERAGE(C903:H903)</f>
        <v>358.66666666666669</v>
      </c>
      <c r="R903" s="37">
        <f t="shared" ref="R903:R966" si="155">SUM(C903:H903)</f>
        <v>2152</v>
      </c>
      <c r="S903" s="21"/>
      <c r="T903" s="21"/>
      <c r="U903" s="21"/>
      <c r="V903" s="21"/>
    </row>
    <row r="904" spans="1:22" ht="15.75" x14ac:dyDescent="0.25">
      <c r="A904" s="13">
        <v>0.625</v>
      </c>
      <c r="B904" s="14" t="s">
        <v>934</v>
      </c>
      <c r="C904" s="15"/>
      <c r="D904" s="15"/>
      <c r="E904" s="15">
        <v>1716</v>
      </c>
      <c r="F904" s="15">
        <v>2050</v>
      </c>
      <c r="G904" s="15">
        <v>2050</v>
      </c>
      <c r="H904" s="17">
        <v>2231</v>
      </c>
      <c r="I904" s="82"/>
      <c r="J904" s="83">
        <f t="shared" si="148"/>
        <v>35</v>
      </c>
      <c r="K904" s="83">
        <f t="shared" si="149"/>
        <v>35</v>
      </c>
      <c r="L904" s="83">
        <f t="shared" si="150"/>
        <v>55.387999999999998</v>
      </c>
      <c r="M904" s="83">
        <f t="shared" si="151"/>
        <v>61.400000000000006</v>
      </c>
      <c r="N904" s="83">
        <f t="shared" si="152"/>
        <v>61.400000000000006</v>
      </c>
      <c r="O904" s="83">
        <f t="shared" si="153"/>
        <v>64.658000000000001</v>
      </c>
      <c r="P904" s="134"/>
      <c r="Q904" s="36">
        <f t="shared" si="154"/>
        <v>2011.75</v>
      </c>
      <c r="R904" s="37">
        <f t="shared" si="155"/>
        <v>8047</v>
      </c>
      <c r="S904" s="21"/>
      <c r="T904" s="21"/>
      <c r="U904" s="21"/>
      <c r="V904" s="21"/>
    </row>
    <row r="905" spans="1:22" ht="15.75" x14ac:dyDescent="0.25">
      <c r="A905" s="13">
        <v>0.625</v>
      </c>
      <c r="B905" s="14" t="s">
        <v>935</v>
      </c>
      <c r="C905" s="15"/>
      <c r="D905" s="15">
        <v>492</v>
      </c>
      <c r="E905" s="15">
        <v>317</v>
      </c>
      <c r="F905" s="15">
        <v>669</v>
      </c>
      <c r="G905" s="15">
        <v>255</v>
      </c>
      <c r="H905" s="17">
        <v>180</v>
      </c>
      <c r="I905" s="82"/>
      <c r="J905" s="83">
        <f t="shared" si="148"/>
        <v>35</v>
      </c>
      <c r="K905" s="83">
        <f t="shared" si="149"/>
        <v>38.69</v>
      </c>
      <c r="L905" s="83">
        <f t="shared" si="150"/>
        <v>37.377499999999998</v>
      </c>
      <c r="M905" s="83">
        <f t="shared" si="151"/>
        <v>40.017499999999998</v>
      </c>
      <c r="N905" s="83">
        <f t="shared" si="152"/>
        <v>36.912500000000001</v>
      </c>
      <c r="O905" s="83">
        <f t="shared" si="153"/>
        <v>36.35</v>
      </c>
      <c r="P905" s="134"/>
      <c r="Q905" s="36">
        <f t="shared" si="154"/>
        <v>382.6</v>
      </c>
      <c r="R905" s="37">
        <f t="shared" si="155"/>
        <v>1913</v>
      </c>
      <c r="S905" s="21"/>
      <c r="T905" s="21"/>
      <c r="U905" s="21"/>
      <c r="V905" s="21"/>
    </row>
    <row r="906" spans="1:22" ht="15.75" x14ac:dyDescent="0.25">
      <c r="A906" s="13">
        <v>0.625</v>
      </c>
      <c r="B906" s="14" t="s">
        <v>936</v>
      </c>
      <c r="C906" s="15">
        <v>129</v>
      </c>
      <c r="D906" s="15">
        <v>227</v>
      </c>
      <c r="E906" s="15">
        <v>858</v>
      </c>
      <c r="F906" s="15">
        <v>1852</v>
      </c>
      <c r="G906" s="15">
        <v>694</v>
      </c>
      <c r="H906" s="17">
        <v>482</v>
      </c>
      <c r="I906" s="82"/>
      <c r="J906" s="83">
        <f t="shared" si="148"/>
        <v>35.967500000000001</v>
      </c>
      <c r="K906" s="83">
        <f t="shared" si="149"/>
        <v>36.702500000000001</v>
      </c>
      <c r="L906" s="83">
        <f t="shared" si="150"/>
        <v>41.435000000000002</v>
      </c>
      <c r="M906" s="83">
        <f t="shared" si="151"/>
        <v>57.835999999999999</v>
      </c>
      <c r="N906" s="83">
        <f t="shared" si="152"/>
        <v>40.204999999999998</v>
      </c>
      <c r="O906" s="83">
        <f t="shared" si="153"/>
        <v>38.615000000000002</v>
      </c>
      <c r="P906" s="134"/>
      <c r="Q906" s="36">
        <f t="shared" si="154"/>
        <v>707</v>
      </c>
      <c r="R906" s="37">
        <f t="shared" si="155"/>
        <v>4242</v>
      </c>
      <c r="S906" s="21"/>
      <c r="T906" s="21"/>
      <c r="U906" s="21"/>
      <c r="V906" s="21"/>
    </row>
    <row r="907" spans="1:22" ht="15.75" x14ac:dyDescent="0.25">
      <c r="A907" s="13">
        <v>0.625</v>
      </c>
      <c r="B907" s="14" t="s">
        <v>937</v>
      </c>
      <c r="C907" s="15">
        <v>207</v>
      </c>
      <c r="D907" s="15">
        <v>154</v>
      </c>
      <c r="E907" s="15">
        <v>396</v>
      </c>
      <c r="F907" s="15">
        <v>889</v>
      </c>
      <c r="G907" s="15">
        <v>421</v>
      </c>
      <c r="H907" s="17">
        <v>41</v>
      </c>
      <c r="I907" s="82"/>
      <c r="J907" s="83">
        <f t="shared" si="148"/>
        <v>36.552500000000002</v>
      </c>
      <c r="K907" s="83">
        <f t="shared" si="149"/>
        <v>36.155000000000001</v>
      </c>
      <c r="L907" s="83">
        <f t="shared" si="150"/>
        <v>37.97</v>
      </c>
      <c r="M907" s="83">
        <f t="shared" si="151"/>
        <v>41.667500000000004</v>
      </c>
      <c r="N907" s="83">
        <f t="shared" si="152"/>
        <v>38.157499999999999</v>
      </c>
      <c r="O907" s="83">
        <f t="shared" si="153"/>
        <v>35.307499999999997</v>
      </c>
      <c r="P907" s="134"/>
      <c r="Q907" s="36">
        <f t="shared" si="154"/>
        <v>351.33333333333331</v>
      </c>
      <c r="R907" s="37">
        <f t="shared" si="155"/>
        <v>2108</v>
      </c>
      <c r="S907" s="21"/>
      <c r="T907" s="21"/>
      <c r="U907" s="21"/>
      <c r="V907" s="21"/>
    </row>
    <row r="908" spans="1:22" ht="15.75" x14ac:dyDescent="0.25">
      <c r="A908" s="13">
        <v>0.625</v>
      </c>
      <c r="B908" s="14" t="s">
        <v>938</v>
      </c>
      <c r="C908" s="15"/>
      <c r="D908" s="15"/>
      <c r="E908" s="15">
        <v>359</v>
      </c>
      <c r="F908" s="15">
        <v>1041</v>
      </c>
      <c r="G908" s="15">
        <v>259</v>
      </c>
      <c r="H908" s="17">
        <v>4</v>
      </c>
      <c r="I908" s="82"/>
      <c r="J908" s="83">
        <f t="shared" si="148"/>
        <v>35</v>
      </c>
      <c r="K908" s="83">
        <f t="shared" si="149"/>
        <v>35</v>
      </c>
      <c r="L908" s="83">
        <f t="shared" si="150"/>
        <v>37.692500000000003</v>
      </c>
      <c r="M908" s="83">
        <f t="shared" si="151"/>
        <v>43.238</v>
      </c>
      <c r="N908" s="83">
        <f t="shared" si="152"/>
        <v>36.942500000000003</v>
      </c>
      <c r="O908" s="83">
        <f t="shared" si="153"/>
        <v>35.03</v>
      </c>
      <c r="P908" s="134"/>
      <c r="Q908" s="36">
        <f t="shared" si="154"/>
        <v>415.75</v>
      </c>
      <c r="R908" s="37">
        <f t="shared" si="155"/>
        <v>1663</v>
      </c>
      <c r="S908" s="21"/>
      <c r="T908" s="21"/>
      <c r="U908" s="21"/>
      <c r="V908" s="21"/>
    </row>
    <row r="909" spans="1:22" ht="15.75" x14ac:dyDescent="0.25">
      <c r="A909" s="13">
        <v>0.625</v>
      </c>
      <c r="B909" s="14" t="s">
        <v>939</v>
      </c>
      <c r="C909" s="15">
        <v>33</v>
      </c>
      <c r="D909" s="15">
        <v>251</v>
      </c>
      <c r="E909" s="15">
        <v>697</v>
      </c>
      <c r="F909" s="15">
        <v>2746</v>
      </c>
      <c r="G909" s="15">
        <v>384</v>
      </c>
      <c r="H909" s="17">
        <v>670</v>
      </c>
      <c r="I909" s="82"/>
      <c r="J909" s="83">
        <f t="shared" si="148"/>
        <v>35.247500000000002</v>
      </c>
      <c r="K909" s="83">
        <f t="shared" si="149"/>
        <v>36.8825</v>
      </c>
      <c r="L909" s="83">
        <f t="shared" si="150"/>
        <v>40.227499999999999</v>
      </c>
      <c r="M909" s="83">
        <f t="shared" si="151"/>
        <v>73.927999999999997</v>
      </c>
      <c r="N909" s="83">
        <f t="shared" si="152"/>
        <v>37.880000000000003</v>
      </c>
      <c r="O909" s="83">
        <f t="shared" si="153"/>
        <v>40.024999999999999</v>
      </c>
      <c r="P909" s="134"/>
      <c r="Q909" s="36">
        <f t="shared" si="154"/>
        <v>796.83333333333337</v>
      </c>
      <c r="R909" s="37">
        <f t="shared" si="155"/>
        <v>4781</v>
      </c>
      <c r="S909" s="21"/>
      <c r="T909" s="21"/>
      <c r="U909" s="21"/>
      <c r="V909" s="21"/>
    </row>
    <row r="910" spans="1:22" ht="15.75" x14ac:dyDescent="0.25">
      <c r="A910" s="13">
        <v>0.625</v>
      </c>
      <c r="B910" s="14" t="s">
        <v>940</v>
      </c>
      <c r="C910" s="15">
        <v>168</v>
      </c>
      <c r="D910" s="15">
        <v>386</v>
      </c>
      <c r="E910" s="15">
        <v>506</v>
      </c>
      <c r="F910" s="15">
        <v>544</v>
      </c>
      <c r="G910" s="15">
        <v>417</v>
      </c>
      <c r="H910" s="17">
        <v>259</v>
      </c>
      <c r="I910" s="82"/>
      <c r="J910" s="83">
        <f t="shared" si="148"/>
        <v>36.26</v>
      </c>
      <c r="K910" s="83">
        <f t="shared" si="149"/>
        <v>37.895000000000003</v>
      </c>
      <c r="L910" s="83">
        <f t="shared" si="150"/>
        <v>38.795000000000002</v>
      </c>
      <c r="M910" s="83">
        <f t="shared" si="151"/>
        <v>39.08</v>
      </c>
      <c r="N910" s="83">
        <f t="shared" si="152"/>
        <v>38.127499999999998</v>
      </c>
      <c r="O910" s="83">
        <f t="shared" si="153"/>
        <v>36.942500000000003</v>
      </c>
      <c r="P910" s="134"/>
      <c r="Q910" s="36">
        <f t="shared" si="154"/>
        <v>380</v>
      </c>
      <c r="R910" s="37">
        <f t="shared" si="155"/>
        <v>2280</v>
      </c>
      <c r="S910" s="21"/>
      <c r="T910" s="21"/>
      <c r="U910" s="21"/>
      <c r="V910" s="21"/>
    </row>
    <row r="911" spans="1:22" ht="15.75" x14ac:dyDescent="0.25">
      <c r="A911" s="13">
        <v>0.625</v>
      </c>
      <c r="B911" s="14" t="s">
        <v>941</v>
      </c>
      <c r="C911" s="15">
        <v>283</v>
      </c>
      <c r="D911" s="15">
        <v>253</v>
      </c>
      <c r="E911" s="15">
        <v>433</v>
      </c>
      <c r="F911" s="15">
        <v>1006</v>
      </c>
      <c r="G911" s="15">
        <v>517</v>
      </c>
      <c r="H911" s="17">
        <v>57</v>
      </c>
      <c r="I911" s="82"/>
      <c r="J911" s="83">
        <f t="shared" si="148"/>
        <v>37.122500000000002</v>
      </c>
      <c r="K911" s="83">
        <f t="shared" si="149"/>
        <v>36.897500000000001</v>
      </c>
      <c r="L911" s="83">
        <f t="shared" si="150"/>
        <v>38.247500000000002</v>
      </c>
      <c r="M911" s="83">
        <f t="shared" si="151"/>
        <v>42.607999999999997</v>
      </c>
      <c r="N911" s="83">
        <f t="shared" si="152"/>
        <v>38.877499999999998</v>
      </c>
      <c r="O911" s="83">
        <f t="shared" si="153"/>
        <v>35.427500000000002</v>
      </c>
      <c r="P911" s="134"/>
      <c r="Q911" s="36">
        <f t="shared" si="154"/>
        <v>424.83333333333331</v>
      </c>
      <c r="R911" s="37">
        <f t="shared" si="155"/>
        <v>2549</v>
      </c>
      <c r="S911" s="21"/>
      <c r="T911" s="21"/>
      <c r="U911" s="21"/>
      <c r="V911" s="21"/>
    </row>
    <row r="912" spans="1:22" ht="15.75" x14ac:dyDescent="0.25">
      <c r="A912" s="13">
        <v>0.625</v>
      </c>
      <c r="B912" s="14" t="s">
        <v>942</v>
      </c>
      <c r="C912" s="15">
        <v>40</v>
      </c>
      <c r="D912" s="15">
        <v>46</v>
      </c>
      <c r="E912" s="15">
        <v>227</v>
      </c>
      <c r="F912" s="15">
        <v>396</v>
      </c>
      <c r="G912" s="15">
        <v>90</v>
      </c>
      <c r="H912" s="17">
        <v>24</v>
      </c>
      <c r="I912" s="82"/>
      <c r="J912" s="83">
        <f t="shared" si="148"/>
        <v>35.299999999999997</v>
      </c>
      <c r="K912" s="83">
        <f t="shared" si="149"/>
        <v>35.344999999999999</v>
      </c>
      <c r="L912" s="83">
        <f t="shared" si="150"/>
        <v>36.702500000000001</v>
      </c>
      <c r="M912" s="83">
        <f t="shared" si="151"/>
        <v>37.97</v>
      </c>
      <c r="N912" s="83">
        <f t="shared" si="152"/>
        <v>35.674999999999997</v>
      </c>
      <c r="O912" s="83">
        <f t="shared" si="153"/>
        <v>35.18</v>
      </c>
      <c r="P912" s="134"/>
      <c r="Q912" s="36">
        <f t="shared" si="154"/>
        <v>137.16666666666666</v>
      </c>
      <c r="R912" s="37">
        <f t="shared" si="155"/>
        <v>823</v>
      </c>
      <c r="S912" s="21"/>
      <c r="T912" s="21"/>
      <c r="U912" s="21"/>
      <c r="V912" s="21"/>
    </row>
    <row r="913" spans="1:22" ht="15.75" x14ac:dyDescent="0.25">
      <c r="A913" s="13">
        <v>0.625</v>
      </c>
      <c r="B913" s="14" t="s">
        <v>943</v>
      </c>
      <c r="C913" s="15">
        <v>65</v>
      </c>
      <c r="D913" s="15">
        <v>71</v>
      </c>
      <c r="E913" s="15">
        <v>198</v>
      </c>
      <c r="F913" s="15">
        <v>451</v>
      </c>
      <c r="G913" s="15">
        <v>202</v>
      </c>
      <c r="H913" s="17">
        <v>104</v>
      </c>
      <c r="I913" s="82"/>
      <c r="J913" s="83">
        <f t="shared" si="148"/>
        <v>35.487499999999997</v>
      </c>
      <c r="K913" s="83">
        <f t="shared" si="149"/>
        <v>35.532499999999999</v>
      </c>
      <c r="L913" s="83">
        <f t="shared" si="150"/>
        <v>36.484999999999999</v>
      </c>
      <c r="M913" s="83">
        <f t="shared" si="151"/>
        <v>38.3825</v>
      </c>
      <c r="N913" s="83">
        <f t="shared" si="152"/>
        <v>36.515000000000001</v>
      </c>
      <c r="O913" s="83">
        <f t="shared" si="153"/>
        <v>35.78</v>
      </c>
      <c r="P913" s="134"/>
      <c r="Q913" s="36">
        <f t="shared" si="154"/>
        <v>181.83333333333334</v>
      </c>
      <c r="R913" s="37">
        <f t="shared" si="155"/>
        <v>1091</v>
      </c>
      <c r="S913" s="21"/>
      <c r="T913" s="21"/>
      <c r="U913" s="21"/>
      <c r="V913" s="21"/>
    </row>
    <row r="914" spans="1:22" ht="15.75" x14ac:dyDescent="0.25">
      <c r="A914" s="13">
        <v>0.625</v>
      </c>
      <c r="B914" s="14" t="s">
        <v>944</v>
      </c>
      <c r="C914" s="15">
        <v>394</v>
      </c>
      <c r="D914" s="15">
        <v>544</v>
      </c>
      <c r="E914" s="15">
        <v>410</v>
      </c>
      <c r="F914" s="15">
        <v>1025</v>
      </c>
      <c r="G914" s="15">
        <v>641</v>
      </c>
      <c r="H914" s="17">
        <v>471</v>
      </c>
      <c r="I914" s="82"/>
      <c r="J914" s="83">
        <f t="shared" si="148"/>
        <v>37.954999999999998</v>
      </c>
      <c r="K914" s="83">
        <f t="shared" si="149"/>
        <v>39.08</v>
      </c>
      <c r="L914" s="83">
        <f t="shared" si="150"/>
        <v>38.075000000000003</v>
      </c>
      <c r="M914" s="83">
        <f t="shared" si="151"/>
        <v>42.95</v>
      </c>
      <c r="N914" s="83">
        <f t="shared" si="152"/>
        <v>39.807499999999997</v>
      </c>
      <c r="O914" s="83">
        <f t="shared" si="153"/>
        <v>38.532499999999999</v>
      </c>
      <c r="P914" s="134"/>
      <c r="Q914" s="36">
        <f t="shared" si="154"/>
        <v>580.83333333333337</v>
      </c>
      <c r="R914" s="37">
        <f t="shared" si="155"/>
        <v>3485</v>
      </c>
      <c r="S914" s="21"/>
      <c r="T914" s="21"/>
      <c r="U914" s="21"/>
      <c r="V914" s="21"/>
    </row>
    <row r="915" spans="1:22" ht="15.75" x14ac:dyDescent="0.25">
      <c r="A915" s="13">
        <v>0.625</v>
      </c>
      <c r="B915" s="14" t="s">
        <v>945</v>
      </c>
      <c r="C915" s="15">
        <v>371</v>
      </c>
      <c r="D915" s="15">
        <v>131</v>
      </c>
      <c r="E915" s="15">
        <v>1041</v>
      </c>
      <c r="F915" s="15">
        <v>2252</v>
      </c>
      <c r="G915" s="15">
        <v>3388</v>
      </c>
      <c r="H915" s="17">
        <v>2328</v>
      </c>
      <c r="I915" s="82"/>
      <c r="J915" s="83">
        <f t="shared" si="148"/>
        <v>37.782499999999999</v>
      </c>
      <c r="K915" s="83">
        <f t="shared" si="149"/>
        <v>35.982500000000002</v>
      </c>
      <c r="L915" s="83">
        <f t="shared" si="150"/>
        <v>43.238</v>
      </c>
      <c r="M915" s="83">
        <f t="shared" si="151"/>
        <v>65.036000000000001</v>
      </c>
      <c r="N915" s="83">
        <f t="shared" si="152"/>
        <v>94.02</v>
      </c>
      <c r="O915" s="83">
        <f t="shared" si="153"/>
        <v>66.403999999999996</v>
      </c>
      <c r="P915" s="134"/>
      <c r="Q915" s="36">
        <f t="shared" si="154"/>
        <v>1585.1666666666667</v>
      </c>
      <c r="R915" s="37">
        <f t="shared" si="155"/>
        <v>9511</v>
      </c>
      <c r="S915" s="21"/>
      <c r="T915" s="21"/>
      <c r="U915" s="21"/>
      <c r="V915" s="21"/>
    </row>
    <row r="916" spans="1:22" ht="15.75" x14ac:dyDescent="0.25">
      <c r="A916" s="13">
        <v>0.625</v>
      </c>
      <c r="B916" s="14" t="s">
        <v>946</v>
      </c>
      <c r="C916" s="15">
        <v>237</v>
      </c>
      <c r="D916" s="15">
        <v>229</v>
      </c>
      <c r="E916" s="15">
        <v>247</v>
      </c>
      <c r="F916" s="15">
        <v>192</v>
      </c>
      <c r="G916" s="15">
        <v>220</v>
      </c>
      <c r="H916" s="17">
        <v>226</v>
      </c>
      <c r="I916" s="82"/>
      <c r="J916" s="83">
        <f t="shared" si="148"/>
        <v>36.777500000000003</v>
      </c>
      <c r="K916" s="83">
        <f t="shared" si="149"/>
        <v>36.717500000000001</v>
      </c>
      <c r="L916" s="83">
        <f t="shared" si="150"/>
        <v>36.852499999999999</v>
      </c>
      <c r="M916" s="83">
        <f t="shared" si="151"/>
        <v>36.44</v>
      </c>
      <c r="N916" s="83">
        <f t="shared" si="152"/>
        <v>36.65</v>
      </c>
      <c r="O916" s="83">
        <f t="shared" si="153"/>
        <v>36.695</v>
      </c>
      <c r="P916" s="134"/>
      <c r="Q916" s="36">
        <f t="shared" si="154"/>
        <v>225.16666666666666</v>
      </c>
      <c r="R916" s="37">
        <f t="shared" si="155"/>
        <v>1351</v>
      </c>
      <c r="S916" s="21"/>
      <c r="T916" s="21"/>
      <c r="U916" s="21"/>
      <c r="V916" s="21"/>
    </row>
    <row r="917" spans="1:22" ht="15.75" x14ac:dyDescent="0.25">
      <c r="A917" s="13">
        <v>0.625</v>
      </c>
      <c r="B917" s="14" t="s">
        <v>947</v>
      </c>
      <c r="C917" s="15">
        <v>32</v>
      </c>
      <c r="D917" s="15">
        <v>33</v>
      </c>
      <c r="E917" s="15">
        <v>146</v>
      </c>
      <c r="F917" s="15">
        <v>14</v>
      </c>
      <c r="G917" s="15">
        <v>4</v>
      </c>
      <c r="H917" s="17">
        <v>231</v>
      </c>
      <c r="I917" s="82"/>
      <c r="J917" s="83">
        <f t="shared" si="148"/>
        <v>35.24</v>
      </c>
      <c r="K917" s="83">
        <f t="shared" si="149"/>
        <v>35.247500000000002</v>
      </c>
      <c r="L917" s="83">
        <f t="shared" si="150"/>
        <v>36.094999999999999</v>
      </c>
      <c r="M917" s="83">
        <f t="shared" si="151"/>
        <v>35.104999999999997</v>
      </c>
      <c r="N917" s="83">
        <f t="shared" si="152"/>
        <v>35.03</v>
      </c>
      <c r="O917" s="83">
        <f t="shared" si="153"/>
        <v>36.732500000000002</v>
      </c>
      <c r="P917" s="134"/>
      <c r="Q917" s="36">
        <f t="shared" si="154"/>
        <v>76.666666666666671</v>
      </c>
      <c r="R917" s="37">
        <f t="shared" si="155"/>
        <v>460</v>
      </c>
      <c r="S917" s="21"/>
      <c r="T917" s="21"/>
      <c r="U917" s="21"/>
      <c r="V917" s="21"/>
    </row>
    <row r="918" spans="1:22" ht="15.75" x14ac:dyDescent="0.25">
      <c r="A918" s="13">
        <v>0.625</v>
      </c>
      <c r="B918" s="14" t="s">
        <v>948</v>
      </c>
      <c r="C918" s="15">
        <v>535</v>
      </c>
      <c r="D918" s="15">
        <v>457</v>
      </c>
      <c r="E918" s="15">
        <v>561</v>
      </c>
      <c r="F918" s="15">
        <v>513</v>
      </c>
      <c r="G918" s="15">
        <v>527</v>
      </c>
      <c r="H918" s="17">
        <v>523</v>
      </c>
      <c r="I918" s="82"/>
      <c r="J918" s="83">
        <f t="shared" si="148"/>
        <v>39.012500000000003</v>
      </c>
      <c r="K918" s="83">
        <f t="shared" si="149"/>
        <v>38.427500000000002</v>
      </c>
      <c r="L918" s="83">
        <f t="shared" si="150"/>
        <v>39.207500000000003</v>
      </c>
      <c r="M918" s="83">
        <f t="shared" si="151"/>
        <v>38.847499999999997</v>
      </c>
      <c r="N918" s="83">
        <f t="shared" si="152"/>
        <v>38.952500000000001</v>
      </c>
      <c r="O918" s="83">
        <f t="shared" si="153"/>
        <v>38.922499999999999</v>
      </c>
      <c r="P918" s="134"/>
      <c r="Q918" s="36">
        <f t="shared" si="154"/>
        <v>519.33333333333337</v>
      </c>
      <c r="R918" s="37">
        <f t="shared" si="155"/>
        <v>3116</v>
      </c>
      <c r="S918" s="21"/>
      <c r="T918" s="21"/>
      <c r="U918" s="21"/>
      <c r="V918" s="21"/>
    </row>
    <row r="919" spans="1:22" ht="15.75" x14ac:dyDescent="0.25">
      <c r="A919" s="13">
        <v>0.625</v>
      </c>
      <c r="B919" s="14" t="s">
        <v>949</v>
      </c>
      <c r="C919" s="15">
        <v>643</v>
      </c>
      <c r="D919" s="15">
        <v>786</v>
      </c>
      <c r="E919" s="15">
        <v>754</v>
      </c>
      <c r="F919" s="15">
        <v>981</v>
      </c>
      <c r="G919" s="15">
        <v>694</v>
      </c>
      <c r="H919" s="17">
        <v>630</v>
      </c>
      <c r="I919" s="82"/>
      <c r="J919" s="83">
        <f t="shared" si="148"/>
        <v>39.822499999999998</v>
      </c>
      <c r="K919" s="83">
        <f t="shared" si="149"/>
        <v>40.895000000000003</v>
      </c>
      <c r="L919" s="83">
        <f t="shared" si="150"/>
        <v>40.655000000000001</v>
      </c>
      <c r="M919" s="83">
        <f t="shared" si="151"/>
        <v>42.357500000000002</v>
      </c>
      <c r="N919" s="83">
        <f t="shared" si="152"/>
        <v>40.204999999999998</v>
      </c>
      <c r="O919" s="83">
        <f t="shared" si="153"/>
        <v>39.725000000000001</v>
      </c>
      <c r="P919" s="134"/>
      <c r="Q919" s="36">
        <f t="shared" si="154"/>
        <v>748</v>
      </c>
      <c r="R919" s="37">
        <f t="shared" si="155"/>
        <v>4488</v>
      </c>
      <c r="S919" s="21"/>
      <c r="T919" s="21"/>
      <c r="U919" s="21"/>
      <c r="V919" s="21"/>
    </row>
    <row r="920" spans="1:22" ht="15.75" x14ac:dyDescent="0.25">
      <c r="A920" s="13">
        <v>0.625</v>
      </c>
      <c r="B920" s="14" t="s">
        <v>950</v>
      </c>
      <c r="C920" s="15">
        <v>464</v>
      </c>
      <c r="D920" s="15">
        <v>553</v>
      </c>
      <c r="E920" s="15">
        <v>483</v>
      </c>
      <c r="F920" s="15">
        <v>589</v>
      </c>
      <c r="G920" s="15">
        <v>555</v>
      </c>
      <c r="H920" s="17">
        <v>515</v>
      </c>
      <c r="I920" s="82"/>
      <c r="J920" s="83">
        <f t="shared" si="148"/>
        <v>38.479999999999997</v>
      </c>
      <c r="K920" s="83">
        <f t="shared" si="149"/>
        <v>39.147500000000001</v>
      </c>
      <c r="L920" s="83">
        <f t="shared" si="150"/>
        <v>38.622500000000002</v>
      </c>
      <c r="M920" s="83">
        <f t="shared" si="151"/>
        <v>39.417499999999997</v>
      </c>
      <c r="N920" s="83">
        <f t="shared" si="152"/>
        <v>39.162500000000001</v>
      </c>
      <c r="O920" s="83">
        <f t="shared" si="153"/>
        <v>38.862499999999997</v>
      </c>
      <c r="P920" s="134"/>
      <c r="Q920" s="36">
        <f t="shared" si="154"/>
        <v>526.5</v>
      </c>
      <c r="R920" s="37">
        <f t="shared" si="155"/>
        <v>3159</v>
      </c>
      <c r="S920" s="21"/>
      <c r="T920" s="21"/>
      <c r="U920" s="21"/>
      <c r="V920" s="21"/>
    </row>
    <row r="921" spans="1:22" ht="15.75" x14ac:dyDescent="0.25">
      <c r="A921" s="13">
        <v>0.625</v>
      </c>
      <c r="B921" s="14" t="s">
        <v>951</v>
      </c>
      <c r="C921" s="15">
        <v>260</v>
      </c>
      <c r="D921" s="15">
        <v>237</v>
      </c>
      <c r="E921" s="15">
        <v>268</v>
      </c>
      <c r="F921" s="15">
        <v>917</v>
      </c>
      <c r="G921" s="15">
        <v>509</v>
      </c>
      <c r="H921" s="17">
        <v>152</v>
      </c>
      <c r="I921" s="82"/>
      <c r="J921" s="83">
        <f t="shared" si="148"/>
        <v>36.950000000000003</v>
      </c>
      <c r="K921" s="83">
        <f t="shared" si="149"/>
        <v>36.777500000000003</v>
      </c>
      <c r="L921" s="83">
        <f t="shared" si="150"/>
        <v>37.01</v>
      </c>
      <c r="M921" s="83">
        <f t="shared" si="151"/>
        <v>41.877499999999998</v>
      </c>
      <c r="N921" s="83">
        <f t="shared" si="152"/>
        <v>38.817500000000003</v>
      </c>
      <c r="O921" s="83">
        <f t="shared" si="153"/>
        <v>36.14</v>
      </c>
      <c r="P921" s="134"/>
      <c r="Q921" s="36">
        <f t="shared" si="154"/>
        <v>390.5</v>
      </c>
      <c r="R921" s="37">
        <f t="shared" si="155"/>
        <v>2343</v>
      </c>
      <c r="S921" s="21"/>
      <c r="T921" s="21"/>
      <c r="U921" s="21"/>
      <c r="V921" s="21"/>
    </row>
    <row r="922" spans="1:22" ht="15.75" x14ac:dyDescent="0.25">
      <c r="A922" s="13">
        <v>0.625</v>
      </c>
      <c r="B922" s="14" t="s">
        <v>952</v>
      </c>
      <c r="C922" s="15">
        <v>178</v>
      </c>
      <c r="D922" s="15">
        <v>160</v>
      </c>
      <c r="E922" s="15">
        <v>893</v>
      </c>
      <c r="F922" s="15">
        <v>698</v>
      </c>
      <c r="G922" s="15">
        <v>459</v>
      </c>
      <c r="H922" s="17">
        <v>203</v>
      </c>
      <c r="I922" s="82"/>
      <c r="J922" s="83">
        <f t="shared" si="148"/>
        <v>36.335000000000001</v>
      </c>
      <c r="K922" s="83">
        <f t="shared" si="149"/>
        <v>36.200000000000003</v>
      </c>
      <c r="L922" s="83">
        <f t="shared" si="150"/>
        <v>41.697499999999998</v>
      </c>
      <c r="M922" s="83">
        <f t="shared" si="151"/>
        <v>40.234999999999999</v>
      </c>
      <c r="N922" s="83">
        <f t="shared" si="152"/>
        <v>38.442500000000003</v>
      </c>
      <c r="O922" s="83">
        <f t="shared" si="153"/>
        <v>36.522500000000001</v>
      </c>
      <c r="P922" s="134"/>
      <c r="Q922" s="36">
        <f t="shared" si="154"/>
        <v>431.83333333333331</v>
      </c>
      <c r="R922" s="37">
        <f t="shared" si="155"/>
        <v>2591</v>
      </c>
      <c r="S922" s="21"/>
      <c r="T922" s="21"/>
      <c r="U922" s="21"/>
      <c r="V922" s="21"/>
    </row>
    <row r="923" spans="1:22" ht="15.75" x14ac:dyDescent="0.25">
      <c r="A923" s="13">
        <v>0.625</v>
      </c>
      <c r="B923" s="14" t="s">
        <v>953</v>
      </c>
      <c r="C923" s="15">
        <v>978</v>
      </c>
      <c r="D923" s="15">
        <v>944</v>
      </c>
      <c r="E923" s="15">
        <v>930</v>
      </c>
      <c r="F923" s="15">
        <v>999</v>
      </c>
      <c r="G923" s="15">
        <v>945</v>
      </c>
      <c r="H923" s="17">
        <v>1685</v>
      </c>
      <c r="I923" s="82"/>
      <c r="J923" s="83">
        <f t="shared" si="148"/>
        <v>42.335000000000001</v>
      </c>
      <c r="K923" s="83">
        <f t="shared" si="149"/>
        <v>42.08</v>
      </c>
      <c r="L923" s="83">
        <f t="shared" si="150"/>
        <v>41.975000000000001</v>
      </c>
      <c r="M923" s="83">
        <f t="shared" si="151"/>
        <v>42.4925</v>
      </c>
      <c r="N923" s="83">
        <f t="shared" si="152"/>
        <v>42.087499999999999</v>
      </c>
      <c r="O923" s="83">
        <f t="shared" si="153"/>
        <v>54.83</v>
      </c>
      <c r="P923" s="134"/>
      <c r="Q923" s="36">
        <f t="shared" si="154"/>
        <v>1080.1666666666667</v>
      </c>
      <c r="R923" s="37">
        <f t="shared" si="155"/>
        <v>6481</v>
      </c>
      <c r="S923" s="21"/>
      <c r="T923" s="21"/>
      <c r="U923" s="21"/>
      <c r="V923" s="21"/>
    </row>
    <row r="924" spans="1:22" ht="15.75" x14ac:dyDescent="0.25">
      <c r="A924" s="13">
        <v>0.625</v>
      </c>
      <c r="B924" s="14" t="s">
        <v>954</v>
      </c>
      <c r="C924" s="15">
        <v>416</v>
      </c>
      <c r="D924" s="15">
        <v>328</v>
      </c>
      <c r="E924" s="15">
        <v>622</v>
      </c>
      <c r="F924" s="15">
        <v>1082</v>
      </c>
      <c r="G924" s="15">
        <v>494</v>
      </c>
      <c r="H924" s="17">
        <v>458</v>
      </c>
      <c r="I924" s="82"/>
      <c r="J924" s="83">
        <f t="shared" si="148"/>
        <v>38.119999999999997</v>
      </c>
      <c r="K924" s="83">
        <f t="shared" si="149"/>
        <v>37.46</v>
      </c>
      <c r="L924" s="83">
        <f t="shared" si="150"/>
        <v>39.664999999999999</v>
      </c>
      <c r="M924" s="83">
        <f t="shared" si="151"/>
        <v>43.975999999999999</v>
      </c>
      <c r="N924" s="83">
        <f t="shared" si="152"/>
        <v>38.704999999999998</v>
      </c>
      <c r="O924" s="83">
        <f t="shared" si="153"/>
        <v>38.435000000000002</v>
      </c>
      <c r="P924" s="134"/>
      <c r="Q924" s="36">
        <f t="shared" si="154"/>
        <v>566.66666666666663</v>
      </c>
      <c r="R924" s="37">
        <f t="shared" si="155"/>
        <v>3400</v>
      </c>
      <c r="S924" s="21"/>
      <c r="T924" s="21"/>
      <c r="U924" s="21"/>
      <c r="V924" s="21"/>
    </row>
    <row r="925" spans="1:22" ht="15.75" x14ac:dyDescent="0.25">
      <c r="A925" s="13">
        <v>0.625</v>
      </c>
      <c r="B925" s="14" t="s">
        <v>955</v>
      </c>
      <c r="C925" s="15"/>
      <c r="D925" s="15"/>
      <c r="E925" s="15"/>
      <c r="F925" s="15"/>
      <c r="G925" s="15">
        <v>12</v>
      </c>
      <c r="H925" s="17">
        <v>9</v>
      </c>
      <c r="I925" s="82"/>
      <c r="J925" s="83">
        <f t="shared" si="148"/>
        <v>35</v>
      </c>
      <c r="K925" s="83">
        <f t="shared" si="149"/>
        <v>35</v>
      </c>
      <c r="L925" s="83">
        <f t="shared" si="150"/>
        <v>35</v>
      </c>
      <c r="M925" s="83">
        <f t="shared" si="151"/>
        <v>35</v>
      </c>
      <c r="N925" s="83">
        <f t="shared" si="152"/>
        <v>35.090000000000003</v>
      </c>
      <c r="O925" s="83">
        <f t="shared" si="153"/>
        <v>35.067500000000003</v>
      </c>
      <c r="P925" s="134"/>
      <c r="Q925" s="36">
        <f t="shared" si="154"/>
        <v>10.5</v>
      </c>
      <c r="R925" s="37">
        <f t="shared" si="155"/>
        <v>21</v>
      </c>
      <c r="S925" s="21"/>
      <c r="T925" s="21"/>
      <c r="U925" s="21"/>
      <c r="V925" s="21"/>
    </row>
    <row r="926" spans="1:22" ht="15.75" x14ac:dyDescent="0.25">
      <c r="A926" s="13">
        <v>0.625</v>
      </c>
      <c r="B926" s="14" t="s">
        <v>956</v>
      </c>
      <c r="C926" s="15">
        <v>808</v>
      </c>
      <c r="D926" s="15">
        <v>641</v>
      </c>
      <c r="E926" s="15">
        <v>900</v>
      </c>
      <c r="F926" s="15">
        <v>1000</v>
      </c>
      <c r="G926" s="15">
        <v>905</v>
      </c>
      <c r="H926" s="17">
        <v>885</v>
      </c>
      <c r="I926" s="82"/>
      <c r="J926" s="83">
        <f t="shared" si="148"/>
        <v>41.06</v>
      </c>
      <c r="K926" s="83">
        <f t="shared" si="149"/>
        <v>39.807499999999997</v>
      </c>
      <c r="L926" s="83">
        <f t="shared" si="150"/>
        <v>41.75</v>
      </c>
      <c r="M926" s="83">
        <f t="shared" si="151"/>
        <v>42.5</v>
      </c>
      <c r="N926" s="83">
        <f t="shared" si="152"/>
        <v>41.787500000000001</v>
      </c>
      <c r="O926" s="83">
        <f t="shared" si="153"/>
        <v>41.637500000000003</v>
      </c>
      <c r="P926" s="134"/>
      <c r="Q926" s="36">
        <f t="shared" si="154"/>
        <v>856.5</v>
      </c>
      <c r="R926" s="37">
        <f t="shared" si="155"/>
        <v>5139</v>
      </c>
      <c r="S926" s="21"/>
      <c r="T926" s="21"/>
      <c r="U926" s="21"/>
      <c r="V926" s="21"/>
    </row>
    <row r="927" spans="1:22" ht="15.75" x14ac:dyDescent="0.25">
      <c r="A927" s="13">
        <v>0.625</v>
      </c>
      <c r="B927" s="14" t="s">
        <v>957</v>
      </c>
      <c r="C927" s="15">
        <v>16</v>
      </c>
      <c r="D927" s="15">
        <v>59</v>
      </c>
      <c r="E927" s="15">
        <v>195</v>
      </c>
      <c r="F927" s="15">
        <v>458</v>
      </c>
      <c r="G927" s="15">
        <v>128</v>
      </c>
      <c r="H927" s="17">
        <v>107</v>
      </c>
      <c r="I927" s="82"/>
      <c r="J927" s="83">
        <f t="shared" si="148"/>
        <v>35.119999999999997</v>
      </c>
      <c r="K927" s="83">
        <f t="shared" si="149"/>
        <v>35.442500000000003</v>
      </c>
      <c r="L927" s="83">
        <f t="shared" si="150"/>
        <v>36.462499999999999</v>
      </c>
      <c r="M927" s="83">
        <f t="shared" si="151"/>
        <v>38.435000000000002</v>
      </c>
      <c r="N927" s="83">
        <f t="shared" si="152"/>
        <v>35.96</v>
      </c>
      <c r="O927" s="83">
        <f t="shared" si="153"/>
        <v>35.802500000000002</v>
      </c>
      <c r="P927" s="134"/>
      <c r="Q927" s="36">
        <f t="shared" si="154"/>
        <v>160.5</v>
      </c>
      <c r="R927" s="37">
        <f t="shared" si="155"/>
        <v>963</v>
      </c>
      <c r="S927" s="21"/>
      <c r="T927" s="21"/>
      <c r="U927" s="21"/>
      <c r="V927" s="21"/>
    </row>
    <row r="928" spans="1:22" ht="15.75" x14ac:dyDescent="0.25">
      <c r="A928" s="13">
        <v>0.625</v>
      </c>
      <c r="B928" s="14" t="s">
        <v>958</v>
      </c>
      <c r="C928" s="15">
        <v>422</v>
      </c>
      <c r="D928" s="15">
        <v>510</v>
      </c>
      <c r="E928" s="15">
        <v>696</v>
      </c>
      <c r="F928" s="15">
        <v>959</v>
      </c>
      <c r="G928" s="15">
        <v>560</v>
      </c>
      <c r="H928" s="17">
        <v>367</v>
      </c>
      <c r="I928" s="82"/>
      <c r="J928" s="83">
        <f t="shared" si="148"/>
        <v>38.164999999999999</v>
      </c>
      <c r="K928" s="83">
        <f t="shared" si="149"/>
        <v>38.825000000000003</v>
      </c>
      <c r="L928" s="83">
        <f t="shared" si="150"/>
        <v>40.22</v>
      </c>
      <c r="M928" s="83">
        <f t="shared" si="151"/>
        <v>42.192500000000003</v>
      </c>
      <c r="N928" s="83">
        <f t="shared" si="152"/>
        <v>39.200000000000003</v>
      </c>
      <c r="O928" s="83">
        <f t="shared" si="153"/>
        <v>37.752499999999998</v>
      </c>
      <c r="P928" s="134"/>
      <c r="Q928" s="36">
        <f t="shared" si="154"/>
        <v>585.66666666666663</v>
      </c>
      <c r="R928" s="37">
        <f t="shared" si="155"/>
        <v>3514</v>
      </c>
      <c r="S928" s="21"/>
      <c r="T928" s="21"/>
      <c r="U928" s="21"/>
      <c r="V928" s="21"/>
    </row>
    <row r="929" spans="1:22" ht="15.75" x14ac:dyDescent="0.25">
      <c r="A929" s="13">
        <v>0.625</v>
      </c>
      <c r="B929" s="14" t="s">
        <v>959</v>
      </c>
      <c r="C929" s="15">
        <v>673</v>
      </c>
      <c r="D929" s="15">
        <v>629</v>
      </c>
      <c r="E929" s="15">
        <v>1246</v>
      </c>
      <c r="F929" s="15">
        <v>1292</v>
      </c>
      <c r="G929" s="15">
        <v>775</v>
      </c>
      <c r="H929" s="17">
        <v>618</v>
      </c>
      <c r="I929" s="82"/>
      <c r="J929" s="83">
        <f t="shared" si="148"/>
        <v>40.047499999999999</v>
      </c>
      <c r="K929" s="83">
        <f t="shared" si="149"/>
        <v>39.717500000000001</v>
      </c>
      <c r="L929" s="83">
        <f t="shared" si="150"/>
        <v>46.927999999999997</v>
      </c>
      <c r="M929" s="83">
        <f t="shared" si="151"/>
        <v>47.756</v>
      </c>
      <c r="N929" s="83">
        <f t="shared" si="152"/>
        <v>40.8125</v>
      </c>
      <c r="O929" s="83">
        <f t="shared" si="153"/>
        <v>39.634999999999998</v>
      </c>
      <c r="P929" s="134"/>
      <c r="Q929" s="36">
        <f t="shared" si="154"/>
        <v>872.16666666666663</v>
      </c>
      <c r="R929" s="37">
        <f t="shared" si="155"/>
        <v>5233</v>
      </c>
      <c r="S929" s="21"/>
      <c r="T929" s="21"/>
      <c r="U929" s="21"/>
      <c r="V929" s="21"/>
    </row>
    <row r="930" spans="1:22" ht="15.75" x14ac:dyDescent="0.25">
      <c r="A930" s="13">
        <v>0.625</v>
      </c>
      <c r="B930" s="14" t="s">
        <v>960</v>
      </c>
      <c r="C930" s="15">
        <v>1063</v>
      </c>
      <c r="D930" s="15">
        <v>1060</v>
      </c>
      <c r="E930" s="15">
        <v>1346</v>
      </c>
      <c r="F930" s="15">
        <v>1481</v>
      </c>
      <c r="G930" s="15">
        <v>1518</v>
      </c>
      <c r="H930" s="17">
        <v>1298</v>
      </c>
      <c r="I930" s="82"/>
      <c r="J930" s="83">
        <f t="shared" si="148"/>
        <v>43.634</v>
      </c>
      <c r="K930" s="83">
        <f t="shared" si="149"/>
        <v>43.58</v>
      </c>
      <c r="L930" s="83">
        <f t="shared" si="150"/>
        <v>48.728000000000002</v>
      </c>
      <c r="M930" s="83">
        <f t="shared" si="151"/>
        <v>51.158000000000001</v>
      </c>
      <c r="N930" s="83">
        <f t="shared" si="152"/>
        <v>51.823999999999998</v>
      </c>
      <c r="O930" s="83">
        <f t="shared" si="153"/>
        <v>47.863999999999997</v>
      </c>
      <c r="P930" s="134"/>
      <c r="Q930" s="36">
        <f t="shared" si="154"/>
        <v>1294.3333333333333</v>
      </c>
      <c r="R930" s="37">
        <f t="shared" si="155"/>
        <v>7766</v>
      </c>
      <c r="S930" s="21"/>
      <c r="T930" s="21"/>
      <c r="U930" s="21"/>
      <c r="V930" s="21"/>
    </row>
    <row r="931" spans="1:22" ht="15.75" x14ac:dyDescent="0.25">
      <c r="A931" s="13">
        <v>0.625</v>
      </c>
      <c r="B931" s="14" t="s">
        <v>961</v>
      </c>
      <c r="C931" s="15">
        <v>707</v>
      </c>
      <c r="D931" s="15">
        <v>960</v>
      </c>
      <c r="E931" s="15">
        <v>2474</v>
      </c>
      <c r="F931" s="15">
        <v>5487</v>
      </c>
      <c r="G931" s="15">
        <v>1448</v>
      </c>
      <c r="H931" s="17">
        <v>820</v>
      </c>
      <c r="I931" s="82"/>
      <c r="J931" s="83">
        <f t="shared" si="148"/>
        <v>40.302500000000002</v>
      </c>
      <c r="K931" s="83">
        <f t="shared" si="149"/>
        <v>42.2</v>
      </c>
      <c r="L931" s="83">
        <f t="shared" si="150"/>
        <v>69.031999999999996</v>
      </c>
      <c r="M931" s="83">
        <f t="shared" si="151"/>
        <v>177.98000000000002</v>
      </c>
      <c r="N931" s="83">
        <f t="shared" si="152"/>
        <v>50.564</v>
      </c>
      <c r="O931" s="83">
        <f t="shared" si="153"/>
        <v>41.15</v>
      </c>
      <c r="P931" s="134"/>
      <c r="Q931" s="36">
        <f t="shared" si="154"/>
        <v>1982.6666666666667</v>
      </c>
      <c r="R931" s="37">
        <f t="shared" si="155"/>
        <v>11896</v>
      </c>
      <c r="S931" s="21"/>
      <c r="T931" s="21"/>
      <c r="U931" s="21"/>
      <c r="V931" s="21"/>
    </row>
    <row r="932" spans="1:22" ht="15.75" x14ac:dyDescent="0.25">
      <c r="A932" s="13">
        <v>0.625</v>
      </c>
      <c r="B932" s="14" t="s">
        <v>962</v>
      </c>
      <c r="C932" s="15">
        <v>475</v>
      </c>
      <c r="D932" s="15">
        <v>657</v>
      </c>
      <c r="E932" s="15">
        <v>884</v>
      </c>
      <c r="F932" s="15">
        <v>1036</v>
      </c>
      <c r="G932" s="15">
        <v>642</v>
      </c>
      <c r="H932" s="17">
        <v>580</v>
      </c>
      <c r="I932" s="82"/>
      <c r="J932" s="83">
        <f t="shared" si="148"/>
        <v>38.5625</v>
      </c>
      <c r="K932" s="83">
        <f t="shared" si="149"/>
        <v>39.927500000000002</v>
      </c>
      <c r="L932" s="83">
        <f t="shared" si="150"/>
        <v>41.63</v>
      </c>
      <c r="M932" s="83">
        <f t="shared" si="151"/>
        <v>43.148000000000003</v>
      </c>
      <c r="N932" s="83">
        <f t="shared" si="152"/>
        <v>39.814999999999998</v>
      </c>
      <c r="O932" s="83">
        <f t="shared" si="153"/>
        <v>39.35</v>
      </c>
      <c r="P932" s="134"/>
      <c r="Q932" s="36">
        <f t="shared" si="154"/>
        <v>712.33333333333337</v>
      </c>
      <c r="R932" s="37">
        <f t="shared" si="155"/>
        <v>4274</v>
      </c>
      <c r="S932" s="21"/>
      <c r="T932" s="21"/>
      <c r="U932" s="21"/>
      <c r="V932" s="21"/>
    </row>
    <row r="933" spans="1:22" ht="15.75" x14ac:dyDescent="0.25">
      <c r="A933" s="13">
        <v>0.625</v>
      </c>
      <c r="B933" s="14" t="s">
        <v>963</v>
      </c>
      <c r="C933" s="15">
        <v>1002</v>
      </c>
      <c r="D933" s="15">
        <v>947</v>
      </c>
      <c r="E933" s="15">
        <v>1243</v>
      </c>
      <c r="F933" s="15">
        <v>1216</v>
      </c>
      <c r="G933" s="15">
        <v>1394</v>
      </c>
      <c r="H933" s="17">
        <v>1012</v>
      </c>
      <c r="I933" s="82"/>
      <c r="J933" s="83">
        <f t="shared" si="148"/>
        <v>42.536000000000001</v>
      </c>
      <c r="K933" s="83">
        <f t="shared" si="149"/>
        <v>42.102499999999999</v>
      </c>
      <c r="L933" s="83">
        <f t="shared" si="150"/>
        <v>46.874000000000002</v>
      </c>
      <c r="M933" s="83">
        <f t="shared" si="151"/>
        <v>46.387999999999998</v>
      </c>
      <c r="N933" s="83">
        <f t="shared" si="152"/>
        <v>49.591999999999999</v>
      </c>
      <c r="O933" s="83">
        <f t="shared" si="153"/>
        <v>42.716000000000001</v>
      </c>
      <c r="P933" s="134"/>
      <c r="Q933" s="36">
        <f t="shared" si="154"/>
        <v>1135.6666666666667</v>
      </c>
      <c r="R933" s="37">
        <f t="shared" si="155"/>
        <v>6814</v>
      </c>
      <c r="S933" s="21"/>
      <c r="T933" s="21"/>
      <c r="U933" s="21"/>
      <c r="V933" s="21"/>
    </row>
    <row r="934" spans="1:22" ht="15.75" x14ac:dyDescent="0.25">
      <c r="A934" s="13">
        <v>0.625</v>
      </c>
      <c r="B934" s="14" t="s">
        <v>964</v>
      </c>
      <c r="C934" s="15">
        <v>51</v>
      </c>
      <c r="D934" s="15">
        <v>821</v>
      </c>
      <c r="E934" s="15">
        <v>653</v>
      </c>
      <c r="F934" s="15">
        <v>2204</v>
      </c>
      <c r="G934" s="15">
        <v>1501</v>
      </c>
      <c r="H934" s="17">
        <v>181</v>
      </c>
      <c r="I934" s="82"/>
      <c r="J934" s="83">
        <f t="shared" si="148"/>
        <v>35.3825</v>
      </c>
      <c r="K934" s="83">
        <f t="shared" si="149"/>
        <v>41.157499999999999</v>
      </c>
      <c r="L934" s="83">
        <f t="shared" si="150"/>
        <v>39.897500000000001</v>
      </c>
      <c r="M934" s="83">
        <f t="shared" si="151"/>
        <v>64.171999999999997</v>
      </c>
      <c r="N934" s="83">
        <f t="shared" si="152"/>
        <v>51.518000000000001</v>
      </c>
      <c r="O934" s="83">
        <f t="shared" si="153"/>
        <v>36.357500000000002</v>
      </c>
      <c r="P934" s="134"/>
      <c r="Q934" s="36">
        <f t="shared" si="154"/>
        <v>901.83333333333337</v>
      </c>
      <c r="R934" s="37">
        <f t="shared" si="155"/>
        <v>5411</v>
      </c>
      <c r="S934" s="21"/>
      <c r="T934" s="21"/>
      <c r="U934" s="21"/>
      <c r="V934" s="21"/>
    </row>
    <row r="935" spans="1:22" ht="15.75" x14ac:dyDescent="0.25">
      <c r="A935" s="13">
        <v>0.625</v>
      </c>
      <c r="B935" s="14" t="s">
        <v>965</v>
      </c>
      <c r="C935" s="15">
        <v>1053</v>
      </c>
      <c r="D935" s="15">
        <v>1288</v>
      </c>
      <c r="E935" s="15">
        <v>1317</v>
      </c>
      <c r="F935" s="15">
        <v>1661</v>
      </c>
      <c r="G935" s="15">
        <v>1612</v>
      </c>
      <c r="H935" s="17">
        <v>983</v>
      </c>
      <c r="I935" s="82"/>
      <c r="J935" s="83">
        <f t="shared" si="148"/>
        <v>43.454000000000001</v>
      </c>
      <c r="K935" s="83">
        <f t="shared" si="149"/>
        <v>47.683999999999997</v>
      </c>
      <c r="L935" s="83">
        <f t="shared" si="150"/>
        <v>48.206000000000003</v>
      </c>
      <c r="M935" s="83">
        <f t="shared" si="151"/>
        <v>54.398000000000003</v>
      </c>
      <c r="N935" s="83">
        <f t="shared" si="152"/>
        <v>53.515999999999998</v>
      </c>
      <c r="O935" s="83">
        <f t="shared" si="153"/>
        <v>42.372500000000002</v>
      </c>
      <c r="P935" s="134"/>
      <c r="Q935" s="36">
        <f t="shared" si="154"/>
        <v>1319</v>
      </c>
      <c r="R935" s="37">
        <f t="shared" si="155"/>
        <v>7914</v>
      </c>
      <c r="S935" s="21"/>
      <c r="T935" s="21"/>
      <c r="U935" s="21"/>
      <c r="V935" s="21"/>
    </row>
    <row r="936" spans="1:22" ht="15.75" x14ac:dyDescent="0.25">
      <c r="A936" s="13">
        <v>0.625</v>
      </c>
      <c r="B936" s="14" t="s">
        <v>966</v>
      </c>
      <c r="C936" s="15">
        <v>172</v>
      </c>
      <c r="D936" s="15">
        <v>109</v>
      </c>
      <c r="E936" s="15">
        <v>397</v>
      </c>
      <c r="F936" s="15">
        <v>1107</v>
      </c>
      <c r="G936" s="15">
        <v>284</v>
      </c>
      <c r="H936" s="17"/>
      <c r="I936" s="82"/>
      <c r="J936" s="83">
        <f t="shared" si="148"/>
        <v>36.29</v>
      </c>
      <c r="K936" s="83">
        <f t="shared" si="149"/>
        <v>35.817500000000003</v>
      </c>
      <c r="L936" s="83">
        <f t="shared" si="150"/>
        <v>37.977499999999999</v>
      </c>
      <c r="M936" s="83">
        <f t="shared" si="151"/>
        <v>44.426000000000002</v>
      </c>
      <c r="N936" s="83">
        <f t="shared" si="152"/>
        <v>37.130000000000003</v>
      </c>
      <c r="O936" s="83">
        <f t="shared" si="153"/>
        <v>35</v>
      </c>
      <c r="P936" s="134"/>
      <c r="Q936" s="36">
        <f t="shared" si="154"/>
        <v>413.8</v>
      </c>
      <c r="R936" s="37">
        <f t="shared" si="155"/>
        <v>2069</v>
      </c>
      <c r="S936" s="21"/>
      <c r="T936" s="21"/>
      <c r="U936" s="21"/>
      <c r="V936" s="21"/>
    </row>
    <row r="937" spans="1:22" ht="15.75" x14ac:dyDescent="0.25">
      <c r="A937" s="13">
        <v>0.625</v>
      </c>
      <c r="B937" s="14" t="s">
        <v>967</v>
      </c>
      <c r="C937" s="15">
        <v>652</v>
      </c>
      <c r="D937" s="15">
        <v>591</v>
      </c>
      <c r="E937" s="15">
        <v>992</v>
      </c>
      <c r="F937" s="15">
        <v>1319</v>
      </c>
      <c r="G937" s="15">
        <v>1150</v>
      </c>
      <c r="H937" s="17">
        <v>642</v>
      </c>
      <c r="I937" s="82"/>
      <c r="J937" s="83">
        <f t="shared" si="148"/>
        <v>39.89</v>
      </c>
      <c r="K937" s="83">
        <f t="shared" si="149"/>
        <v>39.432499999999997</v>
      </c>
      <c r="L937" s="83">
        <f t="shared" si="150"/>
        <v>42.44</v>
      </c>
      <c r="M937" s="83">
        <f t="shared" si="151"/>
        <v>48.241999999999997</v>
      </c>
      <c r="N937" s="83">
        <f t="shared" si="152"/>
        <v>45.2</v>
      </c>
      <c r="O937" s="83">
        <f t="shared" si="153"/>
        <v>39.814999999999998</v>
      </c>
      <c r="P937" s="134"/>
      <c r="Q937" s="36">
        <f t="shared" si="154"/>
        <v>891</v>
      </c>
      <c r="R937" s="37">
        <f t="shared" si="155"/>
        <v>5346</v>
      </c>
      <c r="S937" s="21"/>
      <c r="T937" s="21"/>
      <c r="U937" s="21"/>
      <c r="V937" s="21"/>
    </row>
    <row r="938" spans="1:22" ht="15.75" x14ac:dyDescent="0.25">
      <c r="A938" s="13">
        <v>0.625</v>
      </c>
      <c r="B938" s="14" t="s">
        <v>968</v>
      </c>
      <c r="C938" s="15">
        <v>1257</v>
      </c>
      <c r="D938" s="15">
        <v>856</v>
      </c>
      <c r="E938" s="15">
        <v>967</v>
      </c>
      <c r="F938" s="15">
        <v>335</v>
      </c>
      <c r="G938" s="15">
        <v>2067</v>
      </c>
      <c r="H938" s="17">
        <v>2435</v>
      </c>
      <c r="I938" s="82"/>
      <c r="J938" s="83">
        <f t="shared" si="148"/>
        <v>47.125999999999998</v>
      </c>
      <c r="K938" s="83">
        <f t="shared" si="149"/>
        <v>41.42</v>
      </c>
      <c r="L938" s="83">
        <f t="shared" si="150"/>
        <v>42.252499999999998</v>
      </c>
      <c r="M938" s="83">
        <f t="shared" si="151"/>
        <v>37.512500000000003</v>
      </c>
      <c r="N938" s="83">
        <f t="shared" si="152"/>
        <v>61.706000000000003</v>
      </c>
      <c r="O938" s="83">
        <f t="shared" si="153"/>
        <v>68.33</v>
      </c>
      <c r="P938" s="134"/>
      <c r="Q938" s="36">
        <f t="shared" si="154"/>
        <v>1319.5</v>
      </c>
      <c r="R938" s="37">
        <f t="shared" si="155"/>
        <v>7917</v>
      </c>
      <c r="S938" s="21"/>
      <c r="T938" s="21"/>
      <c r="U938" s="21"/>
      <c r="V938" s="21"/>
    </row>
    <row r="939" spans="1:22" ht="15.75" x14ac:dyDescent="0.25">
      <c r="A939" s="13">
        <v>0.625</v>
      </c>
      <c r="B939" s="14" t="s">
        <v>969</v>
      </c>
      <c r="C939" s="15">
        <v>70</v>
      </c>
      <c r="D939" s="15">
        <v>134</v>
      </c>
      <c r="E939" s="15">
        <v>85</v>
      </c>
      <c r="F939" s="15">
        <v>188</v>
      </c>
      <c r="G939" s="15">
        <v>86</v>
      </c>
      <c r="H939" s="17">
        <v>529</v>
      </c>
      <c r="I939" s="82"/>
      <c r="J939" s="83">
        <f t="shared" si="148"/>
        <v>35.524999999999999</v>
      </c>
      <c r="K939" s="83">
        <f t="shared" si="149"/>
        <v>36.005000000000003</v>
      </c>
      <c r="L939" s="83">
        <f t="shared" si="150"/>
        <v>35.637500000000003</v>
      </c>
      <c r="M939" s="83">
        <f t="shared" si="151"/>
        <v>36.409999999999997</v>
      </c>
      <c r="N939" s="83">
        <f t="shared" si="152"/>
        <v>35.645000000000003</v>
      </c>
      <c r="O939" s="83">
        <f t="shared" si="153"/>
        <v>38.967500000000001</v>
      </c>
      <c r="P939" s="134"/>
      <c r="Q939" s="36">
        <f t="shared" si="154"/>
        <v>182</v>
      </c>
      <c r="R939" s="37">
        <f t="shared" si="155"/>
        <v>1092</v>
      </c>
      <c r="S939" s="21"/>
      <c r="T939" s="21"/>
      <c r="U939" s="21"/>
      <c r="V939" s="21"/>
    </row>
    <row r="940" spans="1:22" ht="15.75" x14ac:dyDescent="0.25">
      <c r="A940" s="13">
        <v>0.625</v>
      </c>
      <c r="B940" s="14" t="s">
        <v>970</v>
      </c>
      <c r="C940" s="15">
        <v>731</v>
      </c>
      <c r="D940" s="15">
        <v>675</v>
      </c>
      <c r="E940" s="15">
        <v>949</v>
      </c>
      <c r="F940" s="15">
        <v>1156</v>
      </c>
      <c r="G940" s="15">
        <v>833</v>
      </c>
      <c r="H940" s="17">
        <v>773</v>
      </c>
      <c r="I940" s="82"/>
      <c r="J940" s="83">
        <f t="shared" si="148"/>
        <v>40.482500000000002</v>
      </c>
      <c r="K940" s="83">
        <f t="shared" si="149"/>
        <v>40.0625</v>
      </c>
      <c r="L940" s="83">
        <f t="shared" si="150"/>
        <v>42.1175</v>
      </c>
      <c r="M940" s="83">
        <f t="shared" si="151"/>
        <v>45.308</v>
      </c>
      <c r="N940" s="83">
        <f t="shared" si="152"/>
        <v>41.247500000000002</v>
      </c>
      <c r="O940" s="83">
        <f t="shared" si="153"/>
        <v>40.797499999999999</v>
      </c>
      <c r="P940" s="134"/>
      <c r="Q940" s="36">
        <f t="shared" si="154"/>
        <v>852.83333333333337</v>
      </c>
      <c r="R940" s="37">
        <f t="shared" si="155"/>
        <v>5117</v>
      </c>
      <c r="S940" s="21"/>
      <c r="T940" s="21"/>
      <c r="U940" s="21"/>
      <c r="V940" s="21"/>
    </row>
    <row r="941" spans="1:22" ht="15.75" x14ac:dyDescent="0.25">
      <c r="A941" s="13">
        <v>0.625</v>
      </c>
      <c r="B941" s="14" t="s">
        <v>971</v>
      </c>
      <c r="C941" s="15">
        <v>1547</v>
      </c>
      <c r="D941" s="15">
        <v>1100</v>
      </c>
      <c r="E941" s="15">
        <v>1785</v>
      </c>
      <c r="F941" s="15">
        <v>2306</v>
      </c>
      <c r="G941" s="15">
        <v>1585</v>
      </c>
      <c r="H941" s="17">
        <v>668</v>
      </c>
      <c r="I941" s="82"/>
      <c r="J941" s="83">
        <f t="shared" si="148"/>
        <v>52.346000000000004</v>
      </c>
      <c r="K941" s="83">
        <f t="shared" si="149"/>
        <v>44.3</v>
      </c>
      <c r="L941" s="83">
        <f t="shared" si="150"/>
        <v>56.629999999999995</v>
      </c>
      <c r="M941" s="83">
        <f t="shared" si="151"/>
        <v>66.00800000000001</v>
      </c>
      <c r="N941" s="83">
        <f t="shared" si="152"/>
        <v>53.03</v>
      </c>
      <c r="O941" s="83">
        <f t="shared" si="153"/>
        <v>40.01</v>
      </c>
      <c r="P941" s="134"/>
      <c r="Q941" s="36">
        <f t="shared" si="154"/>
        <v>1498.5</v>
      </c>
      <c r="R941" s="37">
        <f t="shared" si="155"/>
        <v>8991</v>
      </c>
      <c r="S941" s="21"/>
      <c r="T941" s="21"/>
      <c r="U941" s="21"/>
      <c r="V941" s="21"/>
    </row>
    <row r="942" spans="1:22" ht="15.75" x14ac:dyDescent="0.25">
      <c r="A942" s="13">
        <v>0.625</v>
      </c>
      <c r="B942" s="14" t="s">
        <v>972</v>
      </c>
      <c r="C942" s="15">
        <v>77</v>
      </c>
      <c r="D942" s="15">
        <v>403</v>
      </c>
      <c r="E942" s="15">
        <v>484</v>
      </c>
      <c r="F942" s="15">
        <v>83</v>
      </c>
      <c r="G942" s="15">
        <v>190</v>
      </c>
      <c r="H942" s="17">
        <v>203</v>
      </c>
      <c r="I942" s="82"/>
      <c r="J942" s="83">
        <f t="shared" si="148"/>
        <v>35.577500000000001</v>
      </c>
      <c r="K942" s="83">
        <f t="shared" si="149"/>
        <v>38.022500000000001</v>
      </c>
      <c r="L942" s="83">
        <f t="shared" si="150"/>
        <v>38.630000000000003</v>
      </c>
      <c r="M942" s="83">
        <f t="shared" si="151"/>
        <v>35.622500000000002</v>
      </c>
      <c r="N942" s="83">
        <f t="shared" si="152"/>
        <v>36.424999999999997</v>
      </c>
      <c r="O942" s="83">
        <f t="shared" si="153"/>
        <v>36.522500000000001</v>
      </c>
      <c r="P942" s="134"/>
      <c r="Q942" s="36">
        <f t="shared" si="154"/>
        <v>240</v>
      </c>
      <c r="R942" s="37">
        <f t="shared" si="155"/>
        <v>1440</v>
      </c>
      <c r="S942" s="21"/>
      <c r="T942" s="21"/>
      <c r="U942" s="21"/>
      <c r="V942" s="21"/>
    </row>
    <row r="943" spans="1:22" ht="15.75" x14ac:dyDescent="0.25">
      <c r="A943" s="13">
        <v>0.625</v>
      </c>
      <c r="B943" s="14" t="s">
        <v>973</v>
      </c>
      <c r="C943" s="15">
        <v>1848</v>
      </c>
      <c r="D943" s="15">
        <v>1594</v>
      </c>
      <c r="E943" s="15">
        <v>2052</v>
      </c>
      <c r="F943" s="15">
        <v>1918</v>
      </c>
      <c r="G943" s="15">
        <v>1626</v>
      </c>
      <c r="H943" s="17">
        <v>1620</v>
      </c>
      <c r="I943" s="82"/>
      <c r="J943" s="83">
        <f t="shared" si="148"/>
        <v>57.764000000000003</v>
      </c>
      <c r="K943" s="83">
        <f t="shared" si="149"/>
        <v>53.192</v>
      </c>
      <c r="L943" s="83">
        <f t="shared" si="150"/>
        <v>61.436</v>
      </c>
      <c r="M943" s="83">
        <f t="shared" si="151"/>
        <v>59.024000000000001</v>
      </c>
      <c r="N943" s="83">
        <f t="shared" si="152"/>
        <v>53.768000000000001</v>
      </c>
      <c r="O943" s="83">
        <f t="shared" si="153"/>
        <v>53.66</v>
      </c>
      <c r="P943" s="134"/>
      <c r="Q943" s="36">
        <f t="shared" si="154"/>
        <v>1776.3333333333333</v>
      </c>
      <c r="R943" s="37">
        <f t="shared" si="155"/>
        <v>10658</v>
      </c>
      <c r="S943" s="21"/>
      <c r="T943" s="21"/>
      <c r="U943" s="21"/>
      <c r="V943" s="21"/>
    </row>
    <row r="944" spans="1:22" ht="15.75" x14ac:dyDescent="0.25">
      <c r="A944" s="13">
        <v>0.625</v>
      </c>
      <c r="B944" s="14" t="s">
        <v>974</v>
      </c>
      <c r="C944" s="15">
        <v>196</v>
      </c>
      <c r="D944" s="15">
        <v>165</v>
      </c>
      <c r="E944" s="15">
        <v>1088</v>
      </c>
      <c r="F944" s="15">
        <v>1329</v>
      </c>
      <c r="G944" s="15">
        <v>405</v>
      </c>
      <c r="H944" s="17">
        <v>489</v>
      </c>
      <c r="I944" s="82"/>
      <c r="J944" s="83">
        <f t="shared" si="148"/>
        <v>36.47</v>
      </c>
      <c r="K944" s="83">
        <f t="shared" si="149"/>
        <v>36.237499999999997</v>
      </c>
      <c r="L944" s="83">
        <f t="shared" si="150"/>
        <v>44.084000000000003</v>
      </c>
      <c r="M944" s="83">
        <f t="shared" si="151"/>
        <v>48.421999999999997</v>
      </c>
      <c r="N944" s="83">
        <f t="shared" si="152"/>
        <v>38.037500000000001</v>
      </c>
      <c r="O944" s="83">
        <f t="shared" si="153"/>
        <v>38.667499999999997</v>
      </c>
      <c r="P944" s="134"/>
      <c r="Q944" s="36">
        <f t="shared" si="154"/>
        <v>612</v>
      </c>
      <c r="R944" s="37">
        <f t="shared" si="155"/>
        <v>3672</v>
      </c>
      <c r="S944" s="21"/>
      <c r="T944" s="21"/>
      <c r="U944" s="21"/>
      <c r="V944" s="21"/>
    </row>
    <row r="945" spans="1:22" ht="15.75" x14ac:dyDescent="0.25">
      <c r="A945" s="13">
        <v>0.625</v>
      </c>
      <c r="B945" s="14" t="s">
        <v>975</v>
      </c>
      <c r="C945" s="15">
        <v>220</v>
      </c>
      <c r="D945" s="15">
        <v>26</v>
      </c>
      <c r="E945" s="15">
        <v>19</v>
      </c>
      <c r="F945" s="15">
        <v>691</v>
      </c>
      <c r="G945" s="15">
        <v>61</v>
      </c>
      <c r="H945" s="17">
        <v>82</v>
      </c>
      <c r="I945" s="82"/>
      <c r="J945" s="83">
        <f t="shared" si="148"/>
        <v>36.65</v>
      </c>
      <c r="K945" s="83">
        <f t="shared" si="149"/>
        <v>35.195</v>
      </c>
      <c r="L945" s="83">
        <f t="shared" si="150"/>
        <v>35.142499999999998</v>
      </c>
      <c r="M945" s="83">
        <f t="shared" si="151"/>
        <v>40.182499999999997</v>
      </c>
      <c r="N945" s="83">
        <f t="shared" si="152"/>
        <v>35.457500000000003</v>
      </c>
      <c r="O945" s="83">
        <f t="shared" si="153"/>
        <v>35.615000000000002</v>
      </c>
      <c r="P945" s="134"/>
      <c r="Q945" s="36">
        <f t="shared" si="154"/>
        <v>183.16666666666666</v>
      </c>
      <c r="R945" s="37">
        <f t="shared" si="155"/>
        <v>1099</v>
      </c>
      <c r="S945" s="21"/>
      <c r="T945" s="21"/>
      <c r="U945" s="21"/>
      <c r="V945" s="21"/>
    </row>
    <row r="946" spans="1:22" ht="15.75" x14ac:dyDescent="0.25">
      <c r="A946" s="13">
        <v>0.625</v>
      </c>
      <c r="B946" s="14" t="s">
        <v>976</v>
      </c>
      <c r="C946" s="15">
        <v>1366</v>
      </c>
      <c r="D946" s="15">
        <v>1175</v>
      </c>
      <c r="E946" s="15">
        <v>1557</v>
      </c>
      <c r="F946" s="15">
        <v>1552</v>
      </c>
      <c r="G946" s="15">
        <v>1326</v>
      </c>
      <c r="H946" s="17">
        <v>1711</v>
      </c>
      <c r="I946" s="82"/>
      <c r="J946" s="83">
        <f t="shared" si="148"/>
        <v>49.088000000000001</v>
      </c>
      <c r="K946" s="83">
        <f t="shared" si="149"/>
        <v>45.65</v>
      </c>
      <c r="L946" s="83">
        <f t="shared" si="150"/>
        <v>52.526000000000003</v>
      </c>
      <c r="M946" s="83">
        <f t="shared" si="151"/>
        <v>52.436</v>
      </c>
      <c r="N946" s="83">
        <f t="shared" si="152"/>
        <v>48.368000000000002</v>
      </c>
      <c r="O946" s="83">
        <f t="shared" si="153"/>
        <v>55.298000000000002</v>
      </c>
      <c r="P946" s="134"/>
      <c r="Q946" s="36">
        <f t="shared" si="154"/>
        <v>1447.8333333333333</v>
      </c>
      <c r="R946" s="37">
        <f t="shared" si="155"/>
        <v>8687</v>
      </c>
      <c r="S946" s="21"/>
      <c r="T946" s="21"/>
      <c r="U946" s="21"/>
      <c r="V946" s="21"/>
    </row>
    <row r="947" spans="1:22" ht="15.75" x14ac:dyDescent="0.25">
      <c r="A947" s="13">
        <v>0.625</v>
      </c>
      <c r="B947" s="14" t="s">
        <v>977</v>
      </c>
      <c r="C947" s="15">
        <v>528</v>
      </c>
      <c r="D947" s="15">
        <v>512</v>
      </c>
      <c r="E947" s="15">
        <v>666</v>
      </c>
      <c r="F947" s="15">
        <v>576</v>
      </c>
      <c r="G947" s="15">
        <v>599</v>
      </c>
      <c r="H947" s="17">
        <v>598</v>
      </c>
      <c r="I947" s="82"/>
      <c r="J947" s="83">
        <f t="shared" ref="J947:J1010" si="156">17.5*2+IF(C947&gt;1000,1000/100*0.75,C947/100*0.75)+IF(IF(C947&gt;3000,(3000-1000)/100*1.8,(C947-1000)/100*1.8)&lt;0,0,IF(C947&gt;3000,(3000-1000)/100*1.8,(C947-1000)/100*1.8))+IF(C947&gt;3000, (C947-3000)/100*4,0)</f>
        <v>38.96</v>
      </c>
      <c r="K947" s="83">
        <f t="shared" ref="K947:K1010" si="157">17.5*2+IF(D947&gt;1000,1000/100*0.75,D947/100*0.75)+IF(IF(D947&gt;3000,(3000-1000)/100*1.8,(D947-1000)/100*1.8)&lt;0,0,IF(D947&gt;3000,(3000-1000)/100*1.8,(D947-1000)/100*1.8))+IF(D947&gt;3000, (D947-3000)/100*4,0)</f>
        <v>38.840000000000003</v>
      </c>
      <c r="L947" s="83">
        <f t="shared" ref="L947:L1010" si="158">17.5*2+IF(E947&gt;1000,1000/100*0.75,E947/100*0.75)+IF(IF(E947&gt;3000,(3000-1000)/100*1.8,(E947-1000)/100*1.8)&lt;0,0,IF(E947&gt;3000,(3000-1000)/100*1.8,(E947-1000)/100*1.8))+IF(E947&gt;3000, (E947-3000)/100*4,0)</f>
        <v>39.994999999999997</v>
      </c>
      <c r="M947" s="83">
        <f t="shared" ref="M947:M1010" si="159">17.5*2+IF(F947&gt;1000,1000/100*0.75,F947/100*0.75)+IF(IF(F947&gt;3000,(3000-1000)/100*1.8,(F947-1000)/100*1.8)&lt;0,0,IF(F947&gt;3000,(3000-1000)/100*1.8,(F947-1000)/100*1.8))+IF(F947&gt;3000, (F947-3000)/100*4,0)</f>
        <v>39.32</v>
      </c>
      <c r="N947" s="83">
        <f t="shared" ref="N947:N1010" si="160">17.5*2+IF(G947&gt;1000,1000/100*0.75,G947/100*0.75)+IF(IF(G947&gt;3000,(3000-1000)/100*1.8,(G947-1000)/100*1.8)&lt;0,0,IF(G947&gt;3000,(3000-1000)/100*1.8,(G947-1000)/100*1.8))+IF(G947&gt;3000, (G947-3000)/100*4,0)</f>
        <v>39.4925</v>
      </c>
      <c r="O947" s="83">
        <f t="shared" ref="O947:O1010" si="161">17.5*2+IF(H947&gt;1000,1000/100*0.75,H947/100*0.75)+IF(IF(H947&gt;3000,(3000-1000)/100*1.8,(H947-1000)/100*1.8)&lt;0,0,IF(H947&gt;3000,(3000-1000)/100*1.8,(H947-1000)/100*1.8))+IF(H947&gt;3000, (H947-3000)/100*4,0)</f>
        <v>39.484999999999999</v>
      </c>
      <c r="P947" s="134"/>
      <c r="Q947" s="36">
        <f t="shared" si="154"/>
        <v>579.83333333333337</v>
      </c>
      <c r="R947" s="37">
        <f t="shared" si="155"/>
        <v>3479</v>
      </c>
      <c r="S947" s="21"/>
      <c r="T947" s="21"/>
      <c r="U947" s="21"/>
      <c r="V947" s="21"/>
    </row>
    <row r="948" spans="1:22" ht="15.75" x14ac:dyDescent="0.25">
      <c r="A948" s="13">
        <v>0.625</v>
      </c>
      <c r="B948" s="14" t="s">
        <v>978</v>
      </c>
      <c r="C948" s="15">
        <v>5</v>
      </c>
      <c r="D948" s="15">
        <v>2</v>
      </c>
      <c r="E948" s="15">
        <v>1</v>
      </c>
      <c r="F948" s="15">
        <v>66</v>
      </c>
      <c r="G948" s="15">
        <v>1</v>
      </c>
      <c r="H948" s="17">
        <v>1</v>
      </c>
      <c r="I948" s="82"/>
      <c r="J948" s="83">
        <f t="shared" si="156"/>
        <v>35.037500000000001</v>
      </c>
      <c r="K948" s="83">
        <f t="shared" si="157"/>
        <v>35.015000000000001</v>
      </c>
      <c r="L948" s="83">
        <f t="shared" si="158"/>
        <v>35.0075</v>
      </c>
      <c r="M948" s="83">
        <f t="shared" si="159"/>
        <v>35.494999999999997</v>
      </c>
      <c r="N948" s="83">
        <f t="shared" si="160"/>
        <v>35.0075</v>
      </c>
      <c r="O948" s="83">
        <f t="shared" si="161"/>
        <v>35.0075</v>
      </c>
      <c r="P948" s="134"/>
      <c r="Q948" s="36">
        <f t="shared" si="154"/>
        <v>12.666666666666666</v>
      </c>
      <c r="R948" s="37">
        <f t="shared" si="155"/>
        <v>76</v>
      </c>
      <c r="S948" s="21"/>
      <c r="T948" s="21"/>
      <c r="U948" s="21"/>
      <c r="V948" s="21"/>
    </row>
    <row r="949" spans="1:22" ht="15.75" x14ac:dyDescent="0.25">
      <c r="A949" s="13">
        <v>0.625</v>
      </c>
      <c r="B949" s="14" t="s">
        <v>979</v>
      </c>
      <c r="C949" s="15">
        <v>449</v>
      </c>
      <c r="D949" s="15">
        <v>333</v>
      </c>
      <c r="E949" s="15">
        <v>397</v>
      </c>
      <c r="F949" s="15">
        <v>2871</v>
      </c>
      <c r="G949" s="15">
        <v>596</v>
      </c>
      <c r="H949" s="17">
        <v>290</v>
      </c>
      <c r="I949" s="82"/>
      <c r="J949" s="83">
        <f t="shared" si="156"/>
        <v>38.3675</v>
      </c>
      <c r="K949" s="83">
        <f t="shared" si="157"/>
        <v>37.497500000000002</v>
      </c>
      <c r="L949" s="83">
        <f t="shared" si="158"/>
        <v>37.977499999999999</v>
      </c>
      <c r="M949" s="83">
        <f t="shared" si="159"/>
        <v>76.177999999999997</v>
      </c>
      <c r="N949" s="83">
        <f t="shared" si="160"/>
        <v>39.47</v>
      </c>
      <c r="O949" s="83">
        <f t="shared" si="161"/>
        <v>37.174999999999997</v>
      </c>
      <c r="P949" s="134"/>
      <c r="Q949" s="36">
        <f t="shared" si="154"/>
        <v>822.66666666666663</v>
      </c>
      <c r="R949" s="37">
        <f t="shared" si="155"/>
        <v>4936</v>
      </c>
      <c r="S949" s="21"/>
      <c r="T949" s="21"/>
      <c r="U949" s="21"/>
      <c r="V949" s="21"/>
    </row>
    <row r="950" spans="1:22" ht="15.75" x14ac:dyDescent="0.25">
      <c r="A950" s="13">
        <v>0.625</v>
      </c>
      <c r="B950" s="14" t="s">
        <v>980</v>
      </c>
      <c r="C950" s="15">
        <v>994</v>
      </c>
      <c r="D950" s="15">
        <v>990</v>
      </c>
      <c r="E950" s="15">
        <v>1859</v>
      </c>
      <c r="F950" s="15">
        <v>1783</v>
      </c>
      <c r="G950" s="15">
        <v>869</v>
      </c>
      <c r="H950" s="17">
        <v>967</v>
      </c>
      <c r="I950" s="82"/>
      <c r="J950" s="83">
        <f t="shared" si="156"/>
        <v>42.454999999999998</v>
      </c>
      <c r="K950" s="83">
        <f t="shared" si="157"/>
        <v>42.424999999999997</v>
      </c>
      <c r="L950" s="83">
        <f t="shared" si="158"/>
        <v>57.962000000000003</v>
      </c>
      <c r="M950" s="83">
        <f t="shared" si="159"/>
        <v>56.594000000000001</v>
      </c>
      <c r="N950" s="83">
        <f t="shared" si="160"/>
        <v>41.517499999999998</v>
      </c>
      <c r="O950" s="83">
        <f t="shared" si="161"/>
        <v>42.252499999999998</v>
      </c>
      <c r="P950" s="134"/>
      <c r="Q950" s="36">
        <f t="shared" si="154"/>
        <v>1243.6666666666667</v>
      </c>
      <c r="R950" s="37">
        <f t="shared" si="155"/>
        <v>7462</v>
      </c>
      <c r="S950" s="21"/>
      <c r="T950" s="21"/>
      <c r="U950" s="21"/>
      <c r="V950" s="21"/>
    </row>
    <row r="951" spans="1:22" ht="15.75" x14ac:dyDescent="0.25">
      <c r="A951" s="13">
        <v>0.625</v>
      </c>
      <c r="B951" s="14" t="s">
        <v>981</v>
      </c>
      <c r="C951" s="15">
        <v>777</v>
      </c>
      <c r="D951" s="15">
        <v>638</v>
      </c>
      <c r="E951" s="15">
        <v>1043</v>
      </c>
      <c r="F951" s="15">
        <v>1475</v>
      </c>
      <c r="G951" s="15">
        <v>827</v>
      </c>
      <c r="H951" s="17">
        <v>721</v>
      </c>
      <c r="I951" s="82"/>
      <c r="J951" s="83">
        <f t="shared" si="156"/>
        <v>40.827500000000001</v>
      </c>
      <c r="K951" s="83">
        <f t="shared" si="157"/>
        <v>39.784999999999997</v>
      </c>
      <c r="L951" s="83">
        <f t="shared" si="158"/>
        <v>43.274000000000001</v>
      </c>
      <c r="M951" s="83">
        <f t="shared" si="159"/>
        <v>51.05</v>
      </c>
      <c r="N951" s="83">
        <f t="shared" si="160"/>
        <v>41.202500000000001</v>
      </c>
      <c r="O951" s="83">
        <f t="shared" si="161"/>
        <v>40.407499999999999</v>
      </c>
      <c r="P951" s="134"/>
      <c r="Q951" s="36">
        <f t="shared" si="154"/>
        <v>913.5</v>
      </c>
      <c r="R951" s="37">
        <f t="shared" si="155"/>
        <v>5481</v>
      </c>
      <c r="S951" s="21"/>
      <c r="T951" s="21"/>
      <c r="U951" s="21"/>
      <c r="V951" s="21"/>
    </row>
    <row r="952" spans="1:22" ht="15.75" x14ac:dyDescent="0.25">
      <c r="A952" s="13">
        <v>0.625</v>
      </c>
      <c r="B952" s="14" t="s">
        <v>982</v>
      </c>
      <c r="C952" s="15">
        <v>2434</v>
      </c>
      <c r="D952" s="15">
        <v>1872</v>
      </c>
      <c r="E952" s="15">
        <v>3071</v>
      </c>
      <c r="F952" s="15">
        <v>6550</v>
      </c>
      <c r="G952" s="15">
        <v>1505</v>
      </c>
      <c r="H952" s="17">
        <v>776</v>
      </c>
      <c r="I952" s="82"/>
      <c r="J952" s="83">
        <f t="shared" si="156"/>
        <v>68.311999999999998</v>
      </c>
      <c r="K952" s="83">
        <f t="shared" si="157"/>
        <v>58.195999999999998</v>
      </c>
      <c r="L952" s="83">
        <f t="shared" si="158"/>
        <v>81.34</v>
      </c>
      <c r="M952" s="83">
        <f t="shared" si="159"/>
        <v>220.5</v>
      </c>
      <c r="N952" s="83">
        <f t="shared" si="160"/>
        <v>51.59</v>
      </c>
      <c r="O952" s="83">
        <f t="shared" si="161"/>
        <v>40.82</v>
      </c>
      <c r="P952" s="134"/>
      <c r="Q952" s="36">
        <f t="shared" si="154"/>
        <v>2701.3333333333335</v>
      </c>
      <c r="R952" s="37">
        <f t="shared" si="155"/>
        <v>16208</v>
      </c>
      <c r="S952" s="21"/>
      <c r="T952" s="21"/>
      <c r="U952" s="21"/>
      <c r="V952" s="21"/>
    </row>
    <row r="953" spans="1:22" ht="15.75" x14ac:dyDescent="0.25">
      <c r="A953" s="13">
        <v>0.625</v>
      </c>
      <c r="B953" s="14" t="s">
        <v>983</v>
      </c>
      <c r="C953" s="15">
        <v>74</v>
      </c>
      <c r="D953" s="15">
        <v>191</v>
      </c>
      <c r="E953" s="15">
        <v>693</v>
      </c>
      <c r="F953" s="15">
        <v>846</v>
      </c>
      <c r="G953" s="15">
        <v>687</v>
      </c>
      <c r="H953" s="17">
        <v>447</v>
      </c>
      <c r="I953" s="82"/>
      <c r="J953" s="83">
        <f t="shared" si="156"/>
        <v>35.555</v>
      </c>
      <c r="K953" s="83">
        <f t="shared" si="157"/>
        <v>36.432499999999997</v>
      </c>
      <c r="L953" s="83">
        <f t="shared" si="158"/>
        <v>40.197499999999998</v>
      </c>
      <c r="M953" s="83">
        <f t="shared" si="159"/>
        <v>41.344999999999999</v>
      </c>
      <c r="N953" s="83">
        <f t="shared" si="160"/>
        <v>40.152500000000003</v>
      </c>
      <c r="O953" s="83">
        <f t="shared" si="161"/>
        <v>38.352499999999999</v>
      </c>
      <c r="P953" s="134"/>
      <c r="Q953" s="36">
        <f t="shared" si="154"/>
        <v>489.66666666666669</v>
      </c>
      <c r="R953" s="37">
        <f t="shared" si="155"/>
        <v>2938</v>
      </c>
      <c r="S953" s="21"/>
      <c r="T953" s="21"/>
      <c r="U953" s="21"/>
      <c r="V953" s="21"/>
    </row>
    <row r="954" spans="1:22" ht="15.75" x14ac:dyDescent="0.25">
      <c r="A954" s="13">
        <v>0.625</v>
      </c>
      <c r="B954" s="14" t="s">
        <v>984</v>
      </c>
      <c r="C954" s="15">
        <v>703</v>
      </c>
      <c r="D954" s="15">
        <v>463</v>
      </c>
      <c r="E954" s="15">
        <v>572</v>
      </c>
      <c r="F954" s="15">
        <v>614</v>
      </c>
      <c r="G954" s="15">
        <v>520</v>
      </c>
      <c r="H954" s="17">
        <v>508</v>
      </c>
      <c r="I954" s="82"/>
      <c r="J954" s="83">
        <f t="shared" si="156"/>
        <v>40.272500000000001</v>
      </c>
      <c r="K954" s="83">
        <f t="shared" si="157"/>
        <v>38.472499999999997</v>
      </c>
      <c r="L954" s="83">
        <f t="shared" si="158"/>
        <v>39.29</v>
      </c>
      <c r="M954" s="83">
        <f t="shared" si="159"/>
        <v>39.604999999999997</v>
      </c>
      <c r="N954" s="83">
        <f t="shared" si="160"/>
        <v>38.9</v>
      </c>
      <c r="O954" s="83">
        <f t="shared" si="161"/>
        <v>38.81</v>
      </c>
      <c r="P954" s="134"/>
      <c r="Q954" s="36">
        <f t="shared" si="154"/>
        <v>563.33333333333337</v>
      </c>
      <c r="R954" s="37">
        <f t="shared" si="155"/>
        <v>3380</v>
      </c>
      <c r="S954" s="21"/>
      <c r="T954" s="21"/>
      <c r="U954" s="21"/>
      <c r="V954" s="21"/>
    </row>
    <row r="955" spans="1:22" ht="15.75" x14ac:dyDescent="0.25">
      <c r="A955" s="13">
        <v>0.625</v>
      </c>
      <c r="B955" s="14" t="s">
        <v>985</v>
      </c>
      <c r="C955" s="15">
        <v>20577</v>
      </c>
      <c r="D955" s="15">
        <v>1824</v>
      </c>
      <c r="E955" s="15">
        <v>958</v>
      </c>
      <c r="F955" s="15">
        <v>604</v>
      </c>
      <c r="G955" s="15">
        <v>751</v>
      </c>
      <c r="H955" s="17">
        <v>253</v>
      </c>
      <c r="I955" s="82"/>
      <c r="J955" s="83">
        <f t="shared" si="156"/>
        <v>781.58</v>
      </c>
      <c r="K955" s="83">
        <f t="shared" si="157"/>
        <v>57.332000000000001</v>
      </c>
      <c r="L955" s="83">
        <f t="shared" si="158"/>
        <v>42.185000000000002</v>
      </c>
      <c r="M955" s="83">
        <f t="shared" si="159"/>
        <v>39.53</v>
      </c>
      <c r="N955" s="83">
        <f t="shared" si="160"/>
        <v>40.6325</v>
      </c>
      <c r="O955" s="83">
        <f t="shared" si="161"/>
        <v>36.897500000000001</v>
      </c>
      <c r="P955" s="134"/>
      <c r="Q955" s="36">
        <f t="shared" si="154"/>
        <v>4161.166666666667</v>
      </c>
      <c r="R955" s="37">
        <f t="shared" si="155"/>
        <v>24967</v>
      </c>
      <c r="S955" s="21"/>
      <c r="T955" s="21"/>
      <c r="U955" s="21"/>
      <c r="V955" s="21"/>
    </row>
    <row r="956" spans="1:22" ht="15.75" x14ac:dyDescent="0.25">
      <c r="A956" s="13">
        <v>0.625</v>
      </c>
      <c r="B956" s="14" t="s">
        <v>986</v>
      </c>
      <c r="C956" s="15">
        <v>986</v>
      </c>
      <c r="D956" s="15">
        <v>1119</v>
      </c>
      <c r="E956" s="15">
        <v>4374</v>
      </c>
      <c r="F956" s="15">
        <v>6366</v>
      </c>
      <c r="G956" s="15">
        <v>4646</v>
      </c>
      <c r="H956" s="17">
        <v>1261</v>
      </c>
      <c r="I956" s="82"/>
      <c r="J956" s="83">
        <f t="shared" si="156"/>
        <v>42.394999999999996</v>
      </c>
      <c r="K956" s="83">
        <f t="shared" si="157"/>
        <v>44.642000000000003</v>
      </c>
      <c r="L956" s="83">
        <f t="shared" si="158"/>
        <v>133.46</v>
      </c>
      <c r="M956" s="83">
        <f t="shared" si="159"/>
        <v>213.14</v>
      </c>
      <c r="N956" s="83">
        <f t="shared" si="160"/>
        <v>144.34</v>
      </c>
      <c r="O956" s="83">
        <f t="shared" si="161"/>
        <v>47.198</v>
      </c>
      <c r="P956" s="134"/>
      <c r="Q956" s="36">
        <f t="shared" si="154"/>
        <v>3125.3333333333335</v>
      </c>
      <c r="R956" s="37">
        <f t="shared" si="155"/>
        <v>18752</v>
      </c>
      <c r="S956" s="21"/>
      <c r="T956" s="21"/>
      <c r="U956" s="21"/>
      <c r="V956" s="21"/>
    </row>
    <row r="957" spans="1:22" ht="15.75" x14ac:dyDescent="0.25">
      <c r="A957" s="13">
        <v>0.625</v>
      </c>
      <c r="B957" s="14" t="s">
        <v>987</v>
      </c>
      <c r="C957" s="15">
        <v>818</v>
      </c>
      <c r="D957" s="15">
        <v>763</v>
      </c>
      <c r="E957" s="15">
        <v>974</v>
      </c>
      <c r="F957" s="15">
        <v>872</v>
      </c>
      <c r="G957" s="15">
        <v>783</v>
      </c>
      <c r="H957" s="17">
        <v>698</v>
      </c>
      <c r="I957" s="82"/>
      <c r="J957" s="83">
        <f t="shared" si="156"/>
        <v>41.134999999999998</v>
      </c>
      <c r="K957" s="83">
        <f t="shared" si="157"/>
        <v>40.722499999999997</v>
      </c>
      <c r="L957" s="83">
        <f t="shared" si="158"/>
        <v>42.305</v>
      </c>
      <c r="M957" s="83">
        <f t="shared" si="159"/>
        <v>41.54</v>
      </c>
      <c r="N957" s="83">
        <f t="shared" si="160"/>
        <v>40.872500000000002</v>
      </c>
      <c r="O957" s="83">
        <f t="shared" si="161"/>
        <v>40.234999999999999</v>
      </c>
      <c r="P957" s="134"/>
      <c r="Q957" s="36">
        <f t="shared" si="154"/>
        <v>818</v>
      </c>
      <c r="R957" s="37">
        <f t="shared" si="155"/>
        <v>4908</v>
      </c>
      <c r="S957" s="21"/>
      <c r="T957" s="21"/>
      <c r="U957" s="21"/>
      <c r="V957" s="21"/>
    </row>
    <row r="958" spans="1:22" ht="15.75" x14ac:dyDescent="0.25">
      <c r="A958" s="13">
        <v>0.625</v>
      </c>
      <c r="B958" s="14" t="s">
        <v>988</v>
      </c>
      <c r="C958" s="15">
        <v>1085</v>
      </c>
      <c r="D958" s="15">
        <v>920</v>
      </c>
      <c r="E958" s="15">
        <v>2110</v>
      </c>
      <c r="F958" s="15">
        <v>3436</v>
      </c>
      <c r="G958" s="15">
        <v>1362</v>
      </c>
      <c r="H958" s="17">
        <v>1087</v>
      </c>
      <c r="I958" s="82"/>
      <c r="J958" s="83">
        <f t="shared" si="156"/>
        <v>44.03</v>
      </c>
      <c r="K958" s="83">
        <f t="shared" si="157"/>
        <v>41.9</v>
      </c>
      <c r="L958" s="83">
        <f t="shared" si="158"/>
        <v>62.480000000000004</v>
      </c>
      <c r="M958" s="83">
        <f t="shared" si="159"/>
        <v>95.94</v>
      </c>
      <c r="N958" s="83">
        <f t="shared" si="160"/>
        <v>49.015999999999998</v>
      </c>
      <c r="O958" s="83">
        <f t="shared" si="161"/>
        <v>44.066000000000003</v>
      </c>
      <c r="P958" s="134"/>
      <c r="Q958" s="36">
        <f t="shared" si="154"/>
        <v>1666.6666666666667</v>
      </c>
      <c r="R958" s="37">
        <f t="shared" si="155"/>
        <v>10000</v>
      </c>
      <c r="S958" s="21"/>
      <c r="T958" s="21"/>
      <c r="U958" s="21"/>
      <c r="V958" s="21"/>
    </row>
    <row r="959" spans="1:22" ht="15.75" x14ac:dyDescent="0.25">
      <c r="A959" s="13">
        <v>0.625</v>
      </c>
      <c r="B959" s="14" t="s">
        <v>989</v>
      </c>
      <c r="C959" s="15">
        <v>983</v>
      </c>
      <c r="D959" s="15">
        <v>1189</v>
      </c>
      <c r="E959" s="15">
        <v>1989</v>
      </c>
      <c r="F959" s="15">
        <v>2352</v>
      </c>
      <c r="G959" s="15">
        <v>1374</v>
      </c>
      <c r="H959" s="17">
        <v>1201</v>
      </c>
      <c r="I959" s="82"/>
      <c r="J959" s="83">
        <f t="shared" si="156"/>
        <v>42.372500000000002</v>
      </c>
      <c r="K959" s="83">
        <f t="shared" si="157"/>
        <v>45.902000000000001</v>
      </c>
      <c r="L959" s="83">
        <f t="shared" si="158"/>
        <v>60.302000000000007</v>
      </c>
      <c r="M959" s="83">
        <f t="shared" si="159"/>
        <v>66.835999999999999</v>
      </c>
      <c r="N959" s="83">
        <f t="shared" si="160"/>
        <v>49.231999999999999</v>
      </c>
      <c r="O959" s="83">
        <f t="shared" si="161"/>
        <v>46.118000000000002</v>
      </c>
      <c r="P959" s="134"/>
      <c r="Q959" s="36">
        <f t="shared" si="154"/>
        <v>1514.6666666666667</v>
      </c>
      <c r="R959" s="37">
        <f t="shared" si="155"/>
        <v>9088</v>
      </c>
      <c r="S959" s="21"/>
      <c r="T959" s="21"/>
      <c r="U959" s="21"/>
      <c r="V959" s="21"/>
    </row>
    <row r="960" spans="1:22" ht="15.75" x14ac:dyDescent="0.25">
      <c r="A960" s="13">
        <v>0.625</v>
      </c>
      <c r="B960" s="14" t="s">
        <v>990</v>
      </c>
      <c r="C960" s="15">
        <v>1428</v>
      </c>
      <c r="D960" s="15">
        <v>1439</v>
      </c>
      <c r="E960" s="15">
        <v>1460</v>
      </c>
      <c r="F960" s="15">
        <v>1622</v>
      </c>
      <c r="G960" s="15">
        <v>1240</v>
      </c>
      <c r="H960" s="17">
        <v>1479</v>
      </c>
      <c r="I960" s="82"/>
      <c r="J960" s="83">
        <f t="shared" si="156"/>
        <v>50.204000000000001</v>
      </c>
      <c r="K960" s="83">
        <f t="shared" si="157"/>
        <v>50.402000000000001</v>
      </c>
      <c r="L960" s="83">
        <f t="shared" si="158"/>
        <v>50.78</v>
      </c>
      <c r="M960" s="83">
        <f t="shared" si="159"/>
        <v>53.695999999999998</v>
      </c>
      <c r="N960" s="83">
        <f t="shared" si="160"/>
        <v>46.82</v>
      </c>
      <c r="O960" s="83">
        <f t="shared" si="161"/>
        <v>51.122</v>
      </c>
      <c r="P960" s="134"/>
      <c r="Q960" s="36">
        <f t="shared" si="154"/>
        <v>1444.6666666666667</v>
      </c>
      <c r="R960" s="37">
        <f t="shared" si="155"/>
        <v>8668</v>
      </c>
      <c r="S960" s="21"/>
      <c r="T960" s="21"/>
      <c r="U960" s="21"/>
      <c r="V960" s="21"/>
    </row>
    <row r="961" spans="1:22" ht="15.75" x14ac:dyDescent="0.25">
      <c r="A961" s="13">
        <v>0.625</v>
      </c>
      <c r="B961" s="14" t="s">
        <v>991</v>
      </c>
      <c r="C961" s="15"/>
      <c r="D961" s="15">
        <v>3782</v>
      </c>
      <c r="E961" s="15">
        <v>194</v>
      </c>
      <c r="F961" s="15"/>
      <c r="G961" s="15"/>
      <c r="H961" s="17"/>
      <c r="I961" s="82"/>
      <c r="J961" s="83">
        <f t="shared" si="156"/>
        <v>35</v>
      </c>
      <c r="K961" s="83">
        <f t="shared" si="157"/>
        <v>109.78</v>
      </c>
      <c r="L961" s="83">
        <f t="shared" si="158"/>
        <v>36.454999999999998</v>
      </c>
      <c r="M961" s="83">
        <f t="shared" si="159"/>
        <v>35</v>
      </c>
      <c r="N961" s="83">
        <f t="shared" si="160"/>
        <v>35</v>
      </c>
      <c r="O961" s="83">
        <f t="shared" si="161"/>
        <v>35</v>
      </c>
      <c r="P961" s="134"/>
      <c r="Q961" s="36">
        <f t="shared" si="154"/>
        <v>1988</v>
      </c>
      <c r="R961" s="37">
        <f t="shared" si="155"/>
        <v>3976</v>
      </c>
      <c r="S961" s="21"/>
      <c r="T961" s="21"/>
      <c r="U961" s="21"/>
      <c r="V961" s="21"/>
    </row>
    <row r="962" spans="1:22" ht="15.75" x14ac:dyDescent="0.25">
      <c r="A962" s="13">
        <v>0.625</v>
      </c>
      <c r="B962" s="14" t="s">
        <v>992</v>
      </c>
      <c r="C962" s="15">
        <v>752</v>
      </c>
      <c r="D962" s="15">
        <v>841</v>
      </c>
      <c r="E962" s="15">
        <v>987</v>
      </c>
      <c r="F962" s="15">
        <v>1164</v>
      </c>
      <c r="G962" s="15">
        <v>969</v>
      </c>
      <c r="H962" s="17">
        <v>1043</v>
      </c>
      <c r="I962" s="82"/>
      <c r="J962" s="83">
        <f t="shared" si="156"/>
        <v>40.64</v>
      </c>
      <c r="K962" s="83">
        <f t="shared" si="157"/>
        <v>41.307499999999997</v>
      </c>
      <c r="L962" s="83">
        <f t="shared" si="158"/>
        <v>42.402500000000003</v>
      </c>
      <c r="M962" s="83">
        <f t="shared" si="159"/>
        <v>45.451999999999998</v>
      </c>
      <c r="N962" s="83">
        <f t="shared" si="160"/>
        <v>42.267499999999998</v>
      </c>
      <c r="O962" s="83">
        <f t="shared" si="161"/>
        <v>43.274000000000001</v>
      </c>
      <c r="P962" s="134"/>
      <c r="Q962" s="36">
        <f t="shared" si="154"/>
        <v>959.33333333333337</v>
      </c>
      <c r="R962" s="37">
        <f t="shared" si="155"/>
        <v>5756</v>
      </c>
      <c r="S962" s="21"/>
      <c r="T962" s="21"/>
      <c r="U962" s="21"/>
      <c r="V962" s="21"/>
    </row>
    <row r="963" spans="1:22" ht="15.75" x14ac:dyDescent="0.25">
      <c r="A963" s="13">
        <v>0.625</v>
      </c>
      <c r="B963" s="14" t="s">
        <v>993</v>
      </c>
      <c r="C963" s="15">
        <v>1200</v>
      </c>
      <c r="D963" s="15">
        <v>250</v>
      </c>
      <c r="E963" s="15">
        <v>406</v>
      </c>
      <c r="F963" s="15">
        <v>386</v>
      </c>
      <c r="G963" s="15">
        <v>262</v>
      </c>
      <c r="H963" s="17">
        <v>273</v>
      </c>
      <c r="I963" s="82"/>
      <c r="J963" s="83">
        <f t="shared" si="156"/>
        <v>46.1</v>
      </c>
      <c r="K963" s="83">
        <f t="shared" si="157"/>
        <v>36.875</v>
      </c>
      <c r="L963" s="83">
        <f t="shared" si="158"/>
        <v>38.045000000000002</v>
      </c>
      <c r="M963" s="83">
        <f t="shared" si="159"/>
        <v>37.895000000000003</v>
      </c>
      <c r="N963" s="83">
        <f t="shared" si="160"/>
        <v>36.965000000000003</v>
      </c>
      <c r="O963" s="83">
        <f t="shared" si="161"/>
        <v>37.047499999999999</v>
      </c>
      <c r="P963" s="134"/>
      <c r="Q963" s="36">
        <f t="shared" si="154"/>
        <v>462.83333333333331</v>
      </c>
      <c r="R963" s="37">
        <f t="shared" si="155"/>
        <v>2777</v>
      </c>
      <c r="S963" s="21"/>
      <c r="T963" s="21"/>
      <c r="U963" s="21"/>
      <c r="V963" s="21"/>
    </row>
    <row r="964" spans="1:22" ht="15.75" x14ac:dyDescent="0.25">
      <c r="A964" s="13">
        <v>0.625</v>
      </c>
      <c r="B964" s="14" t="s">
        <v>994</v>
      </c>
      <c r="C964" s="15">
        <v>44</v>
      </c>
      <c r="D964" s="15">
        <v>81</v>
      </c>
      <c r="E964" s="15">
        <v>317</v>
      </c>
      <c r="F964" s="15">
        <v>209</v>
      </c>
      <c r="G964" s="15">
        <v>113</v>
      </c>
      <c r="H964" s="17">
        <v>19</v>
      </c>
      <c r="I964" s="82"/>
      <c r="J964" s="83">
        <f t="shared" si="156"/>
        <v>35.33</v>
      </c>
      <c r="K964" s="83">
        <f t="shared" si="157"/>
        <v>35.607500000000002</v>
      </c>
      <c r="L964" s="83">
        <f t="shared" si="158"/>
        <v>37.377499999999998</v>
      </c>
      <c r="M964" s="83">
        <f t="shared" si="159"/>
        <v>36.567500000000003</v>
      </c>
      <c r="N964" s="83">
        <f t="shared" si="160"/>
        <v>35.847499999999997</v>
      </c>
      <c r="O964" s="83">
        <f t="shared" si="161"/>
        <v>35.142499999999998</v>
      </c>
      <c r="P964" s="134"/>
      <c r="Q964" s="36">
        <f t="shared" si="154"/>
        <v>130.5</v>
      </c>
      <c r="R964" s="37">
        <f t="shared" si="155"/>
        <v>783</v>
      </c>
      <c r="S964" s="21"/>
      <c r="T964" s="21"/>
      <c r="U964" s="21"/>
      <c r="V964" s="21"/>
    </row>
    <row r="965" spans="1:22" ht="15.75" x14ac:dyDescent="0.25">
      <c r="A965" s="13">
        <v>0.625</v>
      </c>
      <c r="B965" s="14" t="s">
        <v>995</v>
      </c>
      <c r="C965" s="15">
        <v>446</v>
      </c>
      <c r="D965" s="15">
        <v>98</v>
      </c>
      <c r="E965" s="15">
        <v>2</v>
      </c>
      <c r="F965" s="15">
        <v>29</v>
      </c>
      <c r="G965" s="15">
        <v>55</v>
      </c>
      <c r="H965" s="17"/>
      <c r="I965" s="82"/>
      <c r="J965" s="83">
        <f t="shared" si="156"/>
        <v>38.344999999999999</v>
      </c>
      <c r="K965" s="83">
        <f t="shared" si="157"/>
        <v>35.734999999999999</v>
      </c>
      <c r="L965" s="83">
        <f t="shared" si="158"/>
        <v>35.015000000000001</v>
      </c>
      <c r="M965" s="83">
        <f t="shared" si="159"/>
        <v>35.217500000000001</v>
      </c>
      <c r="N965" s="83">
        <f t="shared" si="160"/>
        <v>35.412500000000001</v>
      </c>
      <c r="O965" s="83">
        <f t="shared" si="161"/>
        <v>35</v>
      </c>
      <c r="P965" s="134"/>
      <c r="Q965" s="36">
        <f t="shared" si="154"/>
        <v>126</v>
      </c>
      <c r="R965" s="37">
        <f t="shared" si="155"/>
        <v>630</v>
      </c>
      <c r="S965" s="21"/>
      <c r="T965" s="21"/>
      <c r="U965" s="21"/>
      <c r="V965" s="21"/>
    </row>
    <row r="966" spans="1:22" ht="15.75" x14ac:dyDescent="0.25">
      <c r="A966" s="13">
        <v>0.625</v>
      </c>
      <c r="B966" s="14" t="s">
        <v>996</v>
      </c>
      <c r="C966" s="15">
        <v>1669</v>
      </c>
      <c r="D966" s="15">
        <v>947</v>
      </c>
      <c r="E966" s="15">
        <v>1322</v>
      </c>
      <c r="F966" s="15">
        <v>2288</v>
      </c>
      <c r="G966" s="15">
        <v>961</v>
      </c>
      <c r="H966" s="17">
        <v>719</v>
      </c>
      <c r="I966" s="82"/>
      <c r="J966" s="83">
        <f t="shared" si="156"/>
        <v>54.542000000000002</v>
      </c>
      <c r="K966" s="83">
        <f t="shared" si="157"/>
        <v>42.102499999999999</v>
      </c>
      <c r="L966" s="83">
        <f t="shared" si="158"/>
        <v>48.295999999999999</v>
      </c>
      <c r="M966" s="83">
        <f t="shared" si="159"/>
        <v>65.683999999999997</v>
      </c>
      <c r="N966" s="83">
        <f t="shared" si="160"/>
        <v>42.207499999999996</v>
      </c>
      <c r="O966" s="83">
        <f t="shared" si="161"/>
        <v>40.392499999999998</v>
      </c>
      <c r="P966" s="134"/>
      <c r="Q966" s="36">
        <f t="shared" si="154"/>
        <v>1317.6666666666667</v>
      </c>
      <c r="R966" s="37">
        <f t="shared" si="155"/>
        <v>7906</v>
      </c>
      <c r="S966" s="21"/>
      <c r="T966" s="21"/>
      <c r="U966" s="21"/>
      <c r="V966" s="21"/>
    </row>
    <row r="967" spans="1:22" ht="15.75" x14ac:dyDescent="0.25">
      <c r="A967" s="13">
        <v>0.625</v>
      </c>
      <c r="B967" s="14" t="s">
        <v>997</v>
      </c>
      <c r="C967" s="15"/>
      <c r="D967" s="15"/>
      <c r="E967" s="15"/>
      <c r="F967" s="15"/>
      <c r="G967" s="15"/>
      <c r="H967" s="17"/>
      <c r="I967" s="82"/>
      <c r="J967" s="83">
        <f t="shared" si="156"/>
        <v>35</v>
      </c>
      <c r="K967" s="83">
        <f t="shared" si="157"/>
        <v>35</v>
      </c>
      <c r="L967" s="83">
        <f t="shared" si="158"/>
        <v>35</v>
      </c>
      <c r="M967" s="83">
        <f t="shared" si="159"/>
        <v>35</v>
      </c>
      <c r="N967" s="83">
        <f t="shared" si="160"/>
        <v>35</v>
      </c>
      <c r="O967" s="83">
        <f t="shared" si="161"/>
        <v>35</v>
      </c>
      <c r="P967" s="134"/>
      <c r="Q967" s="36" t="e">
        <f t="shared" ref="Q967:Q1019" si="162">AVERAGE(C967:H967)</f>
        <v>#DIV/0!</v>
      </c>
      <c r="R967" s="37">
        <f t="shared" ref="R967:R1019" si="163">SUM(C967:H967)</f>
        <v>0</v>
      </c>
      <c r="S967" s="21"/>
      <c r="T967" s="21"/>
      <c r="U967" s="21"/>
      <c r="V967" s="21"/>
    </row>
    <row r="968" spans="1:22" ht="15.75" x14ac:dyDescent="0.25">
      <c r="A968" s="13">
        <v>0.625</v>
      </c>
      <c r="B968" s="14" t="s">
        <v>998</v>
      </c>
      <c r="C968" s="15">
        <v>472</v>
      </c>
      <c r="D968" s="15">
        <v>375</v>
      </c>
      <c r="E968" s="15">
        <v>1761</v>
      </c>
      <c r="F968" s="15">
        <v>1065</v>
      </c>
      <c r="G968" s="15">
        <v>496</v>
      </c>
      <c r="H968" s="17">
        <v>367</v>
      </c>
      <c r="I968" s="82"/>
      <c r="J968" s="83">
        <f t="shared" si="156"/>
        <v>38.54</v>
      </c>
      <c r="K968" s="83">
        <f t="shared" si="157"/>
        <v>37.8125</v>
      </c>
      <c r="L968" s="83">
        <f t="shared" si="158"/>
        <v>56.198</v>
      </c>
      <c r="M968" s="83">
        <f t="shared" si="159"/>
        <v>43.67</v>
      </c>
      <c r="N968" s="83">
        <f t="shared" si="160"/>
        <v>38.72</v>
      </c>
      <c r="O968" s="83">
        <f t="shared" si="161"/>
        <v>37.752499999999998</v>
      </c>
      <c r="P968" s="134"/>
      <c r="Q968" s="36">
        <f t="shared" si="162"/>
        <v>756</v>
      </c>
      <c r="R968" s="37">
        <f t="shared" si="163"/>
        <v>4536</v>
      </c>
      <c r="S968" s="21"/>
      <c r="T968" s="21"/>
      <c r="U968" s="21"/>
      <c r="V968" s="21"/>
    </row>
    <row r="969" spans="1:22" ht="15.75" x14ac:dyDescent="0.25">
      <c r="A969" s="13">
        <v>0.625</v>
      </c>
      <c r="B969" s="14" t="s">
        <v>999</v>
      </c>
      <c r="C969" s="15">
        <v>458</v>
      </c>
      <c r="D969" s="15">
        <v>497</v>
      </c>
      <c r="E969" s="15">
        <v>484</v>
      </c>
      <c r="F969" s="15">
        <v>340</v>
      </c>
      <c r="G969" s="15">
        <v>476</v>
      </c>
      <c r="H969" s="17">
        <v>416</v>
      </c>
      <c r="I969" s="82"/>
      <c r="J969" s="83">
        <f t="shared" si="156"/>
        <v>38.435000000000002</v>
      </c>
      <c r="K969" s="83">
        <f t="shared" si="157"/>
        <v>38.727499999999999</v>
      </c>
      <c r="L969" s="83">
        <f t="shared" si="158"/>
        <v>38.630000000000003</v>
      </c>
      <c r="M969" s="83">
        <f t="shared" si="159"/>
        <v>37.549999999999997</v>
      </c>
      <c r="N969" s="83">
        <f t="shared" si="160"/>
        <v>38.57</v>
      </c>
      <c r="O969" s="83">
        <f t="shared" si="161"/>
        <v>38.119999999999997</v>
      </c>
      <c r="P969" s="134"/>
      <c r="Q969" s="36">
        <f t="shared" si="162"/>
        <v>445.16666666666669</v>
      </c>
      <c r="R969" s="37">
        <f t="shared" si="163"/>
        <v>2671</v>
      </c>
      <c r="S969" s="21"/>
      <c r="T969" s="21"/>
      <c r="U969" s="21"/>
      <c r="V969" s="21"/>
    </row>
    <row r="970" spans="1:22" ht="15.75" x14ac:dyDescent="0.25">
      <c r="A970" s="13">
        <v>0.625</v>
      </c>
      <c r="B970" s="14" t="s">
        <v>1000</v>
      </c>
      <c r="C970" s="15">
        <v>882</v>
      </c>
      <c r="D970" s="15">
        <v>817</v>
      </c>
      <c r="E970" s="15">
        <v>687</v>
      </c>
      <c r="F970" s="15">
        <v>515</v>
      </c>
      <c r="G970" s="15">
        <v>481</v>
      </c>
      <c r="H970" s="17">
        <v>448</v>
      </c>
      <c r="I970" s="82"/>
      <c r="J970" s="83">
        <f t="shared" si="156"/>
        <v>41.615000000000002</v>
      </c>
      <c r="K970" s="83">
        <f t="shared" si="157"/>
        <v>41.127499999999998</v>
      </c>
      <c r="L970" s="83">
        <f t="shared" si="158"/>
        <v>40.152500000000003</v>
      </c>
      <c r="M970" s="83">
        <f t="shared" si="159"/>
        <v>38.862499999999997</v>
      </c>
      <c r="N970" s="83">
        <f t="shared" si="160"/>
        <v>38.607500000000002</v>
      </c>
      <c r="O970" s="83">
        <f t="shared" si="161"/>
        <v>38.36</v>
      </c>
      <c r="P970" s="134"/>
      <c r="Q970" s="36">
        <f t="shared" si="162"/>
        <v>638.33333333333337</v>
      </c>
      <c r="R970" s="37">
        <f t="shared" si="163"/>
        <v>3830</v>
      </c>
      <c r="S970" s="21"/>
      <c r="T970" s="21"/>
      <c r="U970" s="21"/>
      <c r="V970" s="21"/>
    </row>
    <row r="971" spans="1:22" ht="15.75" x14ac:dyDescent="0.25">
      <c r="A971" s="13">
        <v>0.625</v>
      </c>
      <c r="B971" s="14" t="s">
        <v>1001</v>
      </c>
      <c r="C971" s="15"/>
      <c r="D971" s="15"/>
      <c r="E971" s="15"/>
      <c r="F971" s="15"/>
      <c r="G971" s="15"/>
      <c r="H971" s="17"/>
      <c r="I971" s="82"/>
      <c r="J971" s="83">
        <f t="shared" si="156"/>
        <v>35</v>
      </c>
      <c r="K971" s="83">
        <f t="shared" si="157"/>
        <v>35</v>
      </c>
      <c r="L971" s="83">
        <f t="shared" si="158"/>
        <v>35</v>
      </c>
      <c r="M971" s="83">
        <f t="shared" si="159"/>
        <v>35</v>
      </c>
      <c r="N971" s="83">
        <f t="shared" si="160"/>
        <v>35</v>
      </c>
      <c r="O971" s="83">
        <f t="shared" si="161"/>
        <v>35</v>
      </c>
      <c r="P971" s="134"/>
      <c r="Q971" s="36" t="e">
        <f t="shared" si="162"/>
        <v>#DIV/0!</v>
      </c>
      <c r="R971" s="37">
        <f t="shared" si="163"/>
        <v>0</v>
      </c>
      <c r="S971" s="21"/>
      <c r="T971" s="21"/>
      <c r="U971" s="21"/>
      <c r="V971" s="21"/>
    </row>
    <row r="972" spans="1:22" ht="15.75" x14ac:dyDescent="0.25">
      <c r="A972" s="13">
        <v>0.625</v>
      </c>
      <c r="B972" s="14" t="s">
        <v>1002</v>
      </c>
      <c r="C972" s="15">
        <v>872</v>
      </c>
      <c r="D972" s="15">
        <v>861</v>
      </c>
      <c r="E972" s="15">
        <v>1014</v>
      </c>
      <c r="F972" s="15">
        <v>1848</v>
      </c>
      <c r="G972" s="15">
        <v>967</v>
      </c>
      <c r="H972" s="17">
        <v>1003</v>
      </c>
      <c r="I972" s="82"/>
      <c r="J972" s="83">
        <f t="shared" si="156"/>
        <v>41.54</v>
      </c>
      <c r="K972" s="83">
        <f t="shared" si="157"/>
        <v>41.457499999999996</v>
      </c>
      <c r="L972" s="83">
        <f t="shared" si="158"/>
        <v>42.752000000000002</v>
      </c>
      <c r="M972" s="83">
        <f t="shared" si="159"/>
        <v>57.764000000000003</v>
      </c>
      <c r="N972" s="83">
        <f t="shared" si="160"/>
        <v>42.252499999999998</v>
      </c>
      <c r="O972" s="83">
        <f t="shared" si="161"/>
        <v>42.554000000000002</v>
      </c>
      <c r="P972" s="134"/>
      <c r="Q972" s="36">
        <f t="shared" si="162"/>
        <v>1094.1666666666667</v>
      </c>
      <c r="R972" s="37">
        <f t="shared" si="163"/>
        <v>6565</v>
      </c>
      <c r="S972" s="21"/>
      <c r="T972" s="21"/>
      <c r="U972" s="21"/>
      <c r="V972" s="21"/>
    </row>
    <row r="973" spans="1:22" ht="15.75" x14ac:dyDescent="0.25">
      <c r="A973" s="13">
        <v>0.625</v>
      </c>
      <c r="B973" s="14" t="s">
        <v>1003</v>
      </c>
      <c r="C973" s="15">
        <v>1</v>
      </c>
      <c r="D973" s="15">
        <v>116</v>
      </c>
      <c r="E973" s="15">
        <v>621</v>
      </c>
      <c r="F973" s="15">
        <v>935</v>
      </c>
      <c r="G973" s="15">
        <v>236</v>
      </c>
      <c r="H973" s="17">
        <v>45</v>
      </c>
      <c r="I973" s="82"/>
      <c r="J973" s="83">
        <f t="shared" si="156"/>
        <v>35.0075</v>
      </c>
      <c r="K973" s="83">
        <f t="shared" si="157"/>
        <v>35.869999999999997</v>
      </c>
      <c r="L973" s="83">
        <f t="shared" si="158"/>
        <v>39.657499999999999</v>
      </c>
      <c r="M973" s="83">
        <f t="shared" si="159"/>
        <v>42.012500000000003</v>
      </c>
      <c r="N973" s="83">
        <f t="shared" si="160"/>
        <v>36.770000000000003</v>
      </c>
      <c r="O973" s="83">
        <f t="shared" si="161"/>
        <v>35.337499999999999</v>
      </c>
      <c r="P973" s="134"/>
      <c r="Q973" s="36">
        <f t="shared" si="162"/>
        <v>325.66666666666669</v>
      </c>
      <c r="R973" s="37">
        <f t="shared" si="163"/>
        <v>1954</v>
      </c>
      <c r="S973" s="21"/>
      <c r="T973" s="21"/>
      <c r="U973" s="21"/>
      <c r="V973" s="21"/>
    </row>
    <row r="974" spans="1:22" ht="15.75" x14ac:dyDescent="0.25">
      <c r="A974" s="13">
        <v>0.625</v>
      </c>
      <c r="B974" s="14" t="s">
        <v>1004</v>
      </c>
      <c r="C974" s="15">
        <v>279</v>
      </c>
      <c r="D974" s="15">
        <v>348</v>
      </c>
      <c r="E974" s="15">
        <v>1910</v>
      </c>
      <c r="F974" s="15">
        <v>2091</v>
      </c>
      <c r="G974" s="15">
        <v>773</v>
      </c>
      <c r="H974" s="17">
        <v>262</v>
      </c>
      <c r="I974" s="82"/>
      <c r="J974" s="83">
        <f t="shared" si="156"/>
        <v>37.092500000000001</v>
      </c>
      <c r="K974" s="83">
        <f t="shared" si="157"/>
        <v>37.61</v>
      </c>
      <c r="L974" s="83">
        <f t="shared" si="158"/>
        <v>58.879999999999995</v>
      </c>
      <c r="M974" s="83">
        <f t="shared" si="159"/>
        <v>62.138000000000005</v>
      </c>
      <c r="N974" s="83">
        <f t="shared" si="160"/>
        <v>40.797499999999999</v>
      </c>
      <c r="O974" s="83">
        <f t="shared" si="161"/>
        <v>36.965000000000003</v>
      </c>
      <c r="P974" s="134"/>
      <c r="Q974" s="36">
        <f t="shared" si="162"/>
        <v>943.83333333333337</v>
      </c>
      <c r="R974" s="37">
        <f t="shared" si="163"/>
        <v>5663</v>
      </c>
      <c r="S974" s="21"/>
      <c r="T974" s="21"/>
      <c r="U974" s="21"/>
      <c r="V974" s="21"/>
    </row>
    <row r="975" spans="1:22" ht="15.75" x14ac:dyDescent="0.25">
      <c r="A975" s="13">
        <v>0.625</v>
      </c>
      <c r="B975" s="14" t="s">
        <v>1005</v>
      </c>
      <c r="C975" s="15">
        <v>1801</v>
      </c>
      <c r="D975" s="15">
        <v>1336</v>
      </c>
      <c r="E975" s="15">
        <v>1590</v>
      </c>
      <c r="F975" s="15">
        <v>1352</v>
      </c>
      <c r="G975" s="15">
        <v>1401</v>
      </c>
      <c r="H975" s="17">
        <v>1453</v>
      </c>
      <c r="I975" s="82"/>
      <c r="J975" s="83">
        <f t="shared" si="156"/>
        <v>56.917999999999999</v>
      </c>
      <c r="K975" s="83">
        <f t="shared" si="157"/>
        <v>48.548000000000002</v>
      </c>
      <c r="L975" s="83">
        <f t="shared" si="158"/>
        <v>53.120000000000005</v>
      </c>
      <c r="M975" s="83">
        <f t="shared" si="159"/>
        <v>48.835999999999999</v>
      </c>
      <c r="N975" s="83">
        <f t="shared" si="160"/>
        <v>49.718000000000004</v>
      </c>
      <c r="O975" s="83">
        <f t="shared" si="161"/>
        <v>50.653999999999996</v>
      </c>
      <c r="P975" s="134"/>
      <c r="Q975" s="36">
        <f t="shared" si="162"/>
        <v>1488.8333333333333</v>
      </c>
      <c r="R975" s="37">
        <f t="shared" si="163"/>
        <v>8933</v>
      </c>
      <c r="S975" s="21"/>
      <c r="T975" s="21"/>
      <c r="U975" s="21"/>
      <c r="V975" s="21"/>
    </row>
    <row r="976" spans="1:22" ht="15.75" x14ac:dyDescent="0.25">
      <c r="A976" s="13">
        <v>0.625</v>
      </c>
      <c r="B976" s="14" t="s">
        <v>1006</v>
      </c>
      <c r="C976" s="15"/>
      <c r="D976" s="15"/>
      <c r="E976" s="15">
        <v>75</v>
      </c>
      <c r="F976" s="15">
        <v>33</v>
      </c>
      <c r="G976" s="15">
        <v>2</v>
      </c>
      <c r="H976" s="17"/>
      <c r="I976" s="82"/>
      <c r="J976" s="83">
        <f t="shared" si="156"/>
        <v>35</v>
      </c>
      <c r="K976" s="83">
        <f t="shared" si="157"/>
        <v>35</v>
      </c>
      <c r="L976" s="83">
        <f t="shared" si="158"/>
        <v>35.5625</v>
      </c>
      <c r="M976" s="83">
        <f t="shared" si="159"/>
        <v>35.247500000000002</v>
      </c>
      <c r="N976" s="83">
        <f t="shared" si="160"/>
        <v>35.015000000000001</v>
      </c>
      <c r="O976" s="83">
        <f t="shared" si="161"/>
        <v>35</v>
      </c>
      <c r="P976" s="134"/>
      <c r="Q976" s="36">
        <f t="shared" si="162"/>
        <v>36.666666666666664</v>
      </c>
      <c r="R976" s="37">
        <f t="shared" si="163"/>
        <v>110</v>
      </c>
      <c r="S976" s="21"/>
      <c r="T976" s="21"/>
      <c r="U976" s="21"/>
      <c r="V976" s="21"/>
    </row>
    <row r="977" spans="1:22" ht="15.75" x14ac:dyDescent="0.25">
      <c r="A977" s="13">
        <v>0.625</v>
      </c>
      <c r="B977" s="14" t="s">
        <v>1007</v>
      </c>
      <c r="C977" s="15">
        <v>561</v>
      </c>
      <c r="D977" s="15">
        <v>733</v>
      </c>
      <c r="E977" s="15">
        <v>1354</v>
      </c>
      <c r="F977" s="15">
        <v>4306</v>
      </c>
      <c r="G977" s="15">
        <v>902</v>
      </c>
      <c r="H977" s="17"/>
      <c r="I977" s="82"/>
      <c r="J977" s="83">
        <f t="shared" si="156"/>
        <v>39.207500000000003</v>
      </c>
      <c r="K977" s="83">
        <f t="shared" si="157"/>
        <v>40.497500000000002</v>
      </c>
      <c r="L977" s="83">
        <f t="shared" si="158"/>
        <v>48.872</v>
      </c>
      <c r="M977" s="83">
        <f t="shared" si="159"/>
        <v>130.74</v>
      </c>
      <c r="N977" s="83">
        <f t="shared" si="160"/>
        <v>41.765000000000001</v>
      </c>
      <c r="O977" s="83">
        <f t="shared" si="161"/>
        <v>35</v>
      </c>
      <c r="P977" s="134"/>
      <c r="Q977" s="36">
        <f t="shared" si="162"/>
        <v>1571.2</v>
      </c>
      <c r="R977" s="37">
        <f t="shared" si="163"/>
        <v>7856</v>
      </c>
      <c r="S977" s="21"/>
      <c r="T977" s="21"/>
      <c r="U977" s="21"/>
      <c r="V977" s="21"/>
    </row>
    <row r="978" spans="1:22" ht="15.75" x14ac:dyDescent="0.25">
      <c r="A978" s="13">
        <v>0.625</v>
      </c>
      <c r="B978" s="52">
        <v>80182</v>
      </c>
      <c r="C978" s="15"/>
      <c r="D978" s="15"/>
      <c r="E978" s="15">
        <v>22</v>
      </c>
      <c r="F978" s="15">
        <v>38</v>
      </c>
      <c r="G978" s="15">
        <v>222</v>
      </c>
      <c r="H978" s="17">
        <v>45</v>
      </c>
      <c r="I978" s="82"/>
      <c r="J978" s="83">
        <f t="shared" si="156"/>
        <v>35</v>
      </c>
      <c r="K978" s="83">
        <f t="shared" si="157"/>
        <v>35</v>
      </c>
      <c r="L978" s="83">
        <f t="shared" si="158"/>
        <v>35.164999999999999</v>
      </c>
      <c r="M978" s="83">
        <f t="shared" si="159"/>
        <v>35.284999999999997</v>
      </c>
      <c r="N978" s="83">
        <f t="shared" si="160"/>
        <v>36.664999999999999</v>
      </c>
      <c r="O978" s="83">
        <f t="shared" si="161"/>
        <v>35.337499999999999</v>
      </c>
      <c r="P978" s="134"/>
      <c r="Q978" s="36">
        <f t="shared" si="162"/>
        <v>81.75</v>
      </c>
      <c r="R978" s="37">
        <f t="shared" si="163"/>
        <v>327</v>
      </c>
      <c r="S978" s="21"/>
      <c r="T978" s="21"/>
      <c r="U978" s="21"/>
      <c r="V978" s="21"/>
    </row>
    <row r="979" spans="1:22" ht="15.75" x14ac:dyDescent="0.25">
      <c r="A979" s="13">
        <v>0.625</v>
      </c>
      <c r="B979" s="14" t="s">
        <v>1008</v>
      </c>
      <c r="C979" s="15">
        <v>757</v>
      </c>
      <c r="D979" s="15">
        <v>140</v>
      </c>
      <c r="E979" s="15">
        <v>136</v>
      </c>
      <c r="F979" s="15">
        <v>214</v>
      </c>
      <c r="G979" s="15">
        <v>127</v>
      </c>
      <c r="H979" s="17">
        <v>178</v>
      </c>
      <c r="I979" s="82"/>
      <c r="J979" s="83">
        <f t="shared" si="156"/>
        <v>40.677500000000002</v>
      </c>
      <c r="K979" s="83">
        <f t="shared" si="157"/>
        <v>36.049999999999997</v>
      </c>
      <c r="L979" s="83">
        <f t="shared" si="158"/>
        <v>36.020000000000003</v>
      </c>
      <c r="M979" s="83">
        <f t="shared" si="159"/>
        <v>36.604999999999997</v>
      </c>
      <c r="N979" s="83">
        <f t="shared" si="160"/>
        <v>35.952500000000001</v>
      </c>
      <c r="O979" s="83">
        <f t="shared" si="161"/>
        <v>36.335000000000001</v>
      </c>
      <c r="P979" s="134"/>
      <c r="Q979" s="36">
        <f t="shared" si="162"/>
        <v>258.66666666666669</v>
      </c>
      <c r="R979" s="37">
        <f t="shared" si="163"/>
        <v>1552</v>
      </c>
      <c r="S979" s="21"/>
      <c r="T979" s="21"/>
      <c r="U979" s="21"/>
      <c r="V979" s="21"/>
    </row>
    <row r="980" spans="1:22" ht="15.75" x14ac:dyDescent="0.25">
      <c r="A980" s="13">
        <v>0.625</v>
      </c>
      <c r="B980" s="14" t="s">
        <v>1009</v>
      </c>
      <c r="C980" s="15"/>
      <c r="D980" s="15"/>
      <c r="E980" s="15"/>
      <c r="F980" s="15"/>
      <c r="G980" s="15"/>
      <c r="H980" s="17"/>
      <c r="I980" s="82"/>
      <c r="J980" s="83">
        <f t="shared" si="156"/>
        <v>35</v>
      </c>
      <c r="K980" s="83">
        <f t="shared" si="157"/>
        <v>35</v>
      </c>
      <c r="L980" s="83">
        <f t="shared" si="158"/>
        <v>35</v>
      </c>
      <c r="M980" s="83">
        <f t="shared" si="159"/>
        <v>35</v>
      </c>
      <c r="N980" s="83">
        <f t="shared" si="160"/>
        <v>35</v>
      </c>
      <c r="O980" s="83">
        <f t="shared" si="161"/>
        <v>35</v>
      </c>
      <c r="P980" s="134"/>
      <c r="Q980" s="36" t="e">
        <f t="shared" si="162"/>
        <v>#DIV/0!</v>
      </c>
      <c r="R980" s="37">
        <f t="shared" si="163"/>
        <v>0</v>
      </c>
      <c r="S980" s="21"/>
      <c r="T980" s="21"/>
      <c r="U980" s="21"/>
      <c r="V980" s="21"/>
    </row>
    <row r="981" spans="1:22" ht="15.75" x14ac:dyDescent="0.25">
      <c r="A981" s="13">
        <v>0.625</v>
      </c>
      <c r="B981" s="14" t="s">
        <v>1010</v>
      </c>
      <c r="C981" s="15">
        <v>391</v>
      </c>
      <c r="D981" s="15">
        <v>344</v>
      </c>
      <c r="E981" s="15">
        <v>365</v>
      </c>
      <c r="F981" s="15">
        <v>454</v>
      </c>
      <c r="G981" s="15">
        <v>345</v>
      </c>
      <c r="H981" s="17">
        <v>418</v>
      </c>
      <c r="I981" s="82"/>
      <c r="J981" s="83">
        <f t="shared" si="156"/>
        <v>37.932499999999997</v>
      </c>
      <c r="K981" s="83">
        <f t="shared" si="157"/>
        <v>37.58</v>
      </c>
      <c r="L981" s="83">
        <f t="shared" si="158"/>
        <v>37.737499999999997</v>
      </c>
      <c r="M981" s="83">
        <f t="shared" si="159"/>
        <v>38.405000000000001</v>
      </c>
      <c r="N981" s="83">
        <f t="shared" si="160"/>
        <v>37.587499999999999</v>
      </c>
      <c r="O981" s="83">
        <f t="shared" si="161"/>
        <v>38.134999999999998</v>
      </c>
      <c r="P981" s="134"/>
      <c r="Q981" s="36">
        <f t="shared" si="162"/>
        <v>386.16666666666669</v>
      </c>
      <c r="R981" s="37">
        <f t="shared" si="163"/>
        <v>2317</v>
      </c>
      <c r="S981" s="21"/>
      <c r="T981" s="21"/>
      <c r="U981" s="21"/>
      <c r="V981" s="21"/>
    </row>
    <row r="982" spans="1:22" ht="15.75" x14ac:dyDescent="0.25">
      <c r="A982" s="13">
        <v>0.625</v>
      </c>
      <c r="B982" s="14" t="s">
        <v>1011</v>
      </c>
      <c r="C982" s="15">
        <v>1822</v>
      </c>
      <c r="D982" s="15">
        <v>1675</v>
      </c>
      <c r="E982" s="15">
        <v>2244</v>
      </c>
      <c r="F982" s="15">
        <v>3270</v>
      </c>
      <c r="G982" s="15">
        <v>4589</v>
      </c>
      <c r="H982" s="17">
        <v>5990</v>
      </c>
      <c r="I982" s="82"/>
      <c r="J982" s="83">
        <f t="shared" si="156"/>
        <v>57.295999999999999</v>
      </c>
      <c r="K982" s="83">
        <f t="shared" si="157"/>
        <v>54.65</v>
      </c>
      <c r="L982" s="83">
        <f t="shared" si="158"/>
        <v>64.891999999999996</v>
      </c>
      <c r="M982" s="83">
        <f t="shared" si="159"/>
        <v>89.3</v>
      </c>
      <c r="N982" s="83">
        <f t="shared" si="160"/>
        <v>142.06</v>
      </c>
      <c r="O982" s="83">
        <f t="shared" si="161"/>
        <v>198.1</v>
      </c>
      <c r="P982" s="134"/>
      <c r="Q982" s="36">
        <f t="shared" si="162"/>
        <v>3265</v>
      </c>
      <c r="R982" s="37">
        <f t="shared" si="163"/>
        <v>19590</v>
      </c>
      <c r="S982" s="21"/>
      <c r="T982" s="21"/>
      <c r="U982" s="21"/>
      <c r="V982" s="21"/>
    </row>
    <row r="983" spans="1:22" ht="15.75" x14ac:dyDescent="0.25">
      <c r="A983" s="13">
        <v>0.625</v>
      </c>
      <c r="B983" s="14" t="s">
        <v>1012</v>
      </c>
      <c r="C983" s="15">
        <v>541</v>
      </c>
      <c r="D983" s="15">
        <v>486</v>
      </c>
      <c r="E983" s="15">
        <v>1092</v>
      </c>
      <c r="F983" s="15">
        <v>1156</v>
      </c>
      <c r="G983" s="15">
        <v>708</v>
      </c>
      <c r="H983" s="17">
        <v>462</v>
      </c>
      <c r="I983" s="82"/>
      <c r="J983" s="83">
        <f t="shared" si="156"/>
        <v>39.057499999999997</v>
      </c>
      <c r="K983" s="83">
        <f t="shared" si="157"/>
        <v>38.645000000000003</v>
      </c>
      <c r="L983" s="83">
        <f t="shared" si="158"/>
        <v>44.155999999999999</v>
      </c>
      <c r="M983" s="83">
        <f t="shared" si="159"/>
        <v>45.308</v>
      </c>
      <c r="N983" s="83">
        <f t="shared" si="160"/>
        <v>40.31</v>
      </c>
      <c r="O983" s="83">
        <f t="shared" si="161"/>
        <v>38.465000000000003</v>
      </c>
      <c r="P983" s="134"/>
      <c r="Q983" s="36">
        <f t="shared" si="162"/>
        <v>740.83333333333337</v>
      </c>
      <c r="R983" s="37">
        <f t="shared" si="163"/>
        <v>4445</v>
      </c>
      <c r="S983" s="21"/>
      <c r="T983" s="21"/>
      <c r="U983" s="21"/>
      <c r="V983" s="21"/>
    </row>
    <row r="984" spans="1:22" ht="15.75" x14ac:dyDescent="0.25">
      <c r="A984" s="13">
        <v>0.625</v>
      </c>
      <c r="B984" s="14" t="s">
        <v>1013</v>
      </c>
      <c r="C984" s="15">
        <v>4380</v>
      </c>
      <c r="D984" s="15">
        <v>4349</v>
      </c>
      <c r="E984" s="15">
        <v>6839</v>
      </c>
      <c r="F984" s="15">
        <v>9302</v>
      </c>
      <c r="G984" s="15">
        <v>224</v>
      </c>
      <c r="H984" s="17">
        <v>228</v>
      </c>
      <c r="I984" s="82"/>
      <c r="J984" s="83">
        <f t="shared" si="156"/>
        <v>133.69999999999999</v>
      </c>
      <c r="K984" s="83">
        <f t="shared" si="157"/>
        <v>132.46</v>
      </c>
      <c r="L984" s="83">
        <f t="shared" si="158"/>
        <v>232.06</v>
      </c>
      <c r="M984" s="83">
        <f t="shared" si="159"/>
        <v>330.58000000000004</v>
      </c>
      <c r="N984" s="83">
        <f t="shared" si="160"/>
        <v>36.68</v>
      </c>
      <c r="O984" s="83">
        <f t="shared" si="161"/>
        <v>36.71</v>
      </c>
      <c r="P984" s="134"/>
      <c r="Q984" s="36">
        <f t="shared" si="162"/>
        <v>4220.333333333333</v>
      </c>
      <c r="R984" s="37">
        <f t="shared" si="163"/>
        <v>25322</v>
      </c>
      <c r="S984" s="21"/>
      <c r="T984" s="21"/>
      <c r="U984" s="21"/>
      <c r="V984" s="21"/>
    </row>
    <row r="985" spans="1:22" ht="15.75" x14ac:dyDescent="0.25">
      <c r="A985" s="13">
        <v>0.625</v>
      </c>
      <c r="B985" s="14" t="s">
        <v>1014</v>
      </c>
      <c r="C985" s="15"/>
      <c r="D985" s="15">
        <v>43</v>
      </c>
      <c r="E985" s="15">
        <v>287</v>
      </c>
      <c r="F985" s="15"/>
      <c r="G985" s="15">
        <v>136</v>
      </c>
      <c r="H985" s="17">
        <v>1</v>
      </c>
      <c r="I985" s="82"/>
      <c r="J985" s="83">
        <f t="shared" si="156"/>
        <v>35</v>
      </c>
      <c r="K985" s="83">
        <f t="shared" si="157"/>
        <v>35.322499999999998</v>
      </c>
      <c r="L985" s="83">
        <f t="shared" si="158"/>
        <v>37.152500000000003</v>
      </c>
      <c r="M985" s="83">
        <f t="shared" si="159"/>
        <v>35</v>
      </c>
      <c r="N985" s="83">
        <f t="shared" si="160"/>
        <v>36.020000000000003</v>
      </c>
      <c r="O985" s="83">
        <f t="shared" si="161"/>
        <v>35.0075</v>
      </c>
      <c r="P985" s="134"/>
      <c r="Q985" s="36">
        <f t="shared" si="162"/>
        <v>116.75</v>
      </c>
      <c r="R985" s="37">
        <f t="shared" si="163"/>
        <v>467</v>
      </c>
      <c r="S985" s="21"/>
      <c r="T985" s="21"/>
      <c r="U985" s="21"/>
      <c r="V985" s="21"/>
    </row>
    <row r="986" spans="1:22" ht="15.75" x14ac:dyDescent="0.25">
      <c r="A986" s="13">
        <v>0.625</v>
      </c>
      <c r="B986" s="14" t="s">
        <v>1015</v>
      </c>
      <c r="C986" s="15">
        <v>91</v>
      </c>
      <c r="D986" s="15">
        <v>62</v>
      </c>
      <c r="E986" s="15">
        <v>77</v>
      </c>
      <c r="F986" s="15">
        <v>91</v>
      </c>
      <c r="G986" s="15">
        <v>25</v>
      </c>
      <c r="H986" s="17">
        <v>23</v>
      </c>
      <c r="I986" s="82"/>
      <c r="J986" s="83">
        <f t="shared" si="156"/>
        <v>35.682499999999997</v>
      </c>
      <c r="K986" s="83">
        <f t="shared" si="157"/>
        <v>35.465000000000003</v>
      </c>
      <c r="L986" s="83">
        <f t="shared" si="158"/>
        <v>35.577500000000001</v>
      </c>
      <c r="M986" s="83">
        <f t="shared" si="159"/>
        <v>35.682499999999997</v>
      </c>
      <c r="N986" s="83">
        <f t="shared" si="160"/>
        <v>35.1875</v>
      </c>
      <c r="O986" s="83">
        <f t="shared" si="161"/>
        <v>35.172499999999999</v>
      </c>
      <c r="P986" s="134"/>
      <c r="Q986" s="36">
        <f t="shared" si="162"/>
        <v>61.5</v>
      </c>
      <c r="R986" s="37">
        <f t="shared" si="163"/>
        <v>369</v>
      </c>
      <c r="S986" s="21"/>
      <c r="T986" s="21"/>
      <c r="U986" s="21"/>
      <c r="V986" s="21"/>
    </row>
    <row r="987" spans="1:22" ht="15.75" x14ac:dyDescent="0.25">
      <c r="A987" s="13">
        <v>0.625</v>
      </c>
      <c r="B987" s="14" t="s">
        <v>1016</v>
      </c>
      <c r="C987" s="15">
        <v>994</v>
      </c>
      <c r="D987" s="15">
        <v>842</v>
      </c>
      <c r="E987" s="15">
        <v>1001</v>
      </c>
      <c r="F987" s="15">
        <v>1109</v>
      </c>
      <c r="G987" s="15">
        <v>1000</v>
      </c>
      <c r="H987" s="17">
        <v>1162</v>
      </c>
      <c r="I987" s="82"/>
      <c r="J987" s="83">
        <f t="shared" si="156"/>
        <v>42.454999999999998</v>
      </c>
      <c r="K987" s="83">
        <f t="shared" si="157"/>
        <v>41.314999999999998</v>
      </c>
      <c r="L987" s="83">
        <f t="shared" si="158"/>
        <v>42.518000000000001</v>
      </c>
      <c r="M987" s="83">
        <f t="shared" si="159"/>
        <v>44.462000000000003</v>
      </c>
      <c r="N987" s="83">
        <f t="shared" si="160"/>
        <v>42.5</v>
      </c>
      <c r="O987" s="83">
        <f t="shared" si="161"/>
        <v>45.415999999999997</v>
      </c>
      <c r="P987" s="134"/>
      <c r="Q987" s="36">
        <f t="shared" si="162"/>
        <v>1018</v>
      </c>
      <c r="R987" s="37">
        <f t="shared" si="163"/>
        <v>6108</v>
      </c>
      <c r="S987" s="21"/>
      <c r="T987" s="21"/>
      <c r="U987" s="21"/>
      <c r="V987" s="21"/>
    </row>
    <row r="988" spans="1:22" ht="15.75" x14ac:dyDescent="0.25">
      <c r="A988" s="13">
        <v>0.625</v>
      </c>
      <c r="B988" s="14" t="s">
        <v>1017</v>
      </c>
      <c r="C988" s="15">
        <v>708</v>
      </c>
      <c r="D988" s="15">
        <v>635</v>
      </c>
      <c r="E988" s="15">
        <v>820</v>
      </c>
      <c r="F988" s="15">
        <v>971</v>
      </c>
      <c r="G988" s="15">
        <v>850</v>
      </c>
      <c r="H988" s="17">
        <v>779</v>
      </c>
      <c r="I988" s="82"/>
      <c r="J988" s="83">
        <f t="shared" si="156"/>
        <v>40.31</v>
      </c>
      <c r="K988" s="83">
        <f t="shared" si="157"/>
        <v>39.762500000000003</v>
      </c>
      <c r="L988" s="83">
        <f t="shared" si="158"/>
        <v>41.15</v>
      </c>
      <c r="M988" s="83">
        <f t="shared" si="159"/>
        <v>42.282499999999999</v>
      </c>
      <c r="N988" s="83">
        <f t="shared" si="160"/>
        <v>41.375</v>
      </c>
      <c r="O988" s="83">
        <f t="shared" si="161"/>
        <v>40.842500000000001</v>
      </c>
      <c r="P988" s="134"/>
      <c r="Q988" s="36">
        <f t="shared" si="162"/>
        <v>793.83333333333337</v>
      </c>
      <c r="R988" s="37">
        <f t="shared" si="163"/>
        <v>4763</v>
      </c>
      <c r="S988" s="21"/>
      <c r="T988" s="21"/>
      <c r="U988" s="21"/>
      <c r="V988" s="21"/>
    </row>
    <row r="989" spans="1:22" ht="15.75" x14ac:dyDescent="0.25">
      <c r="A989" s="13">
        <v>0.625</v>
      </c>
      <c r="B989" s="14" t="s">
        <v>1018</v>
      </c>
      <c r="C989" s="15">
        <v>1604</v>
      </c>
      <c r="D989" s="15">
        <v>1075</v>
      </c>
      <c r="E989" s="15">
        <v>1324</v>
      </c>
      <c r="F989" s="15">
        <v>1218</v>
      </c>
      <c r="G989" s="15">
        <v>1282</v>
      </c>
      <c r="H989" s="17">
        <v>2677</v>
      </c>
      <c r="I989" s="82"/>
      <c r="J989" s="83">
        <f t="shared" si="156"/>
        <v>53.372</v>
      </c>
      <c r="K989" s="83">
        <f t="shared" si="157"/>
        <v>43.85</v>
      </c>
      <c r="L989" s="83">
        <f t="shared" si="158"/>
        <v>48.332000000000001</v>
      </c>
      <c r="M989" s="83">
        <f t="shared" si="159"/>
        <v>46.423999999999999</v>
      </c>
      <c r="N989" s="83">
        <f t="shared" si="160"/>
        <v>47.576000000000001</v>
      </c>
      <c r="O989" s="83">
        <f t="shared" si="161"/>
        <v>72.686000000000007</v>
      </c>
      <c r="P989" s="134"/>
      <c r="Q989" s="36">
        <f t="shared" si="162"/>
        <v>1530</v>
      </c>
      <c r="R989" s="37">
        <f t="shared" si="163"/>
        <v>9180</v>
      </c>
      <c r="S989" s="21"/>
      <c r="T989" s="21"/>
      <c r="U989" s="21"/>
      <c r="V989" s="21"/>
    </row>
    <row r="990" spans="1:22" ht="15.75" x14ac:dyDescent="0.25">
      <c r="A990" s="13">
        <v>0.625</v>
      </c>
      <c r="B990" s="14" t="s">
        <v>1019</v>
      </c>
      <c r="C990" s="15">
        <v>1</v>
      </c>
      <c r="D990" s="15">
        <v>14</v>
      </c>
      <c r="E990" s="15">
        <v>15</v>
      </c>
      <c r="F990" s="15">
        <v>4</v>
      </c>
      <c r="G990" s="15">
        <v>5</v>
      </c>
      <c r="H990" s="17"/>
      <c r="I990" s="82"/>
      <c r="J990" s="83">
        <f t="shared" si="156"/>
        <v>35.0075</v>
      </c>
      <c r="K990" s="83">
        <f t="shared" si="157"/>
        <v>35.104999999999997</v>
      </c>
      <c r="L990" s="83">
        <f t="shared" si="158"/>
        <v>35.112499999999997</v>
      </c>
      <c r="M990" s="83">
        <f t="shared" si="159"/>
        <v>35.03</v>
      </c>
      <c r="N990" s="83">
        <f t="shared" si="160"/>
        <v>35.037500000000001</v>
      </c>
      <c r="O990" s="83">
        <f t="shared" si="161"/>
        <v>35</v>
      </c>
      <c r="P990" s="134"/>
      <c r="Q990" s="36">
        <f t="shared" si="162"/>
        <v>7.8</v>
      </c>
      <c r="R990" s="37">
        <f t="shared" si="163"/>
        <v>39</v>
      </c>
      <c r="S990" s="21"/>
      <c r="T990" s="21"/>
      <c r="U990" s="21"/>
      <c r="V990" s="21"/>
    </row>
    <row r="991" spans="1:22" ht="15.75" x14ac:dyDescent="0.25">
      <c r="A991" s="13">
        <v>0.625</v>
      </c>
      <c r="B991" s="14" t="s">
        <v>1020</v>
      </c>
      <c r="C991" s="15">
        <v>2192</v>
      </c>
      <c r="D991" s="15">
        <v>2097</v>
      </c>
      <c r="E991" s="15">
        <v>2009</v>
      </c>
      <c r="F991" s="15">
        <v>2243</v>
      </c>
      <c r="G991" s="15">
        <v>2056</v>
      </c>
      <c r="H991" s="17">
        <v>1700</v>
      </c>
      <c r="I991" s="82"/>
      <c r="J991" s="83">
        <f t="shared" si="156"/>
        <v>63.956000000000003</v>
      </c>
      <c r="K991" s="83">
        <f t="shared" si="157"/>
        <v>62.246000000000002</v>
      </c>
      <c r="L991" s="83">
        <f t="shared" si="158"/>
        <v>60.661999999999999</v>
      </c>
      <c r="M991" s="83">
        <f t="shared" si="159"/>
        <v>64.873999999999995</v>
      </c>
      <c r="N991" s="83">
        <f t="shared" si="160"/>
        <v>61.508000000000003</v>
      </c>
      <c r="O991" s="83">
        <f t="shared" si="161"/>
        <v>55.1</v>
      </c>
      <c r="P991" s="134"/>
      <c r="Q991" s="36">
        <f t="shared" si="162"/>
        <v>2049.5</v>
      </c>
      <c r="R991" s="37">
        <f t="shared" si="163"/>
        <v>12297</v>
      </c>
      <c r="S991" s="21"/>
      <c r="T991" s="21"/>
      <c r="U991" s="21"/>
      <c r="V991" s="21"/>
    </row>
    <row r="992" spans="1:22" ht="15.75" x14ac:dyDescent="0.25">
      <c r="A992" s="13">
        <v>0.625</v>
      </c>
      <c r="B992" s="14" t="s">
        <v>1021</v>
      </c>
      <c r="C992" s="15">
        <v>720</v>
      </c>
      <c r="D992" s="15">
        <v>858</v>
      </c>
      <c r="E992" s="15">
        <v>1002</v>
      </c>
      <c r="F992" s="15">
        <v>1260</v>
      </c>
      <c r="G992" s="15">
        <v>947</v>
      </c>
      <c r="H992" s="17">
        <v>760</v>
      </c>
      <c r="I992" s="82"/>
      <c r="J992" s="83">
        <f t="shared" si="156"/>
        <v>40.4</v>
      </c>
      <c r="K992" s="83">
        <f t="shared" si="157"/>
        <v>41.435000000000002</v>
      </c>
      <c r="L992" s="83">
        <f t="shared" si="158"/>
        <v>42.536000000000001</v>
      </c>
      <c r="M992" s="83">
        <f t="shared" si="159"/>
        <v>47.18</v>
      </c>
      <c r="N992" s="83">
        <f t="shared" si="160"/>
        <v>42.102499999999999</v>
      </c>
      <c r="O992" s="83">
        <f t="shared" si="161"/>
        <v>40.700000000000003</v>
      </c>
      <c r="P992" s="134"/>
      <c r="Q992" s="36">
        <f t="shared" si="162"/>
        <v>924.5</v>
      </c>
      <c r="R992" s="37">
        <f t="shared" si="163"/>
        <v>5547</v>
      </c>
      <c r="S992" s="21"/>
      <c r="T992" s="21"/>
      <c r="U992" s="21"/>
      <c r="V992" s="21"/>
    </row>
    <row r="993" spans="1:22" ht="15.75" x14ac:dyDescent="0.25">
      <c r="A993" s="13">
        <v>0.625</v>
      </c>
      <c r="B993" s="14" t="s">
        <v>1022</v>
      </c>
      <c r="C993" s="15">
        <v>345</v>
      </c>
      <c r="D993" s="15">
        <v>89</v>
      </c>
      <c r="E993" s="15">
        <v>425</v>
      </c>
      <c r="F993" s="15">
        <v>394</v>
      </c>
      <c r="G993" s="15">
        <v>272</v>
      </c>
      <c r="H993" s="17">
        <v>373</v>
      </c>
      <c r="I993" s="82"/>
      <c r="J993" s="83">
        <f t="shared" si="156"/>
        <v>37.587499999999999</v>
      </c>
      <c r="K993" s="83">
        <f t="shared" si="157"/>
        <v>35.667499999999997</v>
      </c>
      <c r="L993" s="83">
        <f t="shared" si="158"/>
        <v>38.1875</v>
      </c>
      <c r="M993" s="83">
        <f t="shared" si="159"/>
        <v>37.954999999999998</v>
      </c>
      <c r="N993" s="83">
        <f t="shared" si="160"/>
        <v>37.04</v>
      </c>
      <c r="O993" s="83">
        <f t="shared" si="161"/>
        <v>37.797499999999999</v>
      </c>
      <c r="P993" s="134"/>
      <c r="Q993" s="36">
        <f t="shared" si="162"/>
        <v>316.33333333333331</v>
      </c>
      <c r="R993" s="37">
        <f t="shared" si="163"/>
        <v>1898</v>
      </c>
      <c r="S993" s="21"/>
      <c r="T993" s="21"/>
      <c r="U993" s="21"/>
      <c r="V993" s="21"/>
    </row>
    <row r="994" spans="1:22" ht="15.75" x14ac:dyDescent="0.25">
      <c r="A994" s="13">
        <v>0.625</v>
      </c>
      <c r="B994" s="14" t="s">
        <v>1023</v>
      </c>
      <c r="C994" s="15">
        <v>1465</v>
      </c>
      <c r="D994" s="15">
        <v>151</v>
      </c>
      <c r="E994" s="15">
        <v>213</v>
      </c>
      <c r="F994" s="15">
        <v>198</v>
      </c>
      <c r="G994" s="15">
        <v>317</v>
      </c>
      <c r="H994" s="17">
        <v>162</v>
      </c>
      <c r="I994" s="82"/>
      <c r="J994" s="83">
        <f t="shared" si="156"/>
        <v>50.870000000000005</v>
      </c>
      <c r="K994" s="83">
        <f t="shared" si="157"/>
        <v>36.1325</v>
      </c>
      <c r="L994" s="83">
        <f t="shared" si="158"/>
        <v>36.597499999999997</v>
      </c>
      <c r="M994" s="83">
        <f t="shared" si="159"/>
        <v>36.484999999999999</v>
      </c>
      <c r="N994" s="83">
        <f t="shared" si="160"/>
        <v>37.377499999999998</v>
      </c>
      <c r="O994" s="83">
        <f t="shared" si="161"/>
        <v>36.215000000000003</v>
      </c>
      <c r="P994" s="134"/>
      <c r="Q994" s="36">
        <f t="shared" si="162"/>
        <v>417.66666666666669</v>
      </c>
      <c r="R994" s="37">
        <f t="shared" si="163"/>
        <v>2506</v>
      </c>
      <c r="S994" s="21"/>
      <c r="T994" s="21"/>
      <c r="U994" s="21"/>
      <c r="V994" s="21"/>
    </row>
    <row r="995" spans="1:22" ht="15.75" x14ac:dyDescent="0.25">
      <c r="A995" s="13">
        <v>0.625</v>
      </c>
      <c r="B995" s="14" t="s">
        <v>1024</v>
      </c>
      <c r="C995" s="15">
        <v>669</v>
      </c>
      <c r="D995" s="15">
        <v>355</v>
      </c>
      <c r="E995" s="15">
        <v>39</v>
      </c>
      <c r="F995" s="15">
        <v>253</v>
      </c>
      <c r="G995" s="15">
        <v>89</v>
      </c>
      <c r="H995" s="17">
        <v>248</v>
      </c>
      <c r="I995" s="82"/>
      <c r="J995" s="83">
        <f t="shared" si="156"/>
        <v>40.017499999999998</v>
      </c>
      <c r="K995" s="83">
        <f t="shared" si="157"/>
        <v>37.662500000000001</v>
      </c>
      <c r="L995" s="83">
        <f t="shared" si="158"/>
        <v>35.292499999999997</v>
      </c>
      <c r="M995" s="83">
        <f t="shared" si="159"/>
        <v>36.897500000000001</v>
      </c>
      <c r="N995" s="83">
        <f t="shared" si="160"/>
        <v>35.667499999999997</v>
      </c>
      <c r="O995" s="83">
        <f t="shared" si="161"/>
        <v>36.86</v>
      </c>
      <c r="P995" s="134"/>
      <c r="Q995" s="36">
        <f t="shared" si="162"/>
        <v>275.5</v>
      </c>
      <c r="R995" s="37">
        <f t="shared" si="163"/>
        <v>1653</v>
      </c>
      <c r="S995" s="21"/>
      <c r="T995" s="21"/>
      <c r="U995" s="21"/>
      <c r="V995" s="21"/>
    </row>
    <row r="996" spans="1:22" ht="15.75" x14ac:dyDescent="0.25">
      <c r="A996" s="13">
        <v>0.625</v>
      </c>
      <c r="B996" s="14" t="s">
        <v>1025</v>
      </c>
      <c r="C996" s="15">
        <v>313</v>
      </c>
      <c r="D996" s="15">
        <v>630</v>
      </c>
      <c r="E996" s="15">
        <v>2931</v>
      </c>
      <c r="F996" s="15">
        <v>5258</v>
      </c>
      <c r="G996" s="15">
        <v>1578</v>
      </c>
      <c r="H996" s="17">
        <v>333</v>
      </c>
      <c r="I996" s="82"/>
      <c r="J996" s="83">
        <f t="shared" si="156"/>
        <v>37.347499999999997</v>
      </c>
      <c r="K996" s="83">
        <f t="shared" si="157"/>
        <v>39.725000000000001</v>
      </c>
      <c r="L996" s="83">
        <f t="shared" si="158"/>
        <v>77.257999999999996</v>
      </c>
      <c r="M996" s="83">
        <f t="shared" si="159"/>
        <v>168.82</v>
      </c>
      <c r="N996" s="83">
        <f t="shared" si="160"/>
        <v>52.903999999999996</v>
      </c>
      <c r="O996" s="83">
        <f t="shared" si="161"/>
        <v>37.497500000000002</v>
      </c>
      <c r="P996" s="134"/>
      <c r="Q996" s="36">
        <f t="shared" si="162"/>
        <v>1840.5</v>
      </c>
      <c r="R996" s="37">
        <f t="shared" si="163"/>
        <v>11043</v>
      </c>
      <c r="S996" s="21"/>
      <c r="T996" s="21"/>
      <c r="U996" s="21"/>
      <c r="V996" s="21"/>
    </row>
    <row r="997" spans="1:22" ht="15.75" x14ac:dyDescent="0.25">
      <c r="A997" s="13">
        <v>0.625</v>
      </c>
      <c r="B997" s="14" t="s">
        <v>1026</v>
      </c>
      <c r="C997" s="15">
        <v>125</v>
      </c>
      <c r="D997" s="15">
        <v>493</v>
      </c>
      <c r="E997" s="15">
        <v>490</v>
      </c>
      <c r="F997" s="15">
        <v>965</v>
      </c>
      <c r="G997" s="15">
        <v>820</v>
      </c>
      <c r="H997" s="17">
        <v>632</v>
      </c>
      <c r="I997" s="82"/>
      <c r="J997" s="83">
        <f t="shared" si="156"/>
        <v>35.9375</v>
      </c>
      <c r="K997" s="83">
        <f t="shared" si="157"/>
        <v>38.697499999999998</v>
      </c>
      <c r="L997" s="83">
        <f t="shared" si="158"/>
        <v>38.674999999999997</v>
      </c>
      <c r="M997" s="83">
        <f t="shared" si="159"/>
        <v>42.237499999999997</v>
      </c>
      <c r="N997" s="83">
        <f t="shared" si="160"/>
        <v>41.15</v>
      </c>
      <c r="O997" s="83">
        <f t="shared" si="161"/>
        <v>39.74</v>
      </c>
      <c r="P997" s="134"/>
      <c r="Q997" s="36">
        <f t="shared" si="162"/>
        <v>587.5</v>
      </c>
      <c r="R997" s="37">
        <f t="shared" si="163"/>
        <v>3525</v>
      </c>
      <c r="S997" s="21"/>
      <c r="T997" s="21"/>
      <c r="U997" s="21"/>
      <c r="V997" s="21"/>
    </row>
    <row r="998" spans="1:22" ht="15.75" x14ac:dyDescent="0.25">
      <c r="A998" s="13">
        <v>0.625</v>
      </c>
      <c r="B998" s="14" t="s">
        <v>1027</v>
      </c>
      <c r="C998" s="15">
        <v>632</v>
      </c>
      <c r="D998" s="15">
        <v>67</v>
      </c>
      <c r="E998" s="15">
        <v>251</v>
      </c>
      <c r="F998" s="15">
        <v>719</v>
      </c>
      <c r="G998" s="15">
        <v>64</v>
      </c>
      <c r="H998" s="17">
        <v>24</v>
      </c>
      <c r="I998" s="82"/>
      <c r="J998" s="83">
        <f t="shared" si="156"/>
        <v>39.74</v>
      </c>
      <c r="K998" s="83">
        <f t="shared" si="157"/>
        <v>35.502499999999998</v>
      </c>
      <c r="L998" s="83">
        <f t="shared" si="158"/>
        <v>36.8825</v>
      </c>
      <c r="M998" s="83">
        <f t="shared" si="159"/>
        <v>40.392499999999998</v>
      </c>
      <c r="N998" s="83">
        <f t="shared" si="160"/>
        <v>35.479999999999997</v>
      </c>
      <c r="O998" s="83">
        <f t="shared" si="161"/>
        <v>35.18</v>
      </c>
      <c r="P998" s="134"/>
      <c r="Q998" s="36">
        <f t="shared" si="162"/>
        <v>292.83333333333331</v>
      </c>
      <c r="R998" s="37">
        <f t="shared" si="163"/>
        <v>1757</v>
      </c>
      <c r="S998" s="21"/>
      <c r="T998" s="21"/>
      <c r="U998" s="21"/>
      <c r="V998" s="21"/>
    </row>
    <row r="999" spans="1:22" ht="15.75" x14ac:dyDescent="0.25">
      <c r="A999" s="13">
        <v>0.625</v>
      </c>
      <c r="B999" s="14" t="s">
        <v>1028</v>
      </c>
      <c r="C999" s="15">
        <v>700</v>
      </c>
      <c r="D999" s="15">
        <v>628</v>
      </c>
      <c r="E999" s="15">
        <v>748</v>
      </c>
      <c r="F999" s="15">
        <v>839</v>
      </c>
      <c r="G999" s="15">
        <v>668</v>
      </c>
      <c r="H999" s="17">
        <v>599</v>
      </c>
      <c r="I999" s="82"/>
      <c r="J999" s="83">
        <f t="shared" si="156"/>
        <v>40.25</v>
      </c>
      <c r="K999" s="83">
        <f t="shared" si="157"/>
        <v>39.71</v>
      </c>
      <c r="L999" s="83">
        <f t="shared" si="158"/>
        <v>40.61</v>
      </c>
      <c r="M999" s="83">
        <f t="shared" si="159"/>
        <v>41.292500000000004</v>
      </c>
      <c r="N999" s="83">
        <f t="shared" si="160"/>
        <v>40.01</v>
      </c>
      <c r="O999" s="83">
        <f t="shared" si="161"/>
        <v>39.4925</v>
      </c>
      <c r="P999" s="134"/>
      <c r="Q999" s="36">
        <f t="shared" si="162"/>
        <v>697</v>
      </c>
      <c r="R999" s="37">
        <f t="shared" si="163"/>
        <v>4182</v>
      </c>
      <c r="S999" s="21"/>
      <c r="T999" s="21"/>
      <c r="U999" s="21"/>
      <c r="V999" s="21"/>
    </row>
    <row r="1000" spans="1:22" ht="15.75" x14ac:dyDescent="0.25">
      <c r="A1000" s="13">
        <v>0.625</v>
      </c>
      <c r="B1000" s="14" t="s">
        <v>1029</v>
      </c>
      <c r="C1000" s="15">
        <v>252</v>
      </c>
      <c r="D1000" s="15">
        <v>26</v>
      </c>
      <c r="E1000" s="15">
        <v>257</v>
      </c>
      <c r="F1000" s="15">
        <v>817</v>
      </c>
      <c r="G1000" s="15">
        <v>801</v>
      </c>
      <c r="H1000" s="17">
        <v>1489</v>
      </c>
      <c r="I1000" s="82"/>
      <c r="J1000" s="83">
        <f t="shared" si="156"/>
        <v>36.89</v>
      </c>
      <c r="K1000" s="83">
        <f t="shared" si="157"/>
        <v>35.195</v>
      </c>
      <c r="L1000" s="83">
        <f t="shared" si="158"/>
        <v>36.927500000000002</v>
      </c>
      <c r="M1000" s="83">
        <f t="shared" si="159"/>
        <v>41.127499999999998</v>
      </c>
      <c r="N1000" s="83">
        <f t="shared" si="160"/>
        <v>41.0075</v>
      </c>
      <c r="O1000" s="83">
        <f t="shared" si="161"/>
        <v>51.302</v>
      </c>
      <c r="P1000" s="134"/>
      <c r="Q1000" s="36">
        <f t="shared" si="162"/>
        <v>607</v>
      </c>
      <c r="R1000" s="37">
        <f t="shared" si="163"/>
        <v>3642</v>
      </c>
      <c r="S1000" s="21"/>
      <c r="T1000" s="21"/>
      <c r="U1000" s="21"/>
      <c r="V1000" s="21"/>
    </row>
    <row r="1001" spans="1:22" ht="15.75" x14ac:dyDescent="0.25">
      <c r="A1001" s="13">
        <v>0.625</v>
      </c>
      <c r="B1001" s="14" t="s">
        <v>1030</v>
      </c>
      <c r="C1001" s="15"/>
      <c r="D1001" s="15"/>
      <c r="E1001" s="15"/>
      <c r="F1001" s="15">
        <v>1</v>
      </c>
      <c r="G1001" s="15"/>
      <c r="H1001" s="17">
        <v>1</v>
      </c>
      <c r="I1001" s="82"/>
      <c r="J1001" s="83">
        <f t="shared" si="156"/>
        <v>35</v>
      </c>
      <c r="K1001" s="83">
        <f t="shared" si="157"/>
        <v>35</v>
      </c>
      <c r="L1001" s="83">
        <f t="shared" si="158"/>
        <v>35</v>
      </c>
      <c r="M1001" s="83">
        <f t="shared" si="159"/>
        <v>35.0075</v>
      </c>
      <c r="N1001" s="83">
        <f t="shared" si="160"/>
        <v>35</v>
      </c>
      <c r="O1001" s="83">
        <f t="shared" si="161"/>
        <v>35.0075</v>
      </c>
      <c r="P1001" s="134"/>
      <c r="Q1001" s="36">
        <f t="shared" si="162"/>
        <v>1</v>
      </c>
      <c r="R1001" s="37">
        <f t="shared" si="163"/>
        <v>2</v>
      </c>
      <c r="S1001" s="21"/>
      <c r="T1001" s="21"/>
      <c r="U1001" s="21"/>
      <c r="V1001" s="21"/>
    </row>
    <row r="1002" spans="1:22" ht="15.75" x14ac:dyDescent="0.25">
      <c r="A1002" s="13">
        <v>0.625</v>
      </c>
      <c r="B1002" s="14" t="s">
        <v>1031</v>
      </c>
      <c r="C1002" s="15">
        <v>942</v>
      </c>
      <c r="D1002" s="15">
        <v>789</v>
      </c>
      <c r="E1002" s="15">
        <v>979</v>
      </c>
      <c r="F1002" s="15">
        <v>1136</v>
      </c>
      <c r="G1002" s="15">
        <v>1052</v>
      </c>
      <c r="H1002" s="17">
        <v>857</v>
      </c>
      <c r="I1002" s="82"/>
      <c r="J1002" s="83">
        <f t="shared" si="156"/>
        <v>42.064999999999998</v>
      </c>
      <c r="K1002" s="83">
        <f t="shared" si="157"/>
        <v>40.917499999999997</v>
      </c>
      <c r="L1002" s="83">
        <f t="shared" si="158"/>
        <v>42.342500000000001</v>
      </c>
      <c r="M1002" s="83">
        <f t="shared" si="159"/>
        <v>44.948</v>
      </c>
      <c r="N1002" s="83">
        <f t="shared" si="160"/>
        <v>43.436</v>
      </c>
      <c r="O1002" s="83">
        <f t="shared" si="161"/>
        <v>41.427500000000002</v>
      </c>
      <c r="P1002" s="134"/>
      <c r="Q1002" s="36">
        <f t="shared" si="162"/>
        <v>959.16666666666663</v>
      </c>
      <c r="R1002" s="37">
        <f t="shared" si="163"/>
        <v>5755</v>
      </c>
      <c r="S1002" s="21"/>
      <c r="T1002" s="21"/>
      <c r="U1002" s="21"/>
      <c r="V1002" s="21"/>
    </row>
    <row r="1003" spans="1:22" ht="15.75" x14ac:dyDescent="0.25">
      <c r="A1003" s="13">
        <v>0.625</v>
      </c>
      <c r="B1003" s="14" t="s">
        <v>1032</v>
      </c>
      <c r="C1003" s="15">
        <v>533</v>
      </c>
      <c r="D1003" s="15">
        <v>481</v>
      </c>
      <c r="E1003" s="15">
        <v>900</v>
      </c>
      <c r="F1003" s="15">
        <v>886</v>
      </c>
      <c r="G1003" s="15">
        <v>717</v>
      </c>
      <c r="H1003" s="17">
        <v>529</v>
      </c>
      <c r="I1003" s="82"/>
      <c r="J1003" s="83">
        <f t="shared" si="156"/>
        <v>38.997500000000002</v>
      </c>
      <c r="K1003" s="83">
        <f t="shared" si="157"/>
        <v>38.607500000000002</v>
      </c>
      <c r="L1003" s="83">
        <f t="shared" si="158"/>
        <v>41.75</v>
      </c>
      <c r="M1003" s="83">
        <f t="shared" si="159"/>
        <v>41.644999999999996</v>
      </c>
      <c r="N1003" s="83">
        <f t="shared" si="160"/>
        <v>40.377499999999998</v>
      </c>
      <c r="O1003" s="83">
        <f t="shared" si="161"/>
        <v>38.967500000000001</v>
      </c>
      <c r="P1003" s="134"/>
      <c r="Q1003" s="36">
        <f t="shared" si="162"/>
        <v>674.33333333333337</v>
      </c>
      <c r="R1003" s="37">
        <f t="shared" si="163"/>
        <v>4046</v>
      </c>
      <c r="S1003" s="21"/>
      <c r="T1003" s="21"/>
      <c r="U1003" s="21"/>
      <c r="V1003" s="21"/>
    </row>
    <row r="1004" spans="1:22" ht="15.75" x14ac:dyDescent="0.25">
      <c r="A1004" s="13">
        <v>0.625</v>
      </c>
      <c r="B1004" s="14" t="s">
        <v>1033</v>
      </c>
      <c r="C1004" s="15">
        <v>577</v>
      </c>
      <c r="D1004" s="15">
        <v>467</v>
      </c>
      <c r="E1004" s="15">
        <v>1079</v>
      </c>
      <c r="F1004" s="15">
        <v>1338</v>
      </c>
      <c r="G1004" s="15">
        <v>529</v>
      </c>
      <c r="H1004" s="17">
        <v>595</v>
      </c>
      <c r="I1004" s="82"/>
      <c r="J1004" s="83">
        <f t="shared" si="156"/>
        <v>39.327500000000001</v>
      </c>
      <c r="K1004" s="83">
        <f t="shared" si="157"/>
        <v>38.502499999999998</v>
      </c>
      <c r="L1004" s="83">
        <f t="shared" si="158"/>
        <v>43.921999999999997</v>
      </c>
      <c r="M1004" s="83">
        <f t="shared" si="159"/>
        <v>48.584000000000003</v>
      </c>
      <c r="N1004" s="83">
        <f t="shared" si="160"/>
        <v>38.967500000000001</v>
      </c>
      <c r="O1004" s="83">
        <f t="shared" si="161"/>
        <v>39.462499999999999</v>
      </c>
      <c r="P1004" s="134"/>
      <c r="Q1004" s="36">
        <f t="shared" si="162"/>
        <v>764.16666666666663</v>
      </c>
      <c r="R1004" s="37">
        <f t="shared" si="163"/>
        <v>4585</v>
      </c>
      <c r="S1004" s="21"/>
      <c r="T1004" s="21"/>
      <c r="U1004" s="21"/>
      <c r="V1004" s="21"/>
    </row>
    <row r="1005" spans="1:22" ht="15.75" x14ac:dyDescent="0.25">
      <c r="A1005" s="13">
        <v>0.625</v>
      </c>
      <c r="B1005" s="14" t="s">
        <v>1034</v>
      </c>
      <c r="C1005" s="15">
        <v>538</v>
      </c>
      <c r="D1005" s="15">
        <v>376</v>
      </c>
      <c r="E1005" s="15">
        <v>1089</v>
      </c>
      <c r="F1005" s="15">
        <v>1385</v>
      </c>
      <c r="G1005" s="15">
        <v>1037</v>
      </c>
      <c r="H1005" s="17">
        <v>681</v>
      </c>
      <c r="I1005" s="82"/>
      <c r="J1005" s="83">
        <f t="shared" si="156"/>
        <v>39.034999999999997</v>
      </c>
      <c r="K1005" s="83">
        <f t="shared" si="157"/>
        <v>37.82</v>
      </c>
      <c r="L1005" s="83">
        <f t="shared" si="158"/>
        <v>44.101999999999997</v>
      </c>
      <c r="M1005" s="83">
        <f t="shared" si="159"/>
        <v>49.43</v>
      </c>
      <c r="N1005" s="83">
        <f t="shared" si="160"/>
        <v>43.165999999999997</v>
      </c>
      <c r="O1005" s="83">
        <f t="shared" si="161"/>
        <v>40.107500000000002</v>
      </c>
      <c r="P1005" s="134"/>
      <c r="Q1005" s="36">
        <f t="shared" si="162"/>
        <v>851</v>
      </c>
      <c r="R1005" s="37">
        <f t="shared" si="163"/>
        <v>5106</v>
      </c>
      <c r="S1005" s="21"/>
      <c r="T1005" s="21"/>
      <c r="U1005" s="21"/>
      <c r="V1005" s="21"/>
    </row>
    <row r="1006" spans="1:22" ht="15.75" x14ac:dyDescent="0.25">
      <c r="A1006" s="13">
        <v>0.625</v>
      </c>
      <c r="B1006" s="14" t="s">
        <v>1035</v>
      </c>
      <c r="C1006" s="15">
        <v>664</v>
      </c>
      <c r="D1006" s="15">
        <v>1026</v>
      </c>
      <c r="E1006" s="15">
        <v>2630</v>
      </c>
      <c r="F1006" s="15">
        <v>2279</v>
      </c>
      <c r="G1006" s="15">
        <v>1350</v>
      </c>
      <c r="H1006" s="17">
        <v>1040</v>
      </c>
      <c r="I1006" s="82"/>
      <c r="J1006" s="83">
        <f t="shared" si="156"/>
        <v>39.979999999999997</v>
      </c>
      <c r="K1006" s="83">
        <f t="shared" si="157"/>
        <v>42.968000000000004</v>
      </c>
      <c r="L1006" s="83">
        <f t="shared" si="158"/>
        <v>71.84</v>
      </c>
      <c r="M1006" s="83">
        <f t="shared" si="159"/>
        <v>65.521999999999991</v>
      </c>
      <c r="N1006" s="83">
        <f t="shared" si="160"/>
        <v>48.8</v>
      </c>
      <c r="O1006" s="83">
        <f t="shared" si="161"/>
        <v>43.22</v>
      </c>
      <c r="P1006" s="134"/>
      <c r="Q1006" s="36">
        <f t="shared" si="162"/>
        <v>1498.1666666666667</v>
      </c>
      <c r="R1006" s="37">
        <f t="shared" si="163"/>
        <v>8989</v>
      </c>
      <c r="S1006" s="21"/>
      <c r="T1006" s="21"/>
      <c r="U1006" s="21"/>
      <c r="V1006" s="21"/>
    </row>
    <row r="1007" spans="1:22" ht="15.75" x14ac:dyDescent="0.25">
      <c r="A1007" s="13">
        <v>0.625</v>
      </c>
      <c r="B1007" s="14" t="s">
        <v>1036</v>
      </c>
      <c r="C1007" s="15"/>
      <c r="D1007" s="15"/>
      <c r="E1007" s="15">
        <v>19</v>
      </c>
      <c r="F1007" s="15">
        <v>28</v>
      </c>
      <c r="G1007" s="15">
        <v>63</v>
      </c>
      <c r="H1007" s="17">
        <v>85</v>
      </c>
      <c r="I1007" s="82"/>
      <c r="J1007" s="83">
        <f t="shared" si="156"/>
        <v>35</v>
      </c>
      <c r="K1007" s="83">
        <f t="shared" si="157"/>
        <v>35</v>
      </c>
      <c r="L1007" s="83">
        <f t="shared" si="158"/>
        <v>35.142499999999998</v>
      </c>
      <c r="M1007" s="83">
        <f t="shared" si="159"/>
        <v>35.21</v>
      </c>
      <c r="N1007" s="83">
        <f t="shared" si="160"/>
        <v>35.472499999999997</v>
      </c>
      <c r="O1007" s="83">
        <f t="shared" si="161"/>
        <v>35.637500000000003</v>
      </c>
      <c r="P1007" s="134"/>
      <c r="Q1007" s="36">
        <f t="shared" si="162"/>
        <v>48.75</v>
      </c>
      <c r="R1007" s="37">
        <f t="shared" si="163"/>
        <v>195</v>
      </c>
      <c r="S1007" s="21"/>
      <c r="T1007" s="21"/>
      <c r="U1007" s="21"/>
      <c r="V1007" s="21"/>
    </row>
    <row r="1008" spans="1:22" ht="15.75" x14ac:dyDescent="0.25">
      <c r="A1008" s="13">
        <v>0.625</v>
      </c>
      <c r="B1008" s="14" t="s">
        <v>1037</v>
      </c>
      <c r="C1008" s="15">
        <v>3</v>
      </c>
      <c r="D1008" s="15">
        <v>141</v>
      </c>
      <c r="E1008" s="15">
        <v>121</v>
      </c>
      <c r="F1008" s="15">
        <v>826</v>
      </c>
      <c r="G1008" s="15">
        <v>165</v>
      </c>
      <c r="H1008" s="17">
        <v>5</v>
      </c>
      <c r="I1008" s="82"/>
      <c r="J1008" s="83">
        <f t="shared" si="156"/>
        <v>35.022500000000001</v>
      </c>
      <c r="K1008" s="83">
        <f t="shared" si="157"/>
        <v>36.057499999999997</v>
      </c>
      <c r="L1008" s="83">
        <f t="shared" si="158"/>
        <v>35.907499999999999</v>
      </c>
      <c r="M1008" s="83">
        <f t="shared" si="159"/>
        <v>41.195</v>
      </c>
      <c r="N1008" s="83">
        <f t="shared" si="160"/>
        <v>36.237499999999997</v>
      </c>
      <c r="O1008" s="83">
        <f t="shared" si="161"/>
        <v>35.037500000000001</v>
      </c>
      <c r="P1008" s="134"/>
      <c r="Q1008" s="36">
        <f t="shared" si="162"/>
        <v>210.16666666666666</v>
      </c>
      <c r="R1008" s="37">
        <f t="shared" si="163"/>
        <v>1261</v>
      </c>
      <c r="S1008" s="21"/>
      <c r="T1008" s="21"/>
      <c r="U1008" s="21"/>
      <c r="V1008" s="21"/>
    </row>
    <row r="1009" spans="1:22" ht="15.75" x14ac:dyDescent="0.25">
      <c r="A1009" s="13">
        <v>0.625</v>
      </c>
      <c r="B1009" s="14" t="s">
        <v>1038</v>
      </c>
      <c r="C1009" s="15">
        <v>266</v>
      </c>
      <c r="D1009" s="15">
        <v>329</v>
      </c>
      <c r="E1009" s="15">
        <v>217</v>
      </c>
      <c r="F1009" s="15">
        <v>33</v>
      </c>
      <c r="G1009" s="15">
        <v>22</v>
      </c>
      <c r="H1009" s="17">
        <v>20</v>
      </c>
      <c r="I1009" s="82"/>
      <c r="J1009" s="83">
        <f t="shared" si="156"/>
        <v>36.994999999999997</v>
      </c>
      <c r="K1009" s="83">
        <f t="shared" si="157"/>
        <v>37.467500000000001</v>
      </c>
      <c r="L1009" s="83">
        <f t="shared" si="158"/>
        <v>36.627499999999998</v>
      </c>
      <c r="M1009" s="83">
        <f t="shared" si="159"/>
        <v>35.247500000000002</v>
      </c>
      <c r="N1009" s="83">
        <f t="shared" si="160"/>
        <v>35.164999999999999</v>
      </c>
      <c r="O1009" s="83">
        <f t="shared" si="161"/>
        <v>35.15</v>
      </c>
      <c r="P1009" s="134"/>
      <c r="Q1009" s="36">
        <f t="shared" si="162"/>
        <v>147.83333333333334</v>
      </c>
      <c r="R1009" s="37">
        <f t="shared" si="163"/>
        <v>887</v>
      </c>
      <c r="S1009" s="21"/>
      <c r="T1009" s="21"/>
      <c r="U1009" s="21"/>
      <c r="V1009" s="21"/>
    </row>
    <row r="1010" spans="1:22" ht="15.75" x14ac:dyDescent="0.25">
      <c r="A1010" s="13">
        <v>0.625</v>
      </c>
      <c r="B1010" s="14" t="s">
        <v>1039</v>
      </c>
      <c r="C1010" s="15">
        <v>406</v>
      </c>
      <c r="D1010" s="15">
        <v>639</v>
      </c>
      <c r="E1010" s="15">
        <v>1452</v>
      </c>
      <c r="F1010" s="15">
        <v>2555</v>
      </c>
      <c r="G1010" s="15">
        <v>1322</v>
      </c>
      <c r="H1010" s="17">
        <v>1019</v>
      </c>
      <c r="I1010" s="82"/>
      <c r="J1010" s="83">
        <f t="shared" si="156"/>
        <v>38.045000000000002</v>
      </c>
      <c r="K1010" s="83">
        <f t="shared" si="157"/>
        <v>39.792499999999997</v>
      </c>
      <c r="L1010" s="83">
        <f t="shared" si="158"/>
        <v>50.635999999999996</v>
      </c>
      <c r="M1010" s="83">
        <f t="shared" si="159"/>
        <v>70.490000000000009</v>
      </c>
      <c r="N1010" s="83">
        <f t="shared" si="160"/>
        <v>48.295999999999999</v>
      </c>
      <c r="O1010" s="83">
        <f t="shared" si="161"/>
        <v>42.841999999999999</v>
      </c>
      <c r="P1010" s="134"/>
      <c r="Q1010" s="36">
        <f t="shared" si="162"/>
        <v>1232.1666666666667</v>
      </c>
      <c r="R1010" s="37">
        <f t="shared" si="163"/>
        <v>7393</v>
      </c>
      <c r="S1010" s="21"/>
      <c r="T1010" s="21"/>
      <c r="U1010" s="21"/>
      <c r="V1010" s="21"/>
    </row>
    <row r="1011" spans="1:22" ht="15.75" x14ac:dyDescent="0.25">
      <c r="A1011" s="13">
        <v>0.625</v>
      </c>
      <c r="B1011" s="14" t="s">
        <v>1040</v>
      </c>
      <c r="C1011" s="15">
        <v>1220</v>
      </c>
      <c r="D1011" s="15">
        <v>1604</v>
      </c>
      <c r="E1011" s="15">
        <v>6750</v>
      </c>
      <c r="F1011" s="15">
        <v>9032</v>
      </c>
      <c r="G1011" s="15">
        <v>2884</v>
      </c>
      <c r="H1011" s="17">
        <v>2459</v>
      </c>
      <c r="I1011" s="82"/>
      <c r="J1011" s="83">
        <f t="shared" ref="J1011:J1019" si="164">17.5*2+IF(C1011&gt;1000,1000/100*0.75,C1011/100*0.75)+IF(IF(C1011&gt;3000,(3000-1000)/100*1.8,(C1011-1000)/100*1.8)&lt;0,0,IF(C1011&gt;3000,(3000-1000)/100*1.8,(C1011-1000)/100*1.8))+IF(C1011&gt;3000, (C1011-3000)/100*4,0)</f>
        <v>46.46</v>
      </c>
      <c r="K1011" s="83">
        <f t="shared" ref="K1011:K1019" si="165">17.5*2+IF(D1011&gt;1000,1000/100*0.75,D1011/100*0.75)+IF(IF(D1011&gt;3000,(3000-1000)/100*1.8,(D1011-1000)/100*1.8)&lt;0,0,IF(D1011&gt;3000,(3000-1000)/100*1.8,(D1011-1000)/100*1.8))+IF(D1011&gt;3000, (D1011-3000)/100*4,0)</f>
        <v>53.372</v>
      </c>
      <c r="L1011" s="83">
        <f t="shared" ref="L1011:L1019" si="166">17.5*2+IF(E1011&gt;1000,1000/100*0.75,E1011/100*0.75)+IF(IF(E1011&gt;3000,(3000-1000)/100*1.8,(E1011-1000)/100*1.8)&lt;0,0,IF(E1011&gt;3000,(3000-1000)/100*1.8,(E1011-1000)/100*1.8))+IF(E1011&gt;3000, (E1011-3000)/100*4,0)</f>
        <v>228.5</v>
      </c>
      <c r="M1011" s="83">
        <f t="shared" ref="M1011:M1019" si="167">17.5*2+IF(F1011&gt;1000,1000/100*0.75,F1011/100*0.75)+IF(IF(F1011&gt;3000,(3000-1000)/100*1.8,(F1011-1000)/100*1.8)&lt;0,0,IF(F1011&gt;3000,(3000-1000)/100*1.8,(F1011-1000)/100*1.8))+IF(F1011&gt;3000, (F1011-3000)/100*4,0)</f>
        <v>319.77999999999997</v>
      </c>
      <c r="N1011" s="83">
        <f t="shared" ref="N1011:N1019" si="168">17.5*2+IF(G1011&gt;1000,1000/100*0.75,G1011/100*0.75)+IF(IF(G1011&gt;3000,(3000-1000)/100*1.8,(G1011-1000)/100*1.8)&lt;0,0,IF(G1011&gt;3000,(3000-1000)/100*1.8,(G1011-1000)/100*1.8))+IF(G1011&gt;3000, (G1011-3000)/100*4,0)</f>
        <v>76.412000000000006</v>
      </c>
      <c r="O1011" s="83">
        <f t="shared" ref="O1011:O1019" si="169">17.5*2+IF(H1011&gt;1000,1000/100*0.75,H1011/100*0.75)+IF(IF(H1011&gt;3000,(3000-1000)/100*1.8,(H1011-1000)/100*1.8)&lt;0,0,IF(H1011&gt;3000,(3000-1000)/100*1.8,(H1011-1000)/100*1.8))+IF(H1011&gt;3000, (H1011-3000)/100*4,0)</f>
        <v>68.762</v>
      </c>
      <c r="P1011" s="134"/>
      <c r="Q1011" s="36">
        <f t="shared" si="162"/>
        <v>3991.5</v>
      </c>
      <c r="R1011" s="37">
        <f t="shared" si="163"/>
        <v>23949</v>
      </c>
      <c r="S1011" s="21"/>
      <c r="T1011" s="21"/>
      <c r="U1011" s="21"/>
      <c r="V1011" s="21"/>
    </row>
    <row r="1012" spans="1:22" ht="15.75" x14ac:dyDescent="0.25">
      <c r="A1012" s="13">
        <v>0.625</v>
      </c>
      <c r="B1012" s="14" t="s">
        <v>1041</v>
      </c>
      <c r="C1012" s="15"/>
      <c r="D1012" s="15">
        <v>70</v>
      </c>
      <c r="E1012" s="15">
        <v>103</v>
      </c>
      <c r="F1012" s="15">
        <v>184</v>
      </c>
      <c r="G1012" s="15">
        <v>326</v>
      </c>
      <c r="H1012" s="17"/>
      <c r="I1012" s="82"/>
      <c r="J1012" s="83">
        <f t="shared" si="164"/>
        <v>35</v>
      </c>
      <c r="K1012" s="83">
        <f t="shared" si="165"/>
        <v>35.524999999999999</v>
      </c>
      <c r="L1012" s="83">
        <f t="shared" si="166"/>
        <v>35.772500000000001</v>
      </c>
      <c r="M1012" s="83">
        <f t="shared" si="167"/>
        <v>36.380000000000003</v>
      </c>
      <c r="N1012" s="83">
        <f t="shared" si="168"/>
        <v>37.445</v>
      </c>
      <c r="O1012" s="83">
        <f t="shared" si="169"/>
        <v>35</v>
      </c>
      <c r="P1012" s="134"/>
      <c r="Q1012" s="36">
        <f t="shared" si="162"/>
        <v>170.75</v>
      </c>
      <c r="R1012" s="37">
        <f t="shared" si="163"/>
        <v>683</v>
      </c>
      <c r="S1012" s="21"/>
      <c r="T1012" s="21"/>
      <c r="U1012" s="21"/>
      <c r="V1012" s="21"/>
    </row>
    <row r="1013" spans="1:22" ht="15.75" x14ac:dyDescent="0.25">
      <c r="A1013" s="13">
        <v>0.625</v>
      </c>
      <c r="B1013" s="14" t="s">
        <v>1042</v>
      </c>
      <c r="C1013" s="15">
        <v>871</v>
      </c>
      <c r="D1013" s="15">
        <v>810</v>
      </c>
      <c r="E1013" s="15">
        <v>982</v>
      </c>
      <c r="F1013" s="15">
        <v>1220</v>
      </c>
      <c r="G1013" s="15">
        <v>928</v>
      </c>
      <c r="H1013" s="17">
        <v>789</v>
      </c>
      <c r="I1013" s="82"/>
      <c r="J1013" s="83">
        <f t="shared" si="164"/>
        <v>41.532499999999999</v>
      </c>
      <c r="K1013" s="83">
        <f t="shared" si="165"/>
        <v>41.075000000000003</v>
      </c>
      <c r="L1013" s="83">
        <f t="shared" si="166"/>
        <v>42.365000000000002</v>
      </c>
      <c r="M1013" s="83">
        <f t="shared" si="167"/>
        <v>46.46</v>
      </c>
      <c r="N1013" s="83">
        <f t="shared" si="168"/>
        <v>41.96</v>
      </c>
      <c r="O1013" s="83">
        <f t="shared" si="169"/>
        <v>40.917499999999997</v>
      </c>
      <c r="P1013" s="134"/>
      <c r="Q1013" s="36">
        <f t="shared" si="162"/>
        <v>933.33333333333337</v>
      </c>
      <c r="R1013" s="37">
        <f t="shared" si="163"/>
        <v>5600</v>
      </c>
      <c r="S1013" s="21"/>
      <c r="T1013" s="21"/>
      <c r="U1013" s="21"/>
      <c r="V1013" s="21"/>
    </row>
    <row r="1014" spans="1:22" ht="15.75" x14ac:dyDescent="0.25">
      <c r="A1014" s="13">
        <v>0.625</v>
      </c>
      <c r="B1014" s="14" t="s">
        <v>1043</v>
      </c>
      <c r="C1014" s="15">
        <v>894</v>
      </c>
      <c r="D1014" s="15">
        <v>710</v>
      </c>
      <c r="E1014" s="15">
        <v>867</v>
      </c>
      <c r="F1014" s="15">
        <v>678</v>
      </c>
      <c r="G1014" s="15">
        <v>490</v>
      </c>
      <c r="H1014" s="17">
        <v>436</v>
      </c>
      <c r="I1014" s="82"/>
      <c r="J1014" s="83">
        <f t="shared" si="164"/>
        <v>41.704999999999998</v>
      </c>
      <c r="K1014" s="83">
        <f t="shared" si="165"/>
        <v>40.325000000000003</v>
      </c>
      <c r="L1014" s="83">
        <f t="shared" si="166"/>
        <v>41.502499999999998</v>
      </c>
      <c r="M1014" s="83">
        <f t="shared" si="167"/>
        <v>40.085000000000001</v>
      </c>
      <c r="N1014" s="83">
        <f t="shared" si="168"/>
        <v>38.674999999999997</v>
      </c>
      <c r="O1014" s="83">
        <f t="shared" si="169"/>
        <v>38.270000000000003</v>
      </c>
      <c r="P1014" s="134"/>
      <c r="Q1014" s="36">
        <f t="shared" si="162"/>
        <v>679.16666666666663</v>
      </c>
      <c r="R1014" s="37">
        <f t="shared" si="163"/>
        <v>4075</v>
      </c>
      <c r="S1014" s="21"/>
      <c r="T1014" s="21"/>
      <c r="U1014" s="21"/>
      <c r="V1014" s="21"/>
    </row>
    <row r="1015" spans="1:22" ht="15.75" x14ac:dyDescent="0.25">
      <c r="A1015" s="13">
        <v>0.625</v>
      </c>
      <c r="B1015" s="14" t="s">
        <v>1044</v>
      </c>
      <c r="C1015" s="15">
        <v>1047</v>
      </c>
      <c r="D1015" s="15">
        <v>807</v>
      </c>
      <c r="E1015" s="15">
        <v>1458</v>
      </c>
      <c r="F1015" s="15">
        <v>2212</v>
      </c>
      <c r="G1015" s="15">
        <v>925</v>
      </c>
      <c r="H1015" s="17">
        <v>921</v>
      </c>
      <c r="I1015" s="82"/>
      <c r="J1015" s="83">
        <f t="shared" si="164"/>
        <v>43.345999999999997</v>
      </c>
      <c r="K1015" s="83">
        <f t="shared" si="165"/>
        <v>41.052500000000002</v>
      </c>
      <c r="L1015" s="83">
        <f t="shared" si="166"/>
        <v>50.744</v>
      </c>
      <c r="M1015" s="83">
        <f t="shared" si="167"/>
        <v>64.316000000000003</v>
      </c>
      <c r="N1015" s="83">
        <f t="shared" si="168"/>
        <v>41.9375</v>
      </c>
      <c r="O1015" s="83">
        <f t="shared" si="169"/>
        <v>41.907499999999999</v>
      </c>
      <c r="P1015" s="134"/>
      <c r="Q1015" s="36">
        <f t="shared" si="162"/>
        <v>1228.3333333333333</v>
      </c>
      <c r="R1015" s="37">
        <f t="shared" si="163"/>
        <v>7370</v>
      </c>
      <c r="S1015" s="21"/>
      <c r="T1015" s="21"/>
      <c r="U1015" s="21"/>
      <c r="V1015" s="21"/>
    </row>
    <row r="1016" spans="1:22" ht="15.75" x14ac:dyDescent="0.25">
      <c r="A1016" s="13">
        <v>0.625</v>
      </c>
      <c r="B1016" s="14" t="s">
        <v>1045</v>
      </c>
      <c r="C1016" s="15">
        <v>923</v>
      </c>
      <c r="D1016" s="15">
        <v>779</v>
      </c>
      <c r="E1016" s="15">
        <v>879</v>
      </c>
      <c r="F1016" s="15">
        <v>461</v>
      </c>
      <c r="G1016" s="15">
        <v>103</v>
      </c>
      <c r="H1016" s="17">
        <v>253</v>
      </c>
      <c r="I1016" s="82"/>
      <c r="J1016" s="83">
        <f t="shared" si="164"/>
        <v>41.922499999999999</v>
      </c>
      <c r="K1016" s="83">
        <f t="shared" si="165"/>
        <v>40.842500000000001</v>
      </c>
      <c r="L1016" s="83">
        <f t="shared" si="166"/>
        <v>41.592500000000001</v>
      </c>
      <c r="M1016" s="83">
        <f t="shared" si="167"/>
        <v>38.457500000000003</v>
      </c>
      <c r="N1016" s="83">
        <f t="shared" si="168"/>
        <v>35.772500000000001</v>
      </c>
      <c r="O1016" s="83">
        <f t="shared" si="169"/>
        <v>36.897500000000001</v>
      </c>
      <c r="P1016" s="134"/>
      <c r="Q1016" s="36">
        <f t="shared" si="162"/>
        <v>566.33333333333337</v>
      </c>
      <c r="R1016" s="37">
        <f t="shared" si="163"/>
        <v>3398</v>
      </c>
      <c r="S1016" s="21"/>
      <c r="T1016" s="21"/>
      <c r="U1016" s="21"/>
      <c r="V1016" s="21"/>
    </row>
    <row r="1017" spans="1:22" ht="15.75" x14ac:dyDescent="0.25">
      <c r="A1017" s="13">
        <v>0.625</v>
      </c>
      <c r="B1017" s="14" t="s">
        <v>1046</v>
      </c>
      <c r="C1017" s="15">
        <v>20</v>
      </c>
      <c r="D1017" s="15"/>
      <c r="E1017" s="15">
        <v>304</v>
      </c>
      <c r="F1017" s="15">
        <v>322</v>
      </c>
      <c r="G1017" s="15">
        <v>231</v>
      </c>
      <c r="H1017" s="17">
        <v>1</v>
      </c>
      <c r="I1017" s="82"/>
      <c r="J1017" s="83">
        <f t="shared" si="164"/>
        <v>35.15</v>
      </c>
      <c r="K1017" s="83">
        <f t="shared" si="165"/>
        <v>35</v>
      </c>
      <c r="L1017" s="83">
        <f t="shared" si="166"/>
        <v>37.28</v>
      </c>
      <c r="M1017" s="83">
        <f t="shared" si="167"/>
        <v>37.414999999999999</v>
      </c>
      <c r="N1017" s="83">
        <f t="shared" si="168"/>
        <v>36.732500000000002</v>
      </c>
      <c r="O1017" s="83">
        <f t="shared" si="169"/>
        <v>35.0075</v>
      </c>
      <c r="P1017" s="134"/>
      <c r="Q1017" s="36">
        <f t="shared" si="162"/>
        <v>175.6</v>
      </c>
      <c r="R1017" s="37">
        <f t="shared" si="163"/>
        <v>878</v>
      </c>
      <c r="S1017" s="21"/>
      <c r="T1017" s="21"/>
      <c r="U1017" s="21"/>
      <c r="V1017" s="21"/>
    </row>
    <row r="1018" spans="1:22" ht="15.75" x14ac:dyDescent="0.25">
      <c r="A1018" s="13">
        <v>0.625</v>
      </c>
      <c r="B1018" s="14" t="s">
        <v>1047</v>
      </c>
      <c r="C1018" s="15">
        <v>218</v>
      </c>
      <c r="D1018" s="15">
        <v>325</v>
      </c>
      <c r="E1018" s="15">
        <v>446</v>
      </c>
      <c r="F1018" s="15">
        <v>593</v>
      </c>
      <c r="G1018" s="15">
        <v>1422</v>
      </c>
      <c r="H1018" s="17">
        <v>1041</v>
      </c>
      <c r="I1018" s="82"/>
      <c r="J1018" s="83">
        <f t="shared" si="164"/>
        <v>36.634999999999998</v>
      </c>
      <c r="K1018" s="83">
        <f t="shared" si="165"/>
        <v>37.4375</v>
      </c>
      <c r="L1018" s="83">
        <f t="shared" si="166"/>
        <v>38.344999999999999</v>
      </c>
      <c r="M1018" s="83">
        <f t="shared" si="167"/>
        <v>39.447499999999998</v>
      </c>
      <c r="N1018" s="83">
        <f t="shared" si="168"/>
        <v>50.096000000000004</v>
      </c>
      <c r="O1018" s="83">
        <f t="shared" si="169"/>
        <v>43.238</v>
      </c>
      <c r="P1018" s="134"/>
      <c r="Q1018" s="36">
        <f t="shared" si="162"/>
        <v>674.16666666666663</v>
      </c>
      <c r="R1018" s="37">
        <f t="shared" si="163"/>
        <v>4045</v>
      </c>
      <c r="S1018" s="21"/>
      <c r="T1018" s="21"/>
      <c r="U1018" s="21"/>
      <c r="V1018" s="21"/>
    </row>
    <row r="1019" spans="1:22" ht="15.75" x14ac:dyDescent="0.25">
      <c r="A1019" s="13">
        <v>0.625</v>
      </c>
      <c r="B1019" s="14" t="s">
        <v>1048</v>
      </c>
      <c r="C1019" s="15">
        <v>44153</v>
      </c>
      <c r="D1019" s="15">
        <v>4706</v>
      </c>
      <c r="E1019" s="15">
        <v>68</v>
      </c>
      <c r="F1019" s="15">
        <v>297</v>
      </c>
      <c r="G1019" s="15">
        <v>3247</v>
      </c>
      <c r="H1019" s="17">
        <v>5</v>
      </c>
      <c r="I1019" s="82"/>
      <c r="J1019" s="83">
        <f t="shared" si="164"/>
        <v>1724.62</v>
      </c>
      <c r="K1019" s="83">
        <f t="shared" si="165"/>
        <v>146.74</v>
      </c>
      <c r="L1019" s="83">
        <f t="shared" si="166"/>
        <v>35.51</v>
      </c>
      <c r="M1019" s="83">
        <f t="shared" si="167"/>
        <v>37.227499999999999</v>
      </c>
      <c r="N1019" s="83">
        <f t="shared" si="168"/>
        <v>88.38</v>
      </c>
      <c r="O1019" s="83">
        <f t="shared" si="169"/>
        <v>35.037500000000001</v>
      </c>
      <c r="P1019" s="134"/>
      <c r="Q1019" s="36">
        <f t="shared" si="162"/>
        <v>8746</v>
      </c>
      <c r="R1019" s="37">
        <f t="shared" si="163"/>
        <v>52476</v>
      </c>
      <c r="S1019" s="21"/>
      <c r="T1019" s="21"/>
      <c r="U1019" s="21"/>
      <c r="V1019" s="21"/>
    </row>
    <row r="1020" spans="1:22" ht="15.75" x14ac:dyDescent="0.25">
      <c r="T1020" s="21"/>
      <c r="U1020" s="21"/>
      <c r="V1020" s="21"/>
    </row>
    <row r="1021" spans="1:22" ht="15.75" x14ac:dyDescent="0.25">
      <c r="T1021" s="21"/>
      <c r="U1021" s="21"/>
      <c r="V1021" s="21"/>
    </row>
    <row r="1022" spans="1:22" ht="15.75" x14ac:dyDescent="0.25">
      <c r="T1022" s="21"/>
      <c r="U1022" s="21"/>
      <c r="V1022" s="21"/>
    </row>
  </sheetData>
  <mergeCells count="3">
    <mergeCell ref="A1:H1"/>
    <mergeCell ref="C6:H6"/>
    <mergeCell ref="J6:O6"/>
  </mergeCells>
  <conditionalFormatting sqref="B438">
    <cfRule type="duplicateValues" dxfId="13" priority="4"/>
  </conditionalFormatting>
  <conditionalFormatting sqref="B236:B331 B333:B352 B354:B356">
    <cfRule type="duplicateValues" dxfId="12" priority="3"/>
  </conditionalFormatting>
  <conditionalFormatting sqref="B332">
    <cfRule type="duplicateValues" dxfId="11" priority="2"/>
  </conditionalFormatting>
  <conditionalFormatting sqref="B353">
    <cfRule type="duplicateValues" dxfId="10" priority="1"/>
  </conditionalFormatting>
  <dataValidations count="3">
    <dataValidation allowBlank="1" showInputMessage="1" showErrorMessage="1" promptTitle="Input Suggested CF" prompt="PFIS Setting must be set to &quot;Company&quot;._x000a__x000a_Keep inputting the suggested CF until it no longer changes._x000a__x000a_When &quot;Input&quot; equals &quot;Suggested&quot;, then you are done._x000a__x000a_Note: If &quot;Suggested CF&quot; is a negitive number, then no rate increase is need at this time." sqref="T5" xr:uid="{47A22525-D9A6-4BDE-866F-FED406AA10EE}"/>
    <dataValidation type="list" allowBlank="1" showInputMessage="1" showErrorMessage="1" promptTitle="Federal Income Tax" prompt="Select the company's Federal Income Tax (FIT) percentage, if unknown than select the &quot;Suggested FIT Rate&quot;." sqref="Q5" xr:uid="{793C7A5C-D9BB-49C0-A718-1A860F0BA8BF}">
      <formula1>"21%"</formula1>
    </dataValidation>
    <dataValidation type="list" allowBlank="1" showInputMessage="1" showErrorMessage="1" sqref="C3" xr:uid="{DA2DE2EB-485D-4019-98C6-0C5AFDA09D67}">
      <formula1>$BD$8:$BD$19</formula1>
    </dataValidation>
  </dataValidation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21F97DE-2477-4EB4-9922-AB2CF66D20A6}">
          <x14:formula1>
            <xm:f>'R:\Regulatory_Affairs\Walker\Water\Cascadia\[Work Book - LEI.SEAVIEW - Updated Financial Data.xlsx]Resources'!#REF!</xm:f>
          </x14:formula1>
          <xm:sqref>A7:A282 A284:A1019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C7048-3547-4C92-BD5C-A12CDDD91DB8}">
  <dimension ref="B2:C7"/>
  <sheetViews>
    <sheetView workbookViewId="0">
      <selection activeCell="C8" sqref="C8"/>
    </sheetView>
  </sheetViews>
  <sheetFormatPr defaultRowHeight="15" x14ac:dyDescent="0.25"/>
  <cols>
    <col min="2" max="2" width="11.5703125" bestFit="1" customWidth="1"/>
  </cols>
  <sheetData>
    <row r="2" spans="2:3" x14ac:dyDescent="0.25">
      <c r="B2" t="s">
        <v>1072</v>
      </c>
    </row>
    <row r="3" spans="2:3" x14ac:dyDescent="0.25">
      <c r="B3" t="s">
        <v>1073</v>
      </c>
    </row>
    <row r="5" spans="2:3" x14ac:dyDescent="0.25">
      <c r="B5">
        <v>42.5</v>
      </c>
      <c r="C5" t="s">
        <v>1074</v>
      </c>
    </row>
    <row r="6" spans="2:3" x14ac:dyDescent="0.25">
      <c r="B6">
        <v>39</v>
      </c>
      <c r="C6" t="s">
        <v>1075</v>
      </c>
    </row>
    <row r="7" spans="2:3" x14ac:dyDescent="0.25">
      <c r="B7" s="100">
        <f>B5*B6*12</f>
        <v>19890</v>
      </c>
      <c r="C7" t="s">
        <v>1076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0478B-0098-4D95-9816-68E4A02377F4}">
  <dimension ref="A1:V381"/>
  <sheetViews>
    <sheetView workbookViewId="0">
      <selection activeCell="V11" sqref="V11"/>
    </sheetView>
  </sheetViews>
  <sheetFormatPr defaultRowHeight="15" x14ac:dyDescent="0.25"/>
  <cols>
    <col min="2" max="2" width="11.5703125" bestFit="1" customWidth="1"/>
    <col min="3" max="6" width="9.85546875" bestFit="1" customWidth="1"/>
    <col min="7" max="8" width="11.5703125" bestFit="1" customWidth="1"/>
    <col min="9" max="14" width="11.5703125" customWidth="1"/>
    <col min="19" max="19" width="31.5703125" customWidth="1"/>
    <col min="20" max="20" width="18.42578125" customWidth="1"/>
    <col min="21" max="21" width="11.5703125" bestFit="1" customWidth="1"/>
    <col min="22" max="22" width="15.7109375" bestFit="1" customWidth="1"/>
  </cols>
  <sheetData>
    <row r="1" spans="1:22" ht="15.75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76"/>
      <c r="J1" s="76"/>
      <c r="K1" s="76"/>
      <c r="L1" s="76"/>
      <c r="M1" s="76"/>
      <c r="N1" s="76"/>
      <c r="O1" s="21"/>
      <c r="P1" s="22" t="s">
        <v>14</v>
      </c>
      <c r="Q1" s="21"/>
      <c r="R1" s="21"/>
      <c r="S1" s="103"/>
      <c r="T1" s="104"/>
    </row>
    <row r="2" spans="1:22" ht="15.75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77"/>
      <c r="J2" s="77"/>
      <c r="K2" s="77"/>
      <c r="L2" s="77"/>
      <c r="M2" s="77"/>
      <c r="N2" s="77"/>
      <c r="O2" s="23"/>
      <c r="P2" s="1" t="s">
        <v>16</v>
      </c>
      <c r="Q2" s="24" t="s">
        <v>17</v>
      </c>
      <c r="R2" s="23"/>
      <c r="S2" s="105"/>
      <c r="T2" s="105"/>
    </row>
    <row r="3" spans="1:22" ht="63" x14ac:dyDescent="0.25">
      <c r="A3" s="2" t="s">
        <v>9</v>
      </c>
      <c r="B3" s="3" t="s">
        <v>10</v>
      </c>
      <c r="C3" s="4" t="s">
        <v>11</v>
      </c>
      <c r="D3" s="5" t="e">
        <f>INDEX($BC$8:$BC$19,MATCH(C$4,$BD$8:$BD$19,0))</f>
        <v>#N/A</v>
      </c>
      <c r="E3" s="5" t="e">
        <f>INDEX($BC$8:$BC$19,MATCH(D$4,$BD$8:$BD$19,0))</f>
        <v>#N/A</v>
      </c>
      <c r="F3" s="5" t="e">
        <f>INDEX($BC$8:$BC$19,MATCH(E$4,$BD$8:$BD$19,0))</f>
        <v>#N/A</v>
      </c>
      <c r="G3" s="5" t="e">
        <f>INDEX($BC$8:$BC$19,MATCH(F$4,$BD$8:$BD$19,0))</f>
        <v>#N/A</v>
      </c>
      <c r="H3" s="5" t="e">
        <f>INDEX($BC$8:$BC$19,MATCH(G$4,$BD$8:$BD$19,0))</f>
        <v>#N/A</v>
      </c>
      <c r="I3" s="78"/>
      <c r="J3" s="78"/>
      <c r="K3" s="78"/>
      <c r="L3" s="78"/>
      <c r="M3" s="78"/>
      <c r="N3" s="78"/>
      <c r="O3" s="23"/>
      <c r="P3" s="25" t="s">
        <v>20</v>
      </c>
      <c r="Q3" s="26" t="s">
        <v>21</v>
      </c>
      <c r="R3" s="23"/>
      <c r="S3" s="106"/>
      <c r="T3" s="106"/>
    </row>
    <row r="4" spans="1:22" ht="47.25" x14ac:dyDescent="0.25">
      <c r="A4" s="6" t="s">
        <v>12</v>
      </c>
      <c r="B4" s="7">
        <f>SUM(C4:H4)</f>
        <v>3924918</v>
      </c>
      <c r="C4" s="8">
        <f>SUM(C7:C2007)</f>
        <v>673960</v>
      </c>
      <c r="D4" s="8">
        <f t="shared" ref="D4:H4" si="0">SUM(D7:D2007)</f>
        <v>359298</v>
      </c>
      <c r="E4" s="8">
        <f t="shared" si="0"/>
        <v>365360</v>
      </c>
      <c r="F4" s="8">
        <f t="shared" si="0"/>
        <v>389600</v>
      </c>
      <c r="G4" s="8">
        <f t="shared" si="0"/>
        <v>1013600</v>
      </c>
      <c r="H4" s="8">
        <f t="shared" si="0"/>
        <v>1123100</v>
      </c>
      <c r="I4" s="92"/>
      <c r="J4" s="92"/>
      <c r="K4" s="92"/>
      <c r="L4" s="92"/>
      <c r="M4" s="92"/>
      <c r="N4" s="92"/>
      <c r="O4" s="23"/>
      <c r="P4" s="27" t="s">
        <v>24</v>
      </c>
      <c r="Q4" s="28" t="s">
        <v>25</v>
      </c>
      <c r="R4" s="23"/>
      <c r="S4" s="107"/>
      <c r="T4" s="107"/>
    </row>
    <row r="5" spans="1:22" ht="15.75" x14ac:dyDescent="0.25">
      <c r="A5" s="9">
        <f>COUNTA(A7:A1005)</f>
        <v>375</v>
      </c>
      <c r="B5" s="10">
        <f>COUNTA(B7:B1005)</f>
        <v>375</v>
      </c>
      <c r="C5" s="10">
        <f t="shared" ref="C5:H5" si="1">COUNTIFS(C7:C2007, "&gt;-999999999999999", C7:C2007, "&gt;=0")</f>
        <v>375</v>
      </c>
      <c r="D5" s="10">
        <f t="shared" si="1"/>
        <v>375</v>
      </c>
      <c r="E5" s="10">
        <f t="shared" si="1"/>
        <v>375</v>
      </c>
      <c r="F5" s="10">
        <f t="shared" si="1"/>
        <v>375</v>
      </c>
      <c r="G5" s="10">
        <f t="shared" si="1"/>
        <v>375</v>
      </c>
      <c r="H5" s="10">
        <f t="shared" si="1"/>
        <v>375</v>
      </c>
      <c r="I5" s="93"/>
      <c r="J5" s="93"/>
      <c r="K5" s="93"/>
      <c r="L5" s="93"/>
      <c r="M5" s="93"/>
      <c r="N5" s="93"/>
      <c r="O5" s="23"/>
      <c r="P5" s="29">
        <v>0.21</v>
      </c>
      <c r="Q5" s="30" t="e">
        <v>#REF!</v>
      </c>
      <c r="R5" s="23"/>
      <c r="S5" s="108"/>
      <c r="T5" s="34"/>
    </row>
    <row r="6" spans="1:22" ht="15.75" x14ac:dyDescent="0.25">
      <c r="A6" s="11"/>
      <c r="B6" s="12">
        <f>SUM(C7:H2007)</f>
        <v>3924918</v>
      </c>
      <c r="C6" s="196" t="s">
        <v>13</v>
      </c>
      <c r="D6" s="197"/>
      <c r="E6" s="197"/>
      <c r="F6" s="197"/>
      <c r="G6" s="197"/>
      <c r="H6" s="198"/>
      <c r="I6" s="199" t="s">
        <v>1067</v>
      </c>
      <c r="J6" s="200"/>
      <c r="K6" s="200"/>
      <c r="L6" s="200"/>
      <c r="M6" s="200"/>
      <c r="N6" s="200"/>
      <c r="O6" s="23"/>
      <c r="P6" s="33" t="s">
        <v>27</v>
      </c>
      <c r="Q6" s="33" t="s">
        <v>28</v>
      </c>
      <c r="R6" s="23"/>
      <c r="S6" s="34"/>
      <c r="T6" s="55" t="s">
        <v>1053</v>
      </c>
      <c r="U6" s="55" t="s">
        <v>38</v>
      </c>
      <c r="V6" s="55" t="s">
        <v>1058</v>
      </c>
    </row>
    <row r="7" spans="1:22" ht="15.75" x14ac:dyDescent="0.25">
      <c r="A7" s="13">
        <v>0.625</v>
      </c>
      <c r="B7" s="14">
        <v>3001</v>
      </c>
      <c r="C7" s="15">
        <v>3600</v>
      </c>
      <c r="D7" s="15">
        <v>1800</v>
      </c>
      <c r="E7" s="16">
        <v>700</v>
      </c>
      <c r="F7" s="15">
        <v>1000</v>
      </c>
      <c r="G7" s="16">
        <v>1000</v>
      </c>
      <c r="H7" s="17">
        <v>2200</v>
      </c>
      <c r="I7" s="83">
        <f>20*2+IF(C7&gt;2000,2000/100*0.75,C7/100*0.75)+IF(IF(C7&gt;4000,(4000-2000)/100*0.9,(C7-2000)/100*0.9)&lt;0,0,IF(C7&gt;4000,(4000-2000)/100*0.9,(C7-2000)/100*0.9))+IF(C7&gt;4000,(C7-4000)/100*1.05,0)</f>
        <v>69.400000000000006</v>
      </c>
      <c r="J7" s="83">
        <f t="shared" ref="J7:N7" si="2">20*2+IF(D7&gt;2000,2000/100*0.75,D7/100*0.75)+IF(IF(D7&gt;4000,(4000-2000)/100*0.9,(D7-2000)/100*0.9)&lt;0,0,IF(D7&gt;4000,(4000-2000)/100*0.9,(D7-2000)/100*0.9))+IF(D7&gt;4000,(D7-4000)/100*1.05,0)</f>
        <v>53.5</v>
      </c>
      <c r="K7" s="83">
        <f t="shared" si="2"/>
        <v>45.25</v>
      </c>
      <c r="L7" s="83">
        <f t="shared" si="2"/>
        <v>47.5</v>
      </c>
      <c r="M7" s="83">
        <f t="shared" si="2"/>
        <v>47.5</v>
      </c>
      <c r="N7" s="83">
        <f t="shared" si="2"/>
        <v>56.8</v>
      </c>
      <c r="O7" s="35" t="s">
        <v>29</v>
      </c>
      <c r="P7" s="36">
        <f t="shared" ref="P7:P70" si="3">AVERAGE(C7:H7)</f>
        <v>1716.6666666666667</v>
      </c>
      <c r="Q7" s="37">
        <f t="shared" ref="Q7:Q70" si="4">SUM(C7:H7)</f>
        <v>10300</v>
      </c>
      <c r="R7" s="21"/>
      <c r="S7" s="35" t="s">
        <v>30</v>
      </c>
      <c r="T7" s="37">
        <f ca="1">SUMIF($A$7:$A$2008,5/8,Q7:Q2007)</f>
        <v>3802518</v>
      </c>
      <c r="U7" s="56">
        <f ca="1">T7*'LEI Seaview Usage'!$V$32</f>
        <v>28444809.972050641</v>
      </c>
      <c r="V7">
        <f>COUNTIF($A$7:$A$381,5/8)</f>
        <v>374</v>
      </c>
    </row>
    <row r="8" spans="1:22" ht="15.75" x14ac:dyDescent="0.25">
      <c r="A8" s="13">
        <v>0.625</v>
      </c>
      <c r="B8" s="14">
        <v>3002</v>
      </c>
      <c r="C8" s="15">
        <v>700</v>
      </c>
      <c r="D8" s="15">
        <v>700</v>
      </c>
      <c r="E8" s="16">
        <v>800</v>
      </c>
      <c r="F8" s="15">
        <v>800</v>
      </c>
      <c r="G8" s="16">
        <v>700</v>
      </c>
      <c r="H8" s="17">
        <v>1000</v>
      </c>
      <c r="I8" s="83">
        <f t="shared" ref="I8:I71" si="5">20*2+IF(C8&gt;2000,2000/100*0.75,C8/100*0.75)+IF(IF(C8&gt;4000,(4000-2000)/100*0.9,(C8-2000)/100*0.9)&lt;0,0,IF(C8&gt;4000,(4000-2000)/100*0.9,(C8-2000)/100*0.9))+IF(C8&gt;4000,(C8-4000)/100*1.05,0)</f>
        <v>45.25</v>
      </c>
      <c r="J8" s="83">
        <f t="shared" ref="J8:J71" si="6">20*2+IF(D8&gt;2000,2000/100*0.75,D8/100*0.75)+IF(IF(D8&gt;4000,(4000-2000)/100*0.9,(D8-2000)/100*0.9)&lt;0,0,IF(D8&gt;4000,(4000-2000)/100*0.9,(D8-2000)/100*0.9))+IF(D8&gt;4000,(D8-4000)/100*1.05,0)</f>
        <v>45.25</v>
      </c>
      <c r="K8" s="83">
        <f t="shared" ref="K8:K71" si="7">20*2+IF(E8&gt;2000,2000/100*0.75,E8/100*0.75)+IF(IF(E8&gt;4000,(4000-2000)/100*0.9,(E8-2000)/100*0.9)&lt;0,0,IF(E8&gt;4000,(4000-2000)/100*0.9,(E8-2000)/100*0.9))+IF(E8&gt;4000,(E8-4000)/100*1.05,0)</f>
        <v>46</v>
      </c>
      <c r="L8" s="83">
        <f t="shared" ref="L8:L71" si="8">20*2+IF(F8&gt;2000,2000/100*0.75,F8/100*0.75)+IF(IF(F8&gt;4000,(4000-2000)/100*0.9,(F8-2000)/100*0.9)&lt;0,0,IF(F8&gt;4000,(4000-2000)/100*0.9,(F8-2000)/100*0.9))+IF(F8&gt;4000,(F8-4000)/100*1.05,0)</f>
        <v>46</v>
      </c>
      <c r="M8" s="83">
        <f t="shared" ref="M8:M71" si="9">20*2+IF(G8&gt;2000,2000/100*0.75,G8/100*0.75)+IF(IF(G8&gt;4000,(4000-2000)/100*0.9,(G8-2000)/100*0.9)&lt;0,0,IF(G8&gt;4000,(4000-2000)/100*0.9,(G8-2000)/100*0.9))+IF(G8&gt;4000,(G8-4000)/100*1.05,0)</f>
        <v>45.25</v>
      </c>
      <c r="N8" s="83">
        <f t="shared" ref="N8:N71" si="10">20*2+IF(H8&gt;2000,2000/100*0.75,H8/100*0.75)+IF(IF(H8&gt;4000,(4000-2000)/100*0.9,(H8-2000)/100*0.9)&lt;0,0,IF(H8&gt;4000,(4000-2000)/100*0.9,(H8-2000)/100*0.9))+IF(H8&gt;4000,(H8-4000)/100*1.05,0)</f>
        <v>47.5</v>
      </c>
      <c r="O8" s="35"/>
      <c r="P8" s="36">
        <f t="shared" si="3"/>
        <v>783.33333333333337</v>
      </c>
      <c r="Q8" s="37">
        <f t="shared" si="4"/>
        <v>4700</v>
      </c>
      <c r="R8" s="21"/>
      <c r="S8" s="35" t="s">
        <v>31</v>
      </c>
      <c r="T8" s="37">
        <f>SUMIF($A$7:$A$2008,2,$Q$7:$Q$2008)</f>
        <v>122400</v>
      </c>
      <c r="U8" s="56">
        <f>T8*'LEI Seaview Usage'!$V$32</f>
        <v>915615.58435200003</v>
      </c>
      <c r="V8">
        <f>COUNTIF($A$7:$A$381,2)</f>
        <v>1</v>
      </c>
    </row>
    <row r="9" spans="1:22" ht="15.75" x14ac:dyDescent="0.25">
      <c r="A9" s="13">
        <v>0.625</v>
      </c>
      <c r="B9" s="14">
        <v>3003</v>
      </c>
      <c r="C9" s="15">
        <v>1100</v>
      </c>
      <c r="D9" s="15">
        <v>1300</v>
      </c>
      <c r="E9" s="16">
        <v>1100</v>
      </c>
      <c r="F9" s="15">
        <v>1200</v>
      </c>
      <c r="G9" s="16">
        <v>700</v>
      </c>
      <c r="H9" s="17">
        <v>1000</v>
      </c>
      <c r="I9" s="83">
        <f t="shared" si="5"/>
        <v>48.25</v>
      </c>
      <c r="J9" s="83">
        <f t="shared" si="6"/>
        <v>49.75</v>
      </c>
      <c r="K9" s="83">
        <f t="shared" si="7"/>
        <v>48.25</v>
      </c>
      <c r="L9" s="83">
        <f t="shared" si="8"/>
        <v>49</v>
      </c>
      <c r="M9" s="83">
        <f t="shared" si="9"/>
        <v>45.25</v>
      </c>
      <c r="N9" s="83">
        <f t="shared" si="10"/>
        <v>47.5</v>
      </c>
      <c r="O9" s="35"/>
      <c r="P9" s="36">
        <f t="shared" si="3"/>
        <v>1066.6666666666667</v>
      </c>
      <c r="Q9" s="37">
        <f t="shared" si="4"/>
        <v>6400</v>
      </c>
      <c r="R9" s="21"/>
      <c r="S9" s="35" t="s">
        <v>1115</v>
      </c>
      <c r="T9" s="21"/>
      <c r="U9" s="56"/>
      <c r="V9">
        <v>96</v>
      </c>
    </row>
    <row r="10" spans="1:22" ht="15.75" x14ac:dyDescent="0.25">
      <c r="A10" s="13">
        <v>0.625</v>
      </c>
      <c r="B10" s="14">
        <v>3004</v>
      </c>
      <c r="C10" s="15">
        <v>200</v>
      </c>
      <c r="D10" s="15">
        <v>300</v>
      </c>
      <c r="E10" s="16">
        <v>300</v>
      </c>
      <c r="F10" s="15">
        <v>300</v>
      </c>
      <c r="G10" s="16">
        <v>300</v>
      </c>
      <c r="H10" s="17">
        <v>300</v>
      </c>
      <c r="I10" s="83">
        <f t="shared" si="5"/>
        <v>41.5</v>
      </c>
      <c r="J10" s="83">
        <f t="shared" si="6"/>
        <v>42.25</v>
      </c>
      <c r="K10" s="83">
        <f t="shared" si="7"/>
        <v>42.25</v>
      </c>
      <c r="L10" s="83">
        <f t="shared" si="8"/>
        <v>42.25</v>
      </c>
      <c r="M10" s="83">
        <f t="shared" si="9"/>
        <v>42.25</v>
      </c>
      <c r="N10" s="83">
        <f t="shared" si="10"/>
        <v>42.25</v>
      </c>
      <c r="O10" s="35"/>
      <c r="P10" s="36">
        <f t="shared" si="3"/>
        <v>283.33333333333331</v>
      </c>
      <c r="Q10" s="37">
        <f t="shared" si="4"/>
        <v>1700</v>
      </c>
      <c r="R10" s="21"/>
      <c r="S10" s="35"/>
      <c r="T10" s="38"/>
      <c r="U10" s="56"/>
    </row>
    <row r="11" spans="1:22" ht="15.75" x14ac:dyDescent="0.25">
      <c r="A11" s="13">
        <v>0.625</v>
      </c>
      <c r="B11" s="14">
        <v>3005</v>
      </c>
      <c r="C11" s="15">
        <v>2400</v>
      </c>
      <c r="D11" s="15">
        <v>2900</v>
      </c>
      <c r="E11" s="16">
        <v>2300</v>
      </c>
      <c r="F11" s="15">
        <v>3600</v>
      </c>
      <c r="G11" s="16">
        <v>3200</v>
      </c>
      <c r="H11" s="17">
        <v>3300</v>
      </c>
      <c r="I11" s="83">
        <f t="shared" si="5"/>
        <v>58.6</v>
      </c>
      <c r="J11" s="83">
        <f t="shared" si="6"/>
        <v>63.1</v>
      </c>
      <c r="K11" s="83">
        <f t="shared" si="7"/>
        <v>57.7</v>
      </c>
      <c r="L11" s="83">
        <f t="shared" si="8"/>
        <v>69.400000000000006</v>
      </c>
      <c r="M11" s="83">
        <f t="shared" si="9"/>
        <v>65.8</v>
      </c>
      <c r="N11" s="83">
        <f t="shared" si="10"/>
        <v>66.7</v>
      </c>
      <c r="O11" s="35"/>
      <c r="P11" s="36">
        <f t="shared" si="3"/>
        <v>2950</v>
      </c>
      <c r="Q11" s="37">
        <f t="shared" si="4"/>
        <v>17700</v>
      </c>
      <c r="R11" s="21"/>
      <c r="S11" s="35"/>
      <c r="T11" s="38"/>
      <c r="U11" s="56"/>
    </row>
    <row r="12" spans="1:22" ht="15.75" x14ac:dyDescent="0.25">
      <c r="A12" s="13">
        <v>0.625</v>
      </c>
      <c r="B12" s="14">
        <v>3006</v>
      </c>
      <c r="C12" s="15">
        <v>1100</v>
      </c>
      <c r="D12" s="15">
        <v>400</v>
      </c>
      <c r="E12" s="16">
        <v>800</v>
      </c>
      <c r="F12" s="15">
        <v>800</v>
      </c>
      <c r="G12" s="16">
        <v>900</v>
      </c>
      <c r="H12" s="17">
        <v>900</v>
      </c>
      <c r="I12" s="83">
        <f t="shared" si="5"/>
        <v>48.25</v>
      </c>
      <c r="J12" s="83">
        <f t="shared" si="6"/>
        <v>43</v>
      </c>
      <c r="K12" s="83">
        <f t="shared" si="7"/>
        <v>46</v>
      </c>
      <c r="L12" s="83">
        <f t="shared" si="8"/>
        <v>46</v>
      </c>
      <c r="M12" s="83">
        <f t="shared" si="9"/>
        <v>46.75</v>
      </c>
      <c r="N12" s="83">
        <f t="shared" si="10"/>
        <v>46.75</v>
      </c>
      <c r="O12" s="35"/>
      <c r="P12" s="36">
        <f t="shared" si="3"/>
        <v>816.66666666666663</v>
      </c>
      <c r="Q12" s="37">
        <f t="shared" si="4"/>
        <v>4900</v>
      </c>
      <c r="R12" s="21"/>
      <c r="S12" s="35"/>
      <c r="T12" s="21"/>
      <c r="U12" s="56"/>
    </row>
    <row r="13" spans="1:22" ht="15.75" x14ac:dyDescent="0.25">
      <c r="A13" s="13">
        <v>0.625</v>
      </c>
      <c r="B13" s="14">
        <v>3007</v>
      </c>
      <c r="C13" s="15">
        <v>700</v>
      </c>
      <c r="D13" s="15">
        <v>1100</v>
      </c>
      <c r="E13" s="16">
        <v>500</v>
      </c>
      <c r="F13" s="15">
        <v>1000</v>
      </c>
      <c r="G13" s="16">
        <v>1200</v>
      </c>
      <c r="H13" s="17">
        <v>500</v>
      </c>
      <c r="I13" s="83">
        <f t="shared" si="5"/>
        <v>45.25</v>
      </c>
      <c r="J13" s="83">
        <f t="shared" si="6"/>
        <v>48.25</v>
      </c>
      <c r="K13" s="83">
        <f t="shared" si="7"/>
        <v>43.75</v>
      </c>
      <c r="L13" s="83">
        <f t="shared" si="8"/>
        <v>47.5</v>
      </c>
      <c r="M13" s="83">
        <f t="shared" si="9"/>
        <v>49</v>
      </c>
      <c r="N13" s="83">
        <f t="shared" si="10"/>
        <v>43.75</v>
      </c>
      <c r="O13" s="35"/>
      <c r="P13" s="36">
        <f t="shared" si="3"/>
        <v>833.33333333333337</v>
      </c>
      <c r="Q13" s="37">
        <f t="shared" si="4"/>
        <v>5000</v>
      </c>
      <c r="R13" s="21"/>
      <c r="S13" s="35"/>
      <c r="T13" s="39"/>
      <c r="U13" s="56"/>
    </row>
    <row r="14" spans="1:22" ht="15.75" x14ac:dyDescent="0.25">
      <c r="A14" s="13">
        <v>0.625</v>
      </c>
      <c r="B14" s="14">
        <v>3008</v>
      </c>
      <c r="C14" s="15">
        <v>1400</v>
      </c>
      <c r="D14" s="15">
        <v>600</v>
      </c>
      <c r="E14" s="16">
        <v>500</v>
      </c>
      <c r="F14" s="15">
        <v>400</v>
      </c>
      <c r="G14" s="16">
        <v>600</v>
      </c>
      <c r="H14" s="17">
        <v>1000</v>
      </c>
      <c r="I14" s="83">
        <f t="shared" si="5"/>
        <v>50.5</v>
      </c>
      <c r="J14" s="83">
        <f t="shared" si="6"/>
        <v>44.5</v>
      </c>
      <c r="K14" s="83">
        <f t="shared" si="7"/>
        <v>43.75</v>
      </c>
      <c r="L14" s="83">
        <f t="shared" si="8"/>
        <v>43</v>
      </c>
      <c r="M14" s="83">
        <f t="shared" si="9"/>
        <v>44.5</v>
      </c>
      <c r="N14" s="83">
        <f t="shared" si="10"/>
        <v>47.5</v>
      </c>
      <c r="O14" s="35"/>
      <c r="P14" s="36">
        <f t="shared" si="3"/>
        <v>750</v>
      </c>
      <c r="Q14" s="37">
        <f t="shared" si="4"/>
        <v>4500</v>
      </c>
      <c r="R14" s="21"/>
      <c r="S14" s="35"/>
      <c r="T14" s="39"/>
      <c r="U14" s="56"/>
    </row>
    <row r="15" spans="1:22" ht="15.75" x14ac:dyDescent="0.25">
      <c r="A15" s="13">
        <v>0.625</v>
      </c>
      <c r="B15" s="14">
        <v>3009</v>
      </c>
      <c r="C15" s="15">
        <v>300</v>
      </c>
      <c r="D15" s="15">
        <v>200</v>
      </c>
      <c r="E15" s="16">
        <v>300</v>
      </c>
      <c r="F15" s="15">
        <v>300</v>
      </c>
      <c r="G15" s="16">
        <v>600</v>
      </c>
      <c r="H15" s="17">
        <v>800</v>
      </c>
      <c r="I15" s="83">
        <f t="shared" si="5"/>
        <v>42.25</v>
      </c>
      <c r="J15" s="83">
        <f t="shared" si="6"/>
        <v>41.5</v>
      </c>
      <c r="K15" s="83">
        <f t="shared" si="7"/>
        <v>42.25</v>
      </c>
      <c r="L15" s="83">
        <f t="shared" si="8"/>
        <v>42.25</v>
      </c>
      <c r="M15" s="83">
        <f t="shared" si="9"/>
        <v>44.5</v>
      </c>
      <c r="N15" s="83">
        <f t="shared" si="10"/>
        <v>46</v>
      </c>
      <c r="O15" s="35"/>
      <c r="P15" s="36">
        <f t="shared" si="3"/>
        <v>416.66666666666669</v>
      </c>
      <c r="Q15" s="37">
        <f t="shared" si="4"/>
        <v>2500</v>
      </c>
      <c r="R15" s="21"/>
      <c r="S15" s="35"/>
      <c r="T15" s="21"/>
      <c r="V15" s="62" t="s">
        <v>1062</v>
      </c>
    </row>
    <row r="16" spans="1:22" ht="15.75" x14ac:dyDescent="0.25">
      <c r="A16" s="13">
        <v>0.625</v>
      </c>
      <c r="B16" s="18">
        <v>3010</v>
      </c>
      <c r="C16" s="15">
        <v>1900</v>
      </c>
      <c r="D16" s="15">
        <v>1200</v>
      </c>
      <c r="E16" s="16">
        <v>800</v>
      </c>
      <c r="F16" s="15">
        <v>800</v>
      </c>
      <c r="G16" s="16">
        <v>3800</v>
      </c>
      <c r="H16" s="17">
        <v>3800</v>
      </c>
      <c r="I16" s="83">
        <f t="shared" si="5"/>
        <v>54.25</v>
      </c>
      <c r="J16" s="83">
        <f t="shared" si="6"/>
        <v>49</v>
      </c>
      <c r="K16" s="83">
        <f t="shared" si="7"/>
        <v>46</v>
      </c>
      <c r="L16" s="83">
        <f t="shared" si="8"/>
        <v>46</v>
      </c>
      <c r="M16" s="83">
        <f t="shared" si="9"/>
        <v>71.2</v>
      </c>
      <c r="N16" s="83">
        <f t="shared" si="10"/>
        <v>71.2</v>
      </c>
      <c r="O16" s="35"/>
      <c r="P16" s="36">
        <f t="shared" si="3"/>
        <v>2050</v>
      </c>
      <c r="Q16" s="37">
        <f t="shared" si="4"/>
        <v>12300</v>
      </c>
      <c r="R16" s="21"/>
      <c r="S16" s="35" t="s">
        <v>1068</v>
      </c>
      <c r="T16" s="40"/>
      <c r="V16" s="64">
        <f>SUM(I7:N380)</f>
        <v>121681.78500000012</v>
      </c>
    </row>
    <row r="17" spans="1:22" ht="15.75" x14ac:dyDescent="0.25">
      <c r="A17" s="13">
        <v>0.625</v>
      </c>
      <c r="B17" s="14">
        <v>3011</v>
      </c>
      <c r="C17" s="15">
        <v>2400</v>
      </c>
      <c r="D17" s="15">
        <v>600</v>
      </c>
      <c r="E17" s="16">
        <v>600</v>
      </c>
      <c r="F17" s="15">
        <v>500</v>
      </c>
      <c r="G17" s="16">
        <v>1600</v>
      </c>
      <c r="H17" s="17">
        <v>2400</v>
      </c>
      <c r="I17" s="83">
        <f t="shared" si="5"/>
        <v>58.6</v>
      </c>
      <c r="J17" s="83">
        <f t="shared" si="6"/>
        <v>44.5</v>
      </c>
      <c r="K17" s="83">
        <f t="shared" si="7"/>
        <v>44.5</v>
      </c>
      <c r="L17" s="83">
        <f t="shared" si="8"/>
        <v>43.75</v>
      </c>
      <c r="M17" s="83">
        <f t="shared" si="9"/>
        <v>52</v>
      </c>
      <c r="N17" s="83">
        <f t="shared" si="10"/>
        <v>58.6</v>
      </c>
      <c r="O17" s="35"/>
      <c r="P17" s="36">
        <f t="shared" si="3"/>
        <v>1350</v>
      </c>
      <c r="Q17" s="37">
        <f t="shared" si="4"/>
        <v>8100</v>
      </c>
      <c r="R17" s="21"/>
      <c r="S17" s="35" t="s">
        <v>1069</v>
      </c>
      <c r="T17" s="40"/>
      <c r="V17" s="64">
        <f>SUM(I381:N381)</f>
        <v>2329.3500000000004</v>
      </c>
    </row>
    <row r="18" spans="1:22" ht="15.75" x14ac:dyDescent="0.25">
      <c r="A18" s="13">
        <v>0.625</v>
      </c>
      <c r="B18" s="14">
        <v>3012</v>
      </c>
      <c r="C18" s="15">
        <v>0</v>
      </c>
      <c r="D18" s="15">
        <v>0</v>
      </c>
      <c r="E18" s="16">
        <v>0</v>
      </c>
      <c r="F18" s="15">
        <v>200</v>
      </c>
      <c r="G18" s="16">
        <v>1300</v>
      </c>
      <c r="H18" s="17">
        <v>1300</v>
      </c>
      <c r="I18" s="83">
        <f t="shared" si="5"/>
        <v>40</v>
      </c>
      <c r="J18" s="83">
        <f t="shared" si="6"/>
        <v>40</v>
      </c>
      <c r="K18" s="83">
        <f t="shared" si="7"/>
        <v>40</v>
      </c>
      <c r="L18" s="83">
        <f t="shared" si="8"/>
        <v>41.5</v>
      </c>
      <c r="M18" s="83">
        <f t="shared" si="9"/>
        <v>49.75</v>
      </c>
      <c r="N18" s="83">
        <f t="shared" si="10"/>
        <v>49.75</v>
      </c>
      <c r="O18" s="35"/>
      <c r="P18" s="36">
        <f t="shared" si="3"/>
        <v>466.66666666666669</v>
      </c>
      <c r="Q18" s="37">
        <f t="shared" si="4"/>
        <v>2800</v>
      </c>
      <c r="R18" s="21"/>
      <c r="S18" s="35"/>
      <c r="T18" s="21"/>
      <c r="U18" s="65" t="s">
        <v>1063</v>
      </c>
    </row>
    <row r="19" spans="1:22" ht="15.75" x14ac:dyDescent="0.25">
      <c r="A19" s="13">
        <v>0.625</v>
      </c>
      <c r="B19" s="14">
        <v>3013</v>
      </c>
      <c r="C19" s="15">
        <v>2100</v>
      </c>
      <c r="D19" s="15">
        <v>600</v>
      </c>
      <c r="E19" s="16">
        <v>600</v>
      </c>
      <c r="F19" s="15">
        <v>700</v>
      </c>
      <c r="G19" s="16">
        <v>900</v>
      </c>
      <c r="H19" s="17">
        <v>1200</v>
      </c>
      <c r="I19" s="83">
        <f t="shared" si="5"/>
        <v>55.9</v>
      </c>
      <c r="J19" s="83">
        <f t="shared" si="6"/>
        <v>44.5</v>
      </c>
      <c r="K19" s="83">
        <f t="shared" si="7"/>
        <v>44.5</v>
      </c>
      <c r="L19" s="83">
        <f t="shared" si="8"/>
        <v>45.25</v>
      </c>
      <c r="M19" s="83">
        <f t="shared" si="9"/>
        <v>46.75</v>
      </c>
      <c r="N19" s="83">
        <f t="shared" si="10"/>
        <v>49</v>
      </c>
      <c r="O19" s="35"/>
      <c r="P19" s="36">
        <f t="shared" si="3"/>
        <v>1016.6666666666666</v>
      </c>
      <c r="Q19" s="37">
        <f t="shared" si="4"/>
        <v>6100</v>
      </c>
      <c r="R19" s="21"/>
      <c r="S19" s="35" t="s">
        <v>1052</v>
      </c>
      <c r="T19" s="40">
        <v>25</v>
      </c>
      <c r="U19">
        <v>190</v>
      </c>
      <c r="V19" s="64">
        <f>T19*U19*12</f>
        <v>57000</v>
      </c>
    </row>
    <row r="20" spans="1:22" ht="15.75" x14ac:dyDescent="0.25">
      <c r="A20" s="13">
        <v>0.625</v>
      </c>
      <c r="B20" s="14">
        <v>3014</v>
      </c>
      <c r="C20" s="15">
        <v>600</v>
      </c>
      <c r="D20" s="15">
        <v>300</v>
      </c>
      <c r="E20" s="16">
        <v>400</v>
      </c>
      <c r="F20" s="15">
        <v>500</v>
      </c>
      <c r="G20" s="16">
        <v>1500</v>
      </c>
      <c r="H20" s="17">
        <v>1700</v>
      </c>
      <c r="I20" s="83">
        <f t="shared" si="5"/>
        <v>44.5</v>
      </c>
      <c r="J20" s="83">
        <f t="shared" si="6"/>
        <v>42.25</v>
      </c>
      <c r="K20" s="83">
        <f t="shared" si="7"/>
        <v>43</v>
      </c>
      <c r="L20" s="83">
        <f t="shared" si="8"/>
        <v>43.75</v>
      </c>
      <c r="M20" s="83">
        <f t="shared" si="9"/>
        <v>51.25</v>
      </c>
      <c r="N20" s="83">
        <f t="shared" si="10"/>
        <v>52.75</v>
      </c>
      <c r="O20" s="35"/>
      <c r="P20" s="36">
        <f t="shared" si="3"/>
        <v>833.33333333333337</v>
      </c>
      <c r="Q20" s="37">
        <f t="shared" si="4"/>
        <v>5000</v>
      </c>
      <c r="R20" s="21"/>
      <c r="S20" s="35"/>
      <c r="T20" s="21"/>
      <c r="V20" s="66">
        <f>SUM(V16:V19)</f>
        <v>181011.13500000013</v>
      </c>
    </row>
    <row r="21" spans="1:22" ht="15.75" x14ac:dyDescent="0.25">
      <c r="A21" s="13">
        <v>0.625</v>
      </c>
      <c r="B21" s="14">
        <v>3015</v>
      </c>
      <c r="C21" s="15">
        <v>2100</v>
      </c>
      <c r="D21" s="15">
        <v>600</v>
      </c>
      <c r="E21" s="16">
        <v>600</v>
      </c>
      <c r="F21" s="15">
        <v>800</v>
      </c>
      <c r="G21" s="16">
        <v>1700</v>
      </c>
      <c r="H21" s="17">
        <v>3000</v>
      </c>
      <c r="I21" s="83">
        <f t="shared" si="5"/>
        <v>55.9</v>
      </c>
      <c r="J21" s="83">
        <f t="shared" si="6"/>
        <v>44.5</v>
      </c>
      <c r="K21" s="83">
        <f t="shared" si="7"/>
        <v>44.5</v>
      </c>
      <c r="L21" s="83">
        <f t="shared" si="8"/>
        <v>46</v>
      </c>
      <c r="M21" s="83">
        <f t="shared" si="9"/>
        <v>52.75</v>
      </c>
      <c r="N21" s="83">
        <f t="shared" si="10"/>
        <v>64</v>
      </c>
      <c r="O21" s="35"/>
      <c r="P21" s="36">
        <f t="shared" si="3"/>
        <v>1466.6666666666667</v>
      </c>
      <c r="Q21" s="37">
        <f t="shared" si="4"/>
        <v>8800</v>
      </c>
      <c r="R21" s="21"/>
      <c r="S21" s="35"/>
      <c r="T21" s="21"/>
    </row>
    <row r="22" spans="1:22" ht="15.75" x14ac:dyDescent="0.25">
      <c r="A22" s="13">
        <v>0.625</v>
      </c>
      <c r="B22" s="14">
        <v>3016</v>
      </c>
      <c r="C22" s="15">
        <v>0</v>
      </c>
      <c r="D22" s="15">
        <v>100</v>
      </c>
      <c r="E22" s="16">
        <v>500</v>
      </c>
      <c r="F22" s="15">
        <v>600</v>
      </c>
      <c r="G22" s="16">
        <v>1200</v>
      </c>
      <c r="H22" s="17">
        <v>1400</v>
      </c>
      <c r="I22" s="83">
        <f t="shared" si="5"/>
        <v>40</v>
      </c>
      <c r="J22" s="83">
        <f t="shared" si="6"/>
        <v>40.75</v>
      </c>
      <c r="K22" s="83">
        <f t="shared" si="7"/>
        <v>43.75</v>
      </c>
      <c r="L22" s="83">
        <f t="shared" si="8"/>
        <v>44.5</v>
      </c>
      <c r="M22" s="83">
        <f t="shared" si="9"/>
        <v>49</v>
      </c>
      <c r="N22" s="83">
        <f t="shared" si="10"/>
        <v>50.5</v>
      </c>
      <c r="O22" s="35"/>
      <c r="P22" s="36">
        <f t="shared" si="3"/>
        <v>633.33333333333337</v>
      </c>
      <c r="Q22" s="37">
        <f t="shared" si="4"/>
        <v>3800</v>
      </c>
      <c r="R22" s="21"/>
      <c r="S22" s="35"/>
      <c r="T22" s="21"/>
      <c r="V22" s="64">
        <f>V16+V17+'LEI Seaview Usage'!W25+'LEI Seaview Usage'!W26+'LEI Seaview Usage'!W28+'LEI Seaview Usage'!W29+SUM('LEI Seaview Usage'!J283:O283)</f>
        <v>498148.64950000093</v>
      </c>
    </row>
    <row r="23" spans="1:22" ht="15.75" x14ac:dyDescent="0.25">
      <c r="A23" s="13">
        <v>0.625</v>
      </c>
      <c r="B23" s="14">
        <v>3017</v>
      </c>
      <c r="C23" s="15">
        <v>400</v>
      </c>
      <c r="D23" s="15">
        <v>400</v>
      </c>
      <c r="E23" s="16">
        <v>400</v>
      </c>
      <c r="F23" s="15">
        <v>800</v>
      </c>
      <c r="G23" s="16">
        <v>800</v>
      </c>
      <c r="H23" s="17">
        <v>900</v>
      </c>
      <c r="I23" s="83">
        <f t="shared" si="5"/>
        <v>43</v>
      </c>
      <c r="J23" s="83">
        <f t="shared" si="6"/>
        <v>43</v>
      </c>
      <c r="K23" s="83">
        <f t="shared" si="7"/>
        <v>43</v>
      </c>
      <c r="L23" s="83">
        <f t="shared" si="8"/>
        <v>46</v>
      </c>
      <c r="M23" s="83">
        <f t="shared" si="9"/>
        <v>46</v>
      </c>
      <c r="N23" s="83">
        <f t="shared" si="10"/>
        <v>46.75</v>
      </c>
      <c r="O23" s="35"/>
      <c r="P23" s="36">
        <f t="shared" si="3"/>
        <v>616.66666666666663</v>
      </c>
      <c r="Q23" s="37">
        <f t="shared" si="4"/>
        <v>3700</v>
      </c>
      <c r="R23" s="21"/>
      <c r="S23" s="35"/>
      <c r="T23" s="21"/>
      <c r="V23" s="64">
        <f>V19+'LEI Seaview Usage'!W30</f>
        <v>65342.880000000005</v>
      </c>
    </row>
    <row r="24" spans="1:22" ht="15.75" x14ac:dyDescent="0.25">
      <c r="A24" s="13">
        <v>0.625</v>
      </c>
      <c r="B24" s="14">
        <v>3018</v>
      </c>
      <c r="C24" s="15">
        <v>900</v>
      </c>
      <c r="D24" s="15">
        <v>0</v>
      </c>
      <c r="E24" s="16">
        <v>400</v>
      </c>
      <c r="F24" s="15">
        <v>400</v>
      </c>
      <c r="G24" s="16">
        <v>800</v>
      </c>
      <c r="H24" s="17">
        <v>800</v>
      </c>
      <c r="I24" s="83">
        <f t="shared" si="5"/>
        <v>46.75</v>
      </c>
      <c r="J24" s="83">
        <f t="shared" si="6"/>
        <v>40</v>
      </c>
      <c r="K24" s="83">
        <f t="shared" si="7"/>
        <v>43</v>
      </c>
      <c r="L24" s="83">
        <f t="shared" si="8"/>
        <v>43</v>
      </c>
      <c r="M24" s="83">
        <f t="shared" si="9"/>
        <v>46</v>
      </c>
      <c r="N24" s="83">
        <f t="shared" si="10"/>
        <v>46</v>
      </c>
      <c r="O24" s="35"/>
      <c r="P24" s="36">
        <f t="shared" si="3"/>
        <v>550</v>
      </c>
      <c r="Q24" s="37">
        <f t="shared" si="4"/>
        <v>3300</v>
      </c>
      <c r="R24" s="21"/>
      <c r="S24" s="35"/>
      <c r="T24" s="21"/>
    </row>
    <row r="25" spans="1:22" ht="15.75" x14ac:dyDescent="0.25">
      <c r="A25" s="13">
        <v>0.625</v>
      </c>
      <c r="B25" s="14">
        <v>3019</v>
      </c>
      <c r="C25" s="15">
        <v>1800</v>
      </c>
      <c r="D25" s="15">
        <v>3000</v>
      </c>
      <c r="E25" s="16">
        <v>1700</v>
      </c>
      <c r="F25" s="15">
        <v>1300</v>
      </c>
      <c r="G25" s="16">
        <v>2100</v>
      </c>
      <c r="H25" s="17">
        <v>0</v>
      </c>
      <c r="I25" s="83">
        <f t="shared" si="5"/>
        <v>53.5</v>
      </c>
      <c r="J25" s="83">
        <f t="shared" si="6"/>
        <v>64</v>
      </c>
      <c r="K25" s="83">
        <f t="shared" si="7"/>
        <v>52.75</v>
      </c>
      <c r="L25" s="83">
        <f t="shared" si="8"/>
        <v>49.75</v>
      </c>
      <c r="M25" s="83">
        <f t="shared" si="9"/>
        <v>55.9</v>
      </c>
      <c r="N25" s="83">
        <f t="shared" si="10"/>
        <v>40</v>
      </c>
      <c r="O25" s="35"/>
      <c r="P25" s="36">
        <f t="shared" si="3"/>
        <v>1650</v>
      </c>
      <c r="Q25" s="37">
        <f t="shared" si="4"/>
        <v>9900</v>
      </c>
      <c r="R25" s="21"/>
      <c r="S25" s="21"/>
      <c r="T25" s="21"/>
    </row>
    <row r="26" spans="1:22" ht="15.75" x14ac:dyDescent="0.25">
      <c r="A26" s="13">
        <v>0.625</v>
      </c>
      <c r="B26" s="14">
        <v>3020</v>
      </c>
      <c r="C26" s="15">
        <v>1200</v>
      </c>
      <c r="D26" s="15">
        <v>1200</v>
      </c>
      <c r="E26" s="16">
        <v>1400</v>
      </c>
      <c r="F26" s="15">
        <v>1100</v>
      </c>
      <c r="G26" s="16">
        <v>900</v>
      </c>
      <c r="H26" s="17">
        <v>1200</v>
      </c>
      <c r="I26" s="83">
        <f t="shared" si="5"/>
        <v>49</v>
      </c>
      <c r="J26" s="83">
        <f t="shared" si="6"/>
        <v>49</v>
      </c>
      <c r="K26" s="83">
        <f t="shared" si="7"/>
        <v>50.5</v>
      </c>
      <c r="L26" s="83">
        <f t="shared" si="8"/>
        <v>48.25</v>
      </c>
      <c r="M26" s="83">
        <f t="shared" si="9"/>
        <v>46.75</v>
      </c>
      <c r="N26" s="83">
        <f t="shared" si="10"/>
        <v>49</v>
      </c>
      <c r="O26" s="21"/>
      <c r="P26" s="36">
        <f t="shared" si="3"/>
        <v>1166.6666666666667</v>
      </c>
      <c r="Q26" s="37">
        <f t="shared" si="4"/>
        <v>7000</v>
      </c>
      <c r="R26" s="21"/>
      <c r="S26" s="21"/>
      <c r="T26" s="21"/>
    </row>
    <row r="27" spans="1:22" ht="15.75" x14ac:dyDescent="0.25">
      <c r="A27" s="13">
        <v>0.625</v>
      </c>
      <c r="B27" s="14">
        <v>3021</v>
      </c>
      <c r="C27" s="15">
        <v>1400</v>
      </c>
      <c r="D27" s="15">
        <v>1000</v>
      </c>
      <c r="E27" s="16">
        <v>1800</v>
      </c>
      <c r="F27" s="15">
        <v>1000</v>
      </c>
      <c r="G27" s="16">
        <v>1500</v>
      </c>
      <c r="H27" s="17">
        <v>1400</v>
      </c>
      <c r="I27" s="83">
        <f t="shared" si="5"/>
        <v>50.5</v>
      </c>
      <c r="J27" s="83">
        <f t="shared" si="6"/>
        <v>47.5</v>
      </c>
      <c r="K27" s="83">
        <f t="shared" si="7"/>
        <v>53.5</v>
      </c>
      <c r="L27" s="83">
        <f t="shared" si="8"/>
        <v>47.5</v>
      </c>
      <c r="M27" s="83">
        <f t="shared" si="9"/>
        <v>51.25</v>
      </c>
      <c r="N27" s="83">
        <f t="shared" si="10"/>
        <v>50.5</v>
      </c>
      <c r="O27" s="21"/>
      <c r="P27" s="36">
        <f t="shared" si="3"/>
        <v>1350</v>
      </c>
      <c r="Q27" s="37">
        <f t="shared" si="4"/>
        <v>8100</v>
      </c>
      <c r="R27" s="21"/>
      <c r="S27" s="21"/>
      <c r="T27" s="21"/>
    </row>
    <row r="28" spans="1:22" ht="15.75" x14ac:dyDescent="0.25">
      <c r="A28" s="13">
        <v>0.625</v>
      </c>
      <c r="B28" s="14">
        <v>3022</v>
      </c>
      <c r="C28" s="15">
        <v>800</v>
      </c>
      <c r="D28" s="15">
        <v>600</v>
      </c>
      <c r="E28" s="16">
        <v>800</v>
      </c>
      <c r="F28" s="15">
        <v>3700</v>
      </c>
      <c r="G28" s="16">
        <v>0</v>
      </c>
      <c r="H28" s="17">
        <v>0</v>
      </c>
      <c r="I28" s="83">
        <f t="shared" si="5"/>
        <v>46</v>
      </c>
      <c r="J28" s="83">
        <f t="shared" si="6"/>
        <v>44.5</v>
      </c>
      <c r="K28" s="83">
        <f t="shared" si="7"/>
        <v>46</v>
      </c>
      <c r="L28" s="83">
        <f t="shared" si="8"/>
        <v>70.3</v>
      </c>
      <c r="M28" s="83">
        <f t="shared" si="9"/>
        <v>40</v>
      </c>
      <c r="N28" s="83">
        <f t="shared" si="10"/>
        <v>40</v>
      </c>
      <c r="O28" s="21"/>
      <c r="P28" s="36">
        <f t="shared" si="3"/>
        <v>983.33333333333337</v>
      </c>
      <c r="Q28" s="37">
        <f t="shared" si="4"/>
        <v>5900</v>
      </c>
      <c r="R28" s="21"/>
      <c r="S28" s="21"/>
      <c r="T28" s="21"/>
    </row>
    <row r="29" spans="1:22" ht="15.75" x14ac:dyDescent="0.25">
      <c r="A29" s="13">
        <v>0.625</v>
      </c>
      <c r="B29" s="14">
        <v>3023</v>
      </c>
      <c r="C29" s="15">
        <v>1500</v>
      </c>
      <c r="D29" s="15">
        <v>1300</v>
      </c>
      <c r="E29" s="16">
        <v>600</v>
      </c>
      <c r="F29" s="15">
        <v>2600</v>
      </c>
      <c r="G29" s="16">
        <v>0</v>
      </c>
      <c r="H29" s="17">
        <v>0</v>
      </c>
      <c r="I29" s="83">
        <f t="shared" si="5"/>
        <v>51.25</v>
      </c>
      <c r="J29" s="83">
        <f t="shared" si="6"/>
        <v>49.75</v>
      </c>
      <c r="K29" s="83">
        <f t="shared" si="7"/>
        <v>44.5</v>
      </c>
      <c r="L29" s="83">
        <f t="shared" si="8"/>
        <v>60.4</v>
      </c>
      <c r="M29" s="83">
        <f t="shared" si="9"/>
        <v>40</v>
      </c>
      <c r="N29" s="83">
        <f t="shared" si="10"/>
        <v>40</v>
      </c>
      <c r="O29" s="21"/>
      <c r="P29" s="36">
        <f t="shared" si="3"/>
        <v>1000</v>
      </c>
      <c r="Q29" s="37">
        <f t="shared" si="4"/>
        <v>6000</v>
      </c>
      <c r="R29" s="21"/>
      <c r="S29" s="21"/>
      <c r="T29" s="21"/>
    </row>
    <row r="30" spans="1:22" ht="15.75" x14ac:dyDescent="0.25">
      <c r="A30" s="13">
        <v>0.625</v>
      </c>
      <c r="B30" s="14">
        <v>3024</v>
      </c>
      <c r="C30" s="15">
        <v>900</v>
      </c>
      <c r="D30" s="15">
        <v>1000</v>
      </c>
      <c r="E30" s="16">
        <v>800</v>
      </c>
      <c r="F30" s="15">
        <v>600</v>
      </c>
      <c r="G30" s="16">
        <v>900</v>
      </c>
      <c r="H30" s="17">
        <v>900</v>
      </c>
      <c r="I30" s="83">
        <f t="shared" si="5"/>
        <v>46.75</v>
      </c>
      <c r="J30" s="83">
        <f t="shared" si="6"/>
        <v>47.5</v>
      </c>
      <c r="K30" s="83">
        <f t="shared" si="7"/>
        <v>46</v>
      </c>
      <c r="L30" s="83">
        <f t="shared" si="8"/>
        <v>44.5</v>
      </c>
      <c r="M30" s="83">
        <f t="shared" si="9"/>
        <v>46.75</v>
      </c>
      <c r="N30" s="83">
        <f t="shared" si="10"/>
        <v>46.75</v>
      </c>
      <c r="O30" s="21"/>
      <c r="P30" s="36">
        <f t="shared" si="3"/>
        <v>850</v>
      </c>
      <c r="Q30" s="37">
        <f t="shared" si="4"/>
        <v>5100</v>
      </c>
      <c r="R30" s="21"/>
      <c r="S30" s="21"/>
      <c r="T30" s="21"/>
    </row>
    <row r="31" spans="1:22" ht="15.75" x14ac:dyDescent="0.25">
      <c r="A31" s="13">
        <v>0.625</v>
      </c>
      <c r="B31" s="14">
        <v>3025</v>
      </c>
      <c r="C31" s="15">
        <v>1600</v>
      </c>
      <c r="D31" s="15">
        <v>1800</v>
      </c>
      <c r="E31" s="16">
        <v>1300</v>
      </c>
      <c r="F31" s="15">
        <v>1200</v>
      </c>
      <c r="G31" s="16">
        <v>1300</v>
      </c>
      <c r="H31" s="17">
        <v>1500</v>
      </c>
      <c r="I31" s="83">
        <f t="shared" si="5"/>
        <v>52</v>
      </c>
      <c r="J31" s="83">
        <f t="shared" si="6"/>
        <v>53.5</v>
      </c>
      <c r="K31" s="83">
        <f t="shared" si="7"/>
        <v>49.75</v>
      </c>
      <c r="L31" s="83">
        <f t="shared" si="8"/>
        <v>49</v>
      </c>
      <c r="M31" s="83">
        <f t="shared" si="9"/>
        <v>49.75</v>
      </c>
      <c r="N31" s="83">
        <f t="shared" si="10"/>
        <v>51.25</v>
      </c>
      <c r="O31" s="21"/>
      <c r="P31" s="36">
        <f t="shared" si="3"/>
        <v>1450</v>
      </c>
      <c r="Q31" s="37">
        <f t="shared" si="4"/>
        <v>8700</v>
      </c>
      <c r="R31" s="21"/>
      <c r="S31" s="21"/>
      <c r="T31" s="21"/>
    </row>
    <row r="32" spans="1:22" ht="15.75" x14ac:dyDescent="0.25">
      <c r="A32" s="13">
        <v>0.625</v>
      </c>
      <c r="B32" s="14">
        <v>3026</v>
      </c>
      <c r="C32" s="15">
        <v>1700</v>
      </c>
      <c r="D32" s="15">
        <v>2500</v>
      </c>
      <c r="E32" s="16">
        <v>1800</v>
      </c>
      <c r="F32" s="15">
        <v>1400</v>
      </c>
      <c r="G32" s="16">
        <v>2300</v>
      </c>
      <c r="H32" s="17">
        <v>2400</v>
      </c>
      <c r="I32" s="83">
        <f t="shared" si="5"/>
        <v>52.75</v>
      </c>
      <c r="J32" s="83">
        <f t="shared" si="6"/>
        <v>59.5</v>
      </c>
      <c r="K32" s="83">
        <f t="shared" si="7"/>
        <v>53.5</v>
      </c>
      <c r="L32" s="83">
        <f t="shared" si="8"/>
        <v>50.5</v>
      </c>
      <c r="M32" s="83">
        <f t="shared" si="9"/>
        <v>57.7</v>
      </c>
      <c r="N32" s="83">
        <f t="shared" si="10"/>
        <v>58.6</v>
      </c>
      <c r="O32" s="21"/>
      <c r="P32" s="36">
        <f t="shared" si="3"/>
        <v>2016.6666666666667</v>
      </c>
      <c r="Q32" s="37">
        <f t="shared" si="4"/>
        <v>12100</v>
      </c>
      <c r="R32" s="21"/>
      <c r="S32" s="21"/>
      <c r="T32" s="21"/>
    </row>
    <row r="33" spans="1:20" ht="15.75" x14ac:dyDescent="0.25">
      <c r="A33" s="13">
        <v>0.625</v>
      </c>
      <c r="B33" s="14">
        <v>3027</v>
      </c>
      <c r="C33" s="15">
        <v>1400</v>
      </c>
      <c r="D33" s="15">
        <v>1300</v>
      </c>
      <c r="E33" s="16">
        <v>1200</v>
      </c>
      <c r="F33" s="15">
        <v>1000</v>
      </c>
      <c r="G33" s="16">
        <v>1200</v>
      </c>
      <c r="H33" s="17">
        <v>1200</v>
      </c>
      <c r="I33" s="83">
        <f t="shared" si="5"/>
        <v>50.5</v>
      </c>
      <c r="J33" s="83">
        <f t="shared" si="6"/>
        <v>49.75</v>
      </c>
      <c r="K33" s="83">
        <f t="shared" si="7"/>
        <v>49</v>
      </c>
      <c r="L33" s="83">
        <f t="shared" si="8"/>
        <v>47.5</v>
      </c>
      <c r="M33" s="83">
        <f t="shared" si="9"/>
        <v>49</v>
      </c>
      <c r="N33" s="83">
        <f t="shared" si="10"/>
        <v>49</v>
      </c>
      <c r="O33" s="21"/>
      <c r="P33" s="36">
        <f t="shared" si="3"/>
        <v>1216.6666666666667</v>
      </c>
      <c r="Q33" s="37">
        <f t="shared" si="4"/>
        <v>7300</v>
      </c>
      <c r="R33" s="21"/>
      <c r="S33" s="21"/>
      <c r="T33" s="21"/>
    </row>
    <row r="34" spans="1:20" ht="15.75" x14ac:dyDescent="0.25">
      <c r="A34" s="13">
        <v>0.625</v>
      </c>
      <c r="B34" s="14">
        <v>3028</v>
      </c>
      <c r="C34" s="15">
        <v>800</v>
      </c>
      <c r="D34" s="15">
        <v>600</v>
      </c>
      <c r="E34" s="16">
        <v>800</v>
      </c>
      <c r="F34" s="15">
        <v>500</v>
      </c>
      <c r="G34" s="16">
        <v>1800</v>
      </c>
      <c r="H34" s="17">
        <v>900</v>
      </c>
      <c r="I34" s="83">
        <f t="shared" si="5"/>
        <v>46</v>
      </c>
      <c r="J34" s="83">
        <f t="shared" si="6"/>
        <v>44.5</v>
      </c>
      <c r="K34" s="83">
        <f t="shared" si="7"/>
        <v>46</v>
      </c>
      <c r="L34" s="83">
        <f t="shared" si="8"/>
        <v>43.75</v>
      </c>
      <c r="M34" s="83">
        <f t="shared" si="9"/>
        <v>53.5</v>
      </c>
      <c r="N34" s="83">
        <f t="shared" si="10"/>
        <v>46.75</v>
      </c>
      <c r="O34" s="21"/>
      <c r="P34" s="36">
        <f t="shared" si="3"/>
        <v>900</v>
      </c>
      <c r="Q34" s="37">
        <f t="shared" si="4"/>
        <v>5400</v>
      </c>
      <c r="R34" s="21"/>
      <c r="S34" s="21"/>
      <c r="T34" s="21"/>
    </row>
    <row r="35" spans="1:20" ht="15.75" x14ac:dyDescent="0.25">
      <c r="A35" s="13">
        <v>0.625</v>
      </c>
      <c r="B35" s="14">
        <v>3029</v>
      </c>
      <c r="C35" s="15">
        <v>800</v>
      </c>
      <c r="D35" s="15">
        <v>600</v>
      </c>
      <c r="E35" s="16">
        <v>1200</v>
      </c>
      <c r="F35" s="15">
        <v>200</v>
      </c>
      <c r="G35" s="16">
        <v>700</v>
      </c>
      <c r="H35" s="17">
        <v>600</v>
      </c>
      <c r="I35" s="83">
        <f t="shared" si="5"/>
        <v>46</v>
      </c>
      <c r="J35" s="83">
        <f t="shared" si="6"/>
        <v>44.5</v>
      </c>
      <c r="K35" s="83">
        <f t="shared" si="7"/>
        <v>49</v>
      </c>
      <c r="L35" s="83">
        <f t="shared" si="8"/>
        <v>41.5</v>
      </c>
      <c r="M35" s="83">
        <f t="shared" si="9"/>
        <v>45.25</v>
      </c>
      <c r="N35" s="83">
        <f t="shared" si="10"/>
        <v>44.5</v>
      </c>
      <c r="O35" s="21"/>
      <c r="P35" s="36">
        <f t="shared" si="3"/>
        <v>683.33333333333337</v>
      </c>
      <c r="Q35" s="37">
        <f t="shared" si="4"/>
        <v>4100</v>
      </c>
      <c r="R35" s="21"/>
      <c r="S35" s="21"/>
      <c r="T35" s="21"/>
    </row>
    <row r="36" spans="1:20" ht="15.75" x14ac:dyDescent="0.25">
      <c r="A36" s="13">
        <v>0.625</v>
      </c>
      <c r="B36" s="14">
        <v>3030</v>
      </c>
      <c r="C36" s="15">
        <v>4200</v>
      </c>
      <c r="D36" s="15">
        <v>2000</v>
      </c>
      <c r="E36" s="16">
        <v>2000</v>
      </c>
      <c r="F36" s="15">
        <v>2000</v>
      </c>
      <c r="G36" s="16">
        <v>2200</v>
      </c>
      <c r="H36" s="17">
        <v>3100</v>
      </c>
      <c r="I36" s="83">
        <f t="shared" si="5"/>
        <v>75.099999999999994</v>
      </c>
      <c r="J36" s="83">
        <f t="shared" si="6"/>
        <v>55</v>
      </c>
      <c r="K36" s="83">
        <f t="shared" si="7"/>
        <v>55</v>
      </c>
      <c r="L36" s="83">
        <f t="shared" si="8"/>
        <v>55</v>
      </c>
      <c r="M36" s="83">
        <f t="shared" si="9"/>
        <v>56.8</v>
      </c>
      <c r="N36" s="83">
        <f t="shared" si="10"/>
        <v>64.900000000000006</v>
      </c>
      <c r="O36" s="21"/>
      <c r="P36" s="36">
        <f t="shared" si="3"/>
        <v>2583.3333333333335</v>
      </c>
      <c r="Q36" s="37">
        <f t="shared" si="4"/>
        <v>15500</v>
      </c>
      <c r="R36" s="21"/>
      <c r="S36" s="21"/>
      <c r="T36" s="21"/>
    </row>
    <row r="37" spans="1:20" ht="15.75" x14ac:dyDescent="0.25">
      <c r="A37" s="13">
        <v>0.625</v>
      </c>
      <c r="B37" s="14">
        <v>3031</v>
      </c>
      <c r="C37" s="15">
        <v>4000</v>
      </c>
      <c r="D37" s="15">
        <v>4100</v>
      </c>
      <c r="E37" s="16">
        <v>3200</v>
      </c>
      <c r="F37" s="15">
        <v>2300</v>
      </c>
      <c r="G37" s="16">
        <v>2900</v>
      </c>
      <c r="H37" s="17">
        <v>2000</v>
      </c>
      <c r="I37" s="83">
        <f t="shared" si="5"/>
        <v>73</v>
      </c>
      <c r="J37" s="83">
        <f t="shared" si="6"/>
        <v>74.05</v>
      </c>
      <c r="K37" s="83">
        <f t="shared" si="7"/>
        <v>65.8</v>
      </c>
      <c r="L37" s="83">
        <f t="shared" si="8"/>
        <v>57.7</v>
      </c>
      <c r="M37" s="83">
        <f t="shared" si="9"/>
        <v>63.1</v>
      </c>
      <c r="N37" s="83">
        <f t="shared" si="10"/>
        <v>55</v>
      </c>
      <c r="O37" s="21"/>
      <c r="P37" s="36">
        <f t="shared" si="3"/>
        <v>3083.3333333333335</v>
      </c>
      <c r="Q37" s="37">
        <f t="shared" si="4"/>
        <v>18500</v>
      </c>
      <c r="R37" s="21"/>
      <c r="S37" s="21"/>
      <c r="T37" s="21"/>
    </row>
    <row r="38" spans="1:20" ht="15.75" x14ac:dyDescent="0.25">
      <c r="A38" s="13">
        <v>0.625</v>
      </c>
      <c r="B38" s="14">
        <v>3032</v>
      </c>
      <c r="C38" s="15">
        <v>3000</v>
      </c>
      <c r="D38" s="15">
        <v>1500</v>
      </c>
      <c r="E38" s="16">
        <v>2500</v>
      </c>
      <c r="F38" s="15">
        <v>0</v>
      </c>
      <c r="G38" s="16">
        <v>3400</v>
      </c>
      <c r="H38" s="17">
        <v>4400</v>
      </c>
      <c r="I38" s="83">
        <f t="shared" si="5"/>
        <v>64</v>
      </c>
      <c r="J38" s="83">
        <f t="shared" si="6"/>
        <v>51.25</v>
      </c>
      <c r="K38" s="83">
        <f t="shared" si="7"/>
        <v>59.5</v>
      </c>
      <c r="L38" s="83">
        <f t="shared" si="8"/>
        <v>40</v>
      </c>
      <c r="M38" s="83">
        <f t="shared" si="9"/>
        <v>67.599999999999994</v>
      </c>
      <c r="N38" s="83">
        <f t="shared" si="10"/>
        <v>77.2</v>
      </c>
      <c r="O38" s="21"/>
      <c r="P38" s="36">
        <f t="shared" si="3"/>
        <v>2466.6666666666665</v>
      </c>
      <c r="Q38" s="37">
        <f t="shared" si="4"/>
        <v>14800</v>
      </c>
      <c r="R38" s="21"/>
      <c r="S38" s="21"/>
      <c r="T38" s="21"/>
    </row>
    <row r="39" spans="1:20" ht="15.75" x14ac:dyDescent="0.25">
      <c r="A39" s="13">
        <v>0.625</v>
      </c>
      <c r="B39" s="14">
        <v>3033</v>
      </c>
      <c r="C39" s="15">
        <v>400</v>
      </c>
      <c r="D39" s="15">
        <v>400</v>
      </c>
      <c r="E39" s="16">
        <v>400</v>
      </c>
      <c r="F39" s="15">
        <v>300</v>
      </c>
      <c r="G39" s="16">
        <v>400</v>
      </c>
      <c r="H39" s="17">
        <v>500</v>
      </c>
      <c r="I39" s="83">
        <f t="shared" si="5"/>
        <v>43</v>
      </c>
      <c r="J39" s="83">
        <f t="shared" si="6"/>
        <v>43</v>
      </c>
      <c r="K39" s="83">
        <f t="shared" si="7"/>
        <v>43</v>
      </c>
      <c r="L39" s="83">
        <f t="shared" si="8"/>
        <v>42.25</v>
      </c>
      <c r="M39" s="83">
        <f t="shared" si="9"/>
        <v>43</v>
      </c>
      <c r="N39" s="83">
        <f t="shared" si="10"/>
        <v>43.75</v>
      </c>
      <c r="O39" s="21"/>
      <c r="P39" s="36">
        <f t="shared" si="3"/>
        <v>400</v>
      </c>
      <c r="Q39" s="37">
        <f t="shared" si="4"/>
        <v>2400</v>
      </c>
      <c r="R39" s="21"/>
      <c r="S39" s="21"/>
      <c r="T39" s="21"/>
    </row>
    <row r="40" spans="1:20" ht="15.75" x14ac:dyDescent="0.25">
      <c r="A40" s="13">
        <v>0.625</v>
      </c>
      <c r="B40" s="14">
        <v>3034</v>
      </c>
      <c r="C40" s="15">
        <v>1100</v>
      </c>
      <c r="D40" s="15">
        <v>800</v>
      </c>
      <c r="E40" s="16">
        <v>700</v>
      </c>
      <c r="F40" s="15">
        <v>700</v>
      </c>
      <c r="G40" s="16">
        <v>1100</v>
      </c>
      <c r="H40" s="17">
        <v>1600</v>
      </c>
      <c r="I40" s="83">
        <f t="shared" si="5"/>
        <v>48.25</v>
      </c>
      <c r="J40" s="83">
        <f t="shared" si="6"/>
        <v>46</v>
      </c>
      <c r="K40" s="83">
        <f t="shared" si="7"/>
        <v>45.25</v>
      </c>
      <c r="L40" s="83">
        <f t="shared" si="8"/>
        <v>45.25</v>
      </c>
      <c r="M40" s="83">
        <f t="shared" si="9"/>
        <v>48.25</v>
      </c>
      <c r="N40" s="83">
        <f t="shared" si="10"/>
        <v>52</v>
      </c>
      <c r="O40" s="21"/>
      <c r="P40" s="36">
        <f t="shared" si="3"/>
        <v>1000</v>
      </c>
      <c r="Q40" s="37">
        <f t="shared" si="4"/>
        <v>6000</v>
      </c>
      <c r="R40" s="21"/>
      <c r="S40" s="21"/>
      <c r="T40" s="21"/>
    </row>
    <row r="41" spans="1:20" ht="15.75" x14ac:dyDescent="0.25">
      <c r="A41" s="13">
        <v>0.625</v>
      </c>
      <c r="B41" s="14">
        <v>3035</v>
      </c>
      <c r="C41" s="15">
        <v>800</v>
      </c>
      <c r="D41" s="15">
        <v>700</v>
      </c>
      <c r="E41" s="16">
        <v>1000</v>
      </c>
      <c r="F41" s="15">
        <v>1100</v>
      </c>
      <c r="G41" s="16">
        <v>900</v>
      </c>
      <c r="H41" s="17">
        <v>900</v>
      </c>
      <c r="I41" s="83">
        <f t="shared" si="5"/>
        <v>46</v>
      </c>
      <c r="J41" s="83">
        <f t="shared" si="6"/>
        <v>45.25</v>
      </c>
      <c r="K41" s="83">
        <f t="shared" si="7"/>
        <v>47.5</v>
      </c>
      <c r="L41" s="83">
        <f t="shared" si="8"/>
        <v>48.25</v>
      </c>
      <c r="M41" s="83">
        <f t="shared" si="9"/>
        <v>46.75</v>
      </c>
      <c r="N41" s="83">
        <f t="shared" si="10"/>
        <v>46.75</v>
      </c>
      <c r="O41" s="21"/>
      <c r="P41" s="36">
        <f t="shared" si="3"/>
        <v>900</v>
      </c>
      <c r="Q41" s="37">
        <f t="shared" si="4"/>
        <v>5400</v>
      </c>
      <c r="R41" s="21"/>
      <c r="S41" s="21"/>
      <c r="T41" s="21"/>
    </row>
    <row r="42" spans="1:20" ht="15.75" x14ac:dyDescent="0.25">
      <c r="A42" s="13">
        <v>0.625</v>
      </c>
      <c r="B42" s="14">
        <v>3036</v>
      </c>
      <c r="C42" s="15">
        <v>700</v>
      </c>
      <c r="D42" s="15">
        <v>600</v>
      </c>
      <c r="E42" s="16">
        <v>700</v>
      </c>
      <c r="F42" s="15">
        <v>600</v>
      </c>
      <c r="G42" s="16">
        <v>700</v>
      </c>
      <c r="H42" s="17">
        <v>700</v>
      </c>
      <c r="I42" s="83">
        <f t="shared" si="5"/>
        <v>45.25</v>
      </c>
      <c r="J42" s="83">
        <f t="shared" si="6"/>
        <v>44.5</v>
      </c>
      <c r="K42" s="83">
        <f t="shared" si="7"/>
        <v>45.25</v>
      </c>
      <c r="L42" s="83">
        <f t="shared" si="8"/>
        <v>44.5</v>
      </c>
      <c r="M42" s="83">
        <f t="shared" si="9"/>
        <v>45.25</v>
      </c>
      <c r="N42" s="83">
        <f t="shared" si="10"/>
        <v>45.25</v>
      </c>
      <c r="O42" s="21"/>
      <c r="P42" s="36">
        <f t="shared" si="3"/>
        <v>666.66666666666663</v>
      </c>
      <c r="Q42" s="37">
        <f t="shared" si="4"/>
        <v>4000</v>
      </c>
      <c r="R42" s="21"/>
      <c r="S42" s="21"/>
      <c r="T42" s="21"/>
    </row>
    <row r="43" spans="1:20" ht="15.75" x14ac:dyDescent="0.25">
      <c r="A43" s="13">
        <v>0.625</v>
      </c>
      <c r="B43" s="14">
        <v>3037</v>
      </c>
      <c r="C43" s="15">
        <v>1400</v>
      </c>
      <c r="D43" s="15">
        <v>1500</v>
      </c>
      <c r="E43" s="16">
        <v>1700</v>
      </c>
      <c r="F43" s="15">
        <v>1200</v>
      </c>
      <c r="G43" s="16">
        <v>2400</v>
      </c>
      <c r="H43" s="17">
        <v>1800</v>
      </c>
      <c r="I43" s="83">
        <f t="shared" si="5"/>
        <v>50.5</v>
      </c>
      <c r="J43" s="83">
        <f t="shared" si="6"/>
        <v>51.25</v>
      </c>
      <c r="K43" s="83">
        <f t="shared" si="7"/>
        <v>52.75</v>
      </c>
      <c r="L43" s="83">
        <f t="shared" si="8"/>
        <v>49</v>
      </c>
      <c r="M43" s="83">
        <f t="shared" si="9"/>
        <v>58.6</v>
      </c>
      <c r="N43" s="83">
        <f t="shared" si="10"/>
        <v>53.5</v>
      </c>
      <c r="O43" s="21"/>
      <c r="P43" s="36">
        <f t="shared" si="3"/>
        <v>1666.6666666666667</v>
      </c>
      <c r="Q43" s="37">
        <f t="shared" si="4"/>
        <v>10000</v>
      </c>
      <c r="R43" s="21"/>
      <c r="S43" s="21"/>
      <c r="T43" s="21"/>
    </row>
    <row r="44" spans="1:20" ht="15.75" x14ac:dyDescent="0.25">
      <c r="A44" s="13">
        <v>0.625</v>
      </c>
      <c r="B44" s="14">
        <v>3038</v>
      </c>
      <c r="C44" s="15">
        <v>500</v>
      </c>
      <c r="D44" s="15">
        <v>300</v>
      </c>
      <c r="E44" s="16">
        <v>300</v>
      </c>
      <c r="F44" s="15">
        <v>300</v>
      </c>
      <c r="G44" s="16">
        <v>300</v>
      </c>
      <c r="H44" s="17">
        <v>100</v>
      </c>
      <c r="I44" s="83">
        <f t="shared" si="5"/>
        <v>43.75</v>
      </c>
      <c r="J44" s="83">
        <f t="shared" si="6"/>
        <v>42.25</v>
      </c>
      <c r="K44" s="83">
        <f t="shared" si="7"/>
        <v>42.25</v>
      </c>
      <c r="L44" s="83">
        <f t="shared" si="8"/>
        <v>42.25</v>
      </c>
      <c r="M44" s="83">
        <f t="shared" si="9"/>
        <v>42.25</v>
      </c>
      <c r="N44" s="83">
        <f t="shared" si="10"/>
        <v>40.75</v>
      </c>
      <c r="O44" s="21"/>
      <c r="P44" s="36">
        <f t="shared" si="3"/>
        <v>300</v>
      </c>
      <c r="Q44" s="37">
        <f t="shared" si="4"/>
        <v>1800</v>
      </c>
      <c r="R44" s="21"/>
      <c r="S44" s="21"/>
      <c r="T44" s="21"/>
    </row>
    <row r="45" spans="1:20" ht="15.75" x14ac:dyDescent="0.25">
      <c r="A45" s="13">
        <v>0.625</v>
      </c>
      <c r="B45" s="14">
        <v>3039</v>
      </c>
      <c r="C45" s="15">
        <v>600</v>
      </c>
      <c r="D45" s="15">
        <v>500</v>
      </c>
      <c r="E45" s="16">
        <v>600</v>
      </c>
      <c r="F45" s="15">
        <v>400</v>
      </c>
      <c r="G45" s="16">
        <v>600</v>
      </c>
      <c r="H45" s="17">
        <v>700</v>
      </c>
      <c r="I45" s="83">
        <f t="shared" si="5"/>
        <v>44.5</v>
      </c>
      <c r="J45" s="83">
        <f t="shared" si="6"/>
        <v>43.75</v>
      </c>
      <c r="K45" s="83">
        <f t="shared" si="7"/>
        <v>44.5</v>
      </c>
      <c r="L45" s="83">
        <f t="shared" si="8"/>
        <v>43</v>
      </c>
      <c r="M45" s="83">
        <f t="shared" si="9"/>
        <v>44.5</v>
      </c>
      <c r="N45" s="83">
        <f t="shared" si="10"/>
        <v>45.25</v>
      </c>
      <c r="O45" s="21"/>
      <c r="P45" s="36">
        <f t="shared" si="3"/>
        <v>566.66666666666663</v>
      </c>
      <c r="Q45" s="37">
        <f t="shared" si="4"/>
        <v>3400</v>
      </c>
      <c r="R45" s="21"/>
      <c r="S45" s="21"/>
      <c r="T45" s="21"/>
    </row>
    <row r="46" spans="1:20" ht="15.75" x14ac:dyDescent="0.25">
      <c r="A46" s="13">
        <v>0.625</v>
      </c>
      <c r="B46" s="14">
        <v>3040</v>
      </c>
      <c r="C46" s="15">
        <v>3600</v>
      </c>
      <c r="D46" s="15">
        <v>1100</v>
      </c>
      <c r="E46" s="16">
        <v>700</v>
      </c>
      <c r="F46" s="15">
        <v>800</v>
      </c>
      <c r="G46" s="16">
        <v>15100</v>
      </c>
      <c r="H46" s="17">
        <v>2700</v>
      </c>
      <c r="I46" s="83">
        <f t="shared" si="5"/>
        <v>69.400000000000006</v>
      </c>
      <c r="J46" s="83">
        <f t="shared" si="6"/>
        <v>48.25</v>
      </c>
      <c r="K46" s="83">
        <f t="shared" si="7"/>
        <v>45.25</v>
      </c>
      <c r="L46" s="83">
        <f t="shared" si="8"/>
        <v>46</v>
      </c>
      <c r="M46" s="83">
        <f t="shared" si="9"/>
        <v>189.55</v>
      </c>
      <c r="N46" s="83">
        <f t="shared" si="10"/>
        <v>61.3</v>
      </c>
      <c r="O46" s="21"/>
      <c r="P46" s="36">
        <f t="shared" si="3"/>
        <v>4000</v>
      </c>
      <c r="Q46" s="37">
        <f t="shared" si="4"/>
        <v>24000</v>
      </c>
      <c r="R46" s="21"/>
      <c r="S46" s="21"/>
      <c r="T46" s="21"/>
    </row>
    <row r="47" spans="1:20" ht="15.75" x14ac:dyDescent="0.25">
      <c r="A47" s="13">
        <v>0.625</v>
      </c>
      <c r="B47" s="14">
        <v>3041</v>
      </c>
      <c r="C47" s="15">
        <v>1300</v>
      </c>
      <c r="D47" s="15">
        <v>1100</v>
      </c>
      <c r="E47" s="16">
        <v>1200</v>
      </c>
      <c r="F47" s="15">
        <v>800</v>
      </c>
      <c r="G47" s="16">
        <v>1200</v>
      </c>
      <c r="H47" s="17">
        <v>1300</v>
      </c>
      <c r="I47" s="83">
        <f t="shared" si="5"/>
        <v>49.75</v>
      </c>
      <c r="J47" s="83">
        <f t="shared" si="6"/>
        <v>48.25</v>
      </c>
      <c r="K47" s="83">
        <f t="shared" si="7"/>
        <v>49</v>
      </c>
      <c r="L47" s="83">
        <f t="shared" si="8"/>
        <v>46</v>
      </c>
      <c r="M47" s="83">
        <f t="shared" si="9"/>
        <v>49</v>
      </c>
      <c r="N47" s="83">
        <f t="shared" si="10"/>
        <v>49.75</v>
      </c>
      <c r="O47" s="21"/>
      <c r="P47" s="36">
        <f t="shared" si="3"/>
        <v>1150</v>
      </c>
      <c r="Q47" s="37">
        <f t="shared" si="4"/>
        <v>6900</v>
      </c>
      <c r="R47" s="21"/>
      <c r="S47" s="21"/>
      <c r="T47" s="21"/>
    </row>
    <row r="48" spans="1:20" ht="15.75" x14ac:dyDescent="0.25">
      <c r="A48" s="13">
        <v>0.625</v>
      </c>
      <c r="B48" s="14">
        <v>3042</v>
      </c>
      <c r="C48" s="15">
        <v>600</v>
      </c>
      <c r="D48" s="15">
        <v>500</v>
      </c>
      <c r="E48" s="16">
        <v>800</v>
      </c>
      <c r="F48" s="15">
        <v>600</v>
      </c>
      <c r="G48" s="16">
        <v>100</v>
      </c>
      <c r="H48" s="17">
        <v>500</v>
      </c>
      <c r="I48" s="83">
        <f t="shared" si="5"/>
        <v>44.5</v>
      </c>
      <c r="J48" s="83">
        <f t="shared" si="6"/>
        <v>43.75</v>
      </c>
      <c r="K48" s="83">
        <f t="shared" si="7"/>
        <v>46</v>
      </c>
      <c r="L48" s="83">
        <f t="shared" si="8"/>
        <v>44.5</v>
      </c>
      <c r="M48" s="83">
        <f t="shared" si="9"/>
        <v>40.75</v>
      </c>
      <c r="N48" s="83">
        <f t="shared" si="10"/>
        <v>43.75</v>
      </c>
      <c r="O48" s="21"/>
      <c r="P48" s="36">
        <f t="shared" si="3"/>
        <v>516.66666666666663</v>
      </c>
      <c r="Q48" s="37">
        <f t="shared" si="4"/>
        <v>3100</v>
      </c>
      <c r="R48" s="21"/>
      <c r="S48" s="21"/>
      <c r="T48" s="21"/>
    </row>
    <row r="49" spans="1:20" ht="15.75" x14ac:dyDescent="0.25">
      <c r="A49" s="13">
        <v>0.625</v>
      </c>
      <c r="B49" s="14">
        <v>3043</v>
      </c>
      <c r="C49" s="15">
        <v>700</v>
      </c>
      <c r="D49" s="15">
        <v>300</v>
      </c>
      <c r="E49" s="16">
        <v>300</v>
      </c>
      <c r="F49" s="15">
        <v>300</v>
      </c>
      <c r="G49" s="16">
        <v>800</v>
      </c>
      <c r="H49" s="17">
        <v>900</v>
      </c>
      <c r="I49" s="83">
        <f t="shared" si="5"/>
        <v>45.25</v>
      </c>
      <c r="J49" s="83">
        <f t="shared" si="6"/>
        <v>42.25</v>
      </c>
      <c r="K49" s="83">
        <f t="shared" si="7"/>
        <v>42.25</v>
      </c>
      <c r="L49" s="83">
        <f t="shared" si="8"/>
        <v>42.25</v>
      </c>
      <c r="M49" s="83">
        <f t="shared" si="9"/>
        <v>46</v>
      </c>
      <c r="N49" s="83">
        <f t="shared" si="10"/>
        <v>46.75</v>
      </c>
      <c r="O49" s="21"/>
      <c r="P49" s="36">
        <f t="shared" si="3"/>
        <v>550</v>
      </c>
      <c r="Q49" s="37">
        <f t="shared" si="4"/>
        <v>3300</v>
      </c>
      <c r="R49" s="21"/>
      <c r="S49" s="21"/>
      <c r="T49" s="21"/>
    </row>
    <row r="50" spans="1:20" ht="15.75" x14ac:dyDescent="0.25">
      <c r="A50" s="13">
        <v>0.625</v>
      </c>
      <c r="B50" s="14">
        <v>3044</v>
      </c>
      <c r="C50" s="15">
        <v>1100</v>
      </c>
      <c r="D50" s="15">
        <v>800</v>
      </c>
      <c r="E50" s="16">
        <v>900</v>
      </c>
      <c r="F50" s="15">
        <v>600</v>
      </c>
      <c r="G50" s="16">
        <v>1400</v>
      </c>
      <c r="H50" s="17">
        <v>1100</v>
      </c>
      <c r="I50" s="83">
        <f t="shared" si="5"/>
        <v>48.25</v>
      </c>
      <c r="J50" s="83">
        <f t="shared" si="6"/>
        <v>46</v>
      </c>
      <c r="K50" s="83">
        <f t="shared" si="7"/>
        <v>46.75</v>
      </c>
      <c r="L50" s="83">
        <f t="shared" si="8"/>
        <v>44.5</v>
      </c>
      <c r="M50" s="83">
        <f t="shared" si="9"/>
        <v>50.5</v>
      </c>
      <c r="N50" s="83">
        <f t="shared" si="10"/>
        <v>48.25</v>
      </c>
      <c r="O50" s="21"/>
      <c r="P50" s="36">
        <f t="shared" si="3"/>
        <v>983.33333333333337</v>
      </c>
      <c r="Q50" s="37">
        <f t="shared" si="4"/>
        <v>5900</v>
      </c>
      <c r="R50" s="21"/>
      <c r="S50" s="21"/>
      <c r="T50" s="21"/>
    </row>
    <row r="51" spans="1:20" ht="15.75" x14ac:dyDescent="0.25">
      <c r="A51" s="13">
        <v>0.625</v>
      </c>
      <c r="B51" s="14">
        <v>3045</v>
      </c>
      <c r="C51" s="15">
        <v>900</v>
      </c>
      <c r="D51" s="15">
        <v>700</v>
      </c>
      <c r="E51" s="16">
        <v>700</v>
      </c>
      <c r="F51" s="15">
        <v>600</v>
      </c>
      <c r="G51" s="16">
        <v>1300</v>
      </c>
      <c r="H51" s="17">
        <v>1900</v>
      </c>
      <c r="I51" s="83">
        <f t="shared" si="5"/>
        <v>46.75</v>
      </c>
      <c r="J51" s="83">
        <f t="shared" si="6"/>
        <v>45.25</v>
      </c>
      <c r="K51" s="83">
        <f t="shared" si="7"/>
        <v>45.25</v>
      </c>
      <c r="L51" s="83">
        <f t="shared" si="8"/>
        <v>44.5</v>
      </c>
      <c r="M51" s="83">
        <f t="shared" si="9"/>
        <v>49.75</v>
      </c>
      <c r="N51" s="83">
        <f t="shared" si="10"/>
        <v>54.25</v>
      </c>
      <c r="O51" s="21"/>
      <c r="P51" s="36">
        <f t="shared" si="3"/>
        <v>1016.6666666666666</v>
      </c>
      <c r="Q51" s="37">
        <f t="shared" si="4"/>
        <v>6100</v>
      </c>
      <c r="R51" s="21"/>
      <c r="S51" s="21"/>
      <c r="T51" s="21"/>
    </row>
    <row r="52" spans="1:20" ht="15.75" x14ac:dyDescent="0.25">
      <c r="A52" s="13">
        <v>0.625</v>
      </c>
      <c r="B52" s="14">
        <v>3046</v>
      </c>
      <c r="C52" s="15">
        <v>1800</v>
      </c>
      <c r="D52" s="15">
        <v>1000</v>
      </c>
      <c r="E52" s="16">
        <v>1000</v>
      </c>
      <c r="F52" s="15">
        <v>1000</v>
      </c>
      <c r="G52" s="16">
        <v>2800</v>
      </c>
      <c r="H52" s="17">
        <v>1900</v>
      </c>
      <c r="I52" s="83">
        <f t="shared" si="5"/>
        <v>53.5</v>
      </c>
      <c r="J52" s="83">
        <f t="shared" si="6"/>
        <v>47.5</v>
      </c>
      <c r="K52" s="83">
        <f t="shared" si="7"/>
        <v>47.5</v>
      </c>
      <c r="L52" s="83">
        <f t="shared" si="8"/>
        <v>47.5</v>
      </c>
      <c r="M52" s="83">
        <f t="shared" si="9"/>
        <v>62.2</v>
      </c>
      <c r="N52" s="83">
        <f t="shared" si="10"/>
        <v>54.25</v>
      </c>
      <c r="O52" s="21"/>
      <c r="P52" s="36">
        <f t="shared" si="3"/>
        <v>1583.3333333333333</v>
      </c>
      <c r="Q52" s="37">
        <f t="shared" si="4"/>
        <v>9500</v>
      </c>
      <c r="R52" s="21"/>
      <c r="S52" s="21"/>
      <c r="T52" s="21"/>
    </row>
    <row r="53" spans="1:20" ht="15.75" x14ac:dyDescent="0.25">
      <c r="A53" s="13">
        <v>0.625</v>
      </c>
      <c r="B53" s="14">
        <v>3047</v>
      </c>
      <c r="C53" s="15">
        <v>900</v>
      </c>
      <c r="D53" s="15">
        <v>600</v>
      </c>
      <c r="E53" s="16">
        <v>700</v>
      </c>
      <c r="F53" s="15">
        <v>700</v>
      </c>
      <c r="G53" s="16">
        <v>1200</v>
      </c>
      <c r="H53" s="17">
        <v>1400</v>
      </c>
      <c r="I53" s="83">
        <f t="shared" si="5"/>
        <v>46.75</v>
      </c>
      <c r="J53" s="83">
        <f t="shared" si="6"/>
        <v>44.5</v>
      </c>
      <c r="K53" s="83">
        <f t="shared" si="7"/>
        <v>45.25</v>
      </c>
      <c r="L53" s="83">
        <f t="shared" si="8"/>
        <v>45.25</v>
      </c>
      <c r="M53" s="83">
        <f t="shared" si="9"/>
        <v>49</v>
      </c>
      <c r="N53" s="83">
        <f t="shared" si="10"/>
        <v>50.5</v>
      </c>
      <c r="O53" s="21"/>
      <c r="P53" s="36">
        <f t="shared" si="3"/>
        <v>916.66666666666663</v>
      </c>
      <c r="Q53" s="37">
        <f t="shared" si="4"/>
        <v>5500</v>
      </c>
      <c r="R53" s="21"/>
      <c r="S53" s="21"/>
      <c r="T53" s="21"/>
    </row>
    <row r="54" spans="1:20" ht="15.75" x14ac:dyDescent="0.25">
      <c r="A54" s="13">
        <v>0.625</v>
      </c>
      <c r="B54" s="14">
        <v>3048</v>
      </c>
      <c r="C54" s="15">
        <v>1100</v>
      </c>
      <c r="D54" s="15">
        <v>900</v>
      </c>
      <c r="E54" s="16">
        <v>1000</v>
      </c>
      <c r="F54" s="15">
        <v>900</v>
      </c>
      <c r="G54" s="16">
        <v>4600</v>
      </c>
      <c r="H54" s="17">
        <v>8100</v>
      </c>
      <c r="I54" s="83">
        <f t="shared" si="5"/>
        <v>48.25</v>
      </c>
      <c r="J54" s="83">
        <f t="shared" si="6"/>
        <v>46.75</v>
      </c>
      <c r="K54" s="83">
        <f t="shared" si="7"/>
        <v>47.5</v>
      </c>
      <c r="L54" s="83">
        <f t="shared" si="8"/>
        <v>46.75</v>
      </c>
      <c r="M54" s="83">
        <f t="shared" si="9"/>
        <v>79.3</v>
      </c>
      <c r="N54" s="83">
        <f t="shared" si="10"/>
        <v>116.05000000000001</v>
      </c>
      <c r="O54" s="21"/>
      <c r="P54" s="36">
        <f t="shared" si="3"/>
        <v>2766.6666666666665</v>
      </c>
      <c r="Q54" s="37">
        <f t="shared" si="4"/>
        <v>16600</v>
      </c>
      <c r="R54" s="21"/>
      <c r="S54" s="21"/>
      <c r="T54" s="21"/>
    </row>
    <row r="55" spans="1:20" ht="15.75" x14ac:dyDescent="0.25">
      <c r="A55" s="13">
        <v>0.625</v>
      </c>
      <c r="B55" s="14">
        <v>3049</v>
      </c>
      <c r="C55" s="15">
        <v>2600</v>
      </c>
      <c r="D55" s="15">
        <v>600</v>
      </c>
      <c r="E55" s="16">
        <v>700</v>
      </c>
      <c r="F55" s="15">
        <v>600</v>
      </c>
      <c r="G55" s="16">
        <v>3800</v>
      </c>
      <c r="H55" s="17">
        <v>3300</v>
      </c>
      <c r="I55" s="83">
        <f t="shared" si="5"/>
        <v>60.4</v>
      </c>
      <c r="J55" s="83">
        <f t="shared" si="6"/>
        <v>44.5</v>
      </c>
      <c r="K55" s="83">
        <f t="shared" si="7"/>
        <v>45.25</v>
      </c>
      <c r="L55" s="83">
        <f t="shared" si="8"/>
        <v>44.5</v>
      </c>
      <c r="M55" s="83">
        <f t="shared" si="9"/>
        <v>71.2</v>
      </c>
      <c r="N55" s="83">
        <f t="shared" si="10"/>
        <v>66.7</v>
      </c>
      <c r="O55" s="21"/>
      <c r="P55" s="36">
        <f t="shared" si="3"/>
        <v>1933.3333333333333</v>
      </c>
      <c r="Q55" s="37">
        <f t="shared" si="4"/>
        <v>11600</v>
      </c>
      <c r="R55" s="21"/>
      <c r="S55" s="21"/>
      <c r="T55" s="21"/>
    </row>
    <row r="56" spans="1:20" ht="15.75" x14ac:dyDescent="0.25">
      <c r="A56" s="13">
        <v>0.625</v>
      </c>
      <c r="B56" s="14">
        <v>3050</v>
      </c>
      <c r="C56" s="15">
        <v>3900</v>
      </c>
      <c r="D56" s="15">
        <v>1300</v>
      </c>
      <c r="E56" s="16">
        <v>500</v>
      </c>
      <c r="F56" s="15">
        <v>900</v>
      </c>
      <c r="G56" s="16">
        <v>7400</v>
      </c>
      <c r="H56" s="17">
        <v>7300</v>
      </c>
      <c r="I56" s="83">
        <f t="shared" si="5"/>
        <v>72.099999999999994</v>
      </c>
      <c r="J56" s="83">
        <f t="shared" si="6"/>
        <v>49.75</v>
      </c>
      <c r="K56" s="83">
        <f t="shared" si="7"/>
        <v>43.75</v>
      </c>
      <c r="L56" s="83">
        <f t="shared" si="8"/>
        <v>46.75</v>
      </c>
      <c r="M56" s="83">
        <f t="shared" si="9"/>
        <v>108.7</v>
      </c>
      <c r="N56" s="83">
        <f t="shared" si="10"/>
        <v>107.65</v>
      </c>
      <c r="O56" s="21"/>
      <c r="P56" s="36">
        <f t="shared" si="3"/>
        <v>3550</v>
      </c>
      <c r="Q56" s="37">
        <f t="shared" si="4"/>
        <v>21300</v>
      </c>
      <c r="R56" s="21"/>
      <c r="S56" s="21"/>
      <c r="T56" s="21"/>
    </row>
    <row r="57" spans="1:20" ht="15.75" x14ac:dyDescent="0.25">
      <c r="A57" s="13">
        <v>0.625</v>
      </c>
      <c r="B57" s="14">
        <v>3051</v>
      </c>
      <c r="C57" s="15">
        <v>5100</v>
      </c>
      <c r="D57" s="15">
        <v>800</v>
      </c>
      <c r="E57" s="16">
        <v>3900</v>
      </c>
      <c r="F57" s="15">
        <v>4200</v>
      </c>
      <c r="G57" s="16">
        <v>5800</v>
      </c>
      <c r="H57" s="17">
        <v>6800</v>
      </c>
      <c r="I57" s="83">
        <f t="shared" si="5"/>
        <v>84.55</v>
      </c>
      <c r="J57" s="83">
        <f t="shared" si="6"/>
        <v>46</v>
      </c>
      <c r="K57" s="83">
        <f t="shared" si="7"/>
        <v>72.099999999999994</v>
      </c>
      <c r="L57" s="83">
        <f t="shared" si="8"/>
        <v>75.099999999999994</v>
      </c>
      <c r="M57" s="83">
        <f t="shared" si="9"/>
        <v>91.9</v>
      </c>
      <c r="N57" s="83">
        <f t="shared" si="10"/>
        <v>102.4</v>
      </c>
      <c r="O57" s="21"/>
      <c r="P57" s="36">
        <f t="shared" si="3"/>
        <v>4433.333333333333</v>
      </c>
      <c r="Q57" s="37">
        <f t="shared" si="4"/>
        <v>26600</v>
      </c>
      <c r="R57" s="21"/>
      <c r="S57" s="21"/>
      <c r="T57" s="21"/>
    </row>
    <row r="58" spans="1:20" ht="15.75" x14ac:dyDescent="0.25">
      <c r="A58" s="13">
        <v>0.625</v>
      </c>
      <c r="B58" s="18">
        <v>3052</v>
      </c>
      <c r="C58" s="15">
        <v>800</v>
      </c>
      <c r="D58" s="15">
        <v>900</v>
      </c>
      <c r="E58" s="16">
        <v>900</v>
      </c>
      <c r="F58" s="15">
        <v>800</v>
      </c>
      <c r="G58" s="16">
        <v>800</v>
      </c>
      <c r="H58" s="17">
        <v>900</v>
      </c>
      <c r="I58" s="83">
        <f t="shared" si="5"/>
        <v>46</v>
      </c>
      <c r="J58" s="83">
        <f t="shared" si="6"/>
        <v>46.75</v>
      </c>
      <c r="K58" s="83">
        <f t="shared" si="7"/>
        <v>46.75</v>
      </c>
      <c r="L58" s="83">
        <f t="shared" si="8"/>
        <v>46</v>
      </c>
      <c r="M58" s="83">
        <f t="shared" si="9"/>
        <v>46</v>
      </c>
      <c r="N58" s="83">
        <f t="shared" si="10"/>
        <v>46.75</v>
      </c>
      <c r="O58" s="21"/>
      <c r="P58" s="36">
        <f t="shared" si="3"/>
        <v>850</v>
      </c>
      <c r="Q58" s="37">
        <f t="shared" si="4"/>
        <v>5100</v>
      </c>
      <c r="R58" s="21"/>
      <c r="S58" s="21"/>
      <c r="T58" s="21"/>
    </row>
    <row r="59" spans="1:20" ht="15.75" x14ac:dyDescent="0.25">
      <c r="A59" s="13">
        <v>0.625</v>
      </c>
      <c r="B59" s="18">
        <v>3053</v>
      </c>
      <c r="C59" s="15">
        <v>900</v>
      </c>
      <c r="D59" s="15">
        <v>100</v>
      </c>
      <c r="E59" s="16">
        <v>0</v>
      </c>
      <c r="F59" s="15">
        <v>500</v>
      </c>
      <c r="G59" s="16">
        <v>500</v>
      </c>
      <c r="H59" s="17">
        <v>300</v>
      </c>
      <c r="I59" s="83">
        <f t="shared" si="5"/>
        <v>46.75</v>
      </c>
      <c r="J59" s="83">
        <f t="shared" si="6"/>
        <v>40.75</v>
      </c>
      <c r="K59" s="83">
        <f t="shared" si="7"/>
        <v>40</v>
      </c>
      <c r="L59" s="83">
        <f t="shared" si="8"/>
        <v>43.75</v>
      </c>
      <c r="M59" s="83">
        <f t="shared" si="9"/>
        <v>43.75</v>
      </c>
      <c r="N59" s="83">
        <f t="shared" si="10"/>
        <v>42.25</v>
      </c>
      <c r="O59" s="21"/>
      <c r="P59" s="36">
        <f t="shared" si="3"/>
        <v>383.33333333333331</v>
      </c>
      <c r="Q59" s="37">
        <f t="shared" si="4"/>
        <v>2300</v>
      </c>
      <c r="R59" s="21"/>
      <c r="S59" s="21"/>
      <c r="T59" s="21"/>
    </row>
    <row r="60" spans="1:20" ht="15.75" x14ac:dyDescent="0.25">
      <c r="A60" s="13">
        <v>0.625</v>
      </c>
      <c r="B60" s="14">
        <v>3054</v>
      </c>
      <c r="C60" s="15">
        <v>4600</v>
      </c>
      <c r="D60" s="15">
        <v>600</v>
      </c>
      <c r="E60" s="16">
        <v>1100</v>
      </c>
      <c r="F60" s="15">
        <v>800</v>
      </c>
      <c r="G60" s="16">
        <v>4300</v>
      </c>
      <c r="H60" s="17">
        <v>4200</v>
      </c>
      <c r="I60" s="83">
        <f t="shared" si="5"/>
        <v>79.3</v>
      </c>
      <c r="J60" s="83">
        <f t="shared" si="6"/>
        <v>44.5</v>
      </c>
      <c r="K60" s="83">
        <f t="shared" si="7"/>
        <v>48.25</v>
      </c>
      <c r="L60" s="83">
        <f t="shared" si="8"/>
        <v>46</v>
      </c>
      <c r="M60" s="83">
        <f t="shared" si="9"/>
        <v>76.150000000000006</v>
      </c>
      <c r="N60" s="83">
        <f t="shared" si="10"/>
        <v>75.099999999999994</v>
      </c>
      <c r="O60" s="21"/>
      <c r="P60" s="36">
        <f t="shared" si="3"/>
        <v>2600</v>
      </c>
      <c r="Q60" s="37">
        <f t="shared" si="4"/>
        <v>15600</v>
      </c>
      <c r="R60" s="21"/>
      <c r="S60" s="21"/>
      <c r="T60" s="21"/>
    </row>
    <row r="61" spans="1:20" ht="15.75" x14ac:dyDescent="0.25">
      <c r="A61" s="13">
        <v>0.625</v>
      </c>
      <c r="B61" s="14">
        <v>3055</v>
      </c>
      <c r="C61" s="15">
        <v>300</v>
      </c>
      <c r="D61" s="15">
        <v>1200</v>
      </c>
      <c r="E61" s="16">
        <v>1100</v>
      </c>
      <c r="F61" s="15">
        <v>1200</v>
      </c>
      <c r="G61" s="16">
        <v>1100</v>
      </c>
      <c r="H61" s="17">
        <v>1900</v>
      </c>
      <c r="I61" s="83">
        <f t="shared" si="5"/>
        <v>42.25</v>
      </c>
      <c r="J61" s="83">
        <f t="shared" si="6"/>
        <v>49</v>
      </c>
      <c r="K61" s="83">
        <f t="shared" si="7"/>
        <v>48.25</v>
      </c>
      <c r="L61" s="83">
        <f t="shared" si="8"/>
        <v>49</v>
      </c>
      <c r="M61" s="83">
        <f t="shared" si="9"/>
        <v>48.25</v>
      </c>
      <c r="N61" s="83">
        <f t="shared" si="10"/>
        <v>54.25</v>
      </c>
      <c r="O61" s="21"/>
      <c r="P61" s="36">
        <f t="shared" si="3"/>
        <v>1133.3333333333333</v>
      </c>
      <c r="Q61" s="37">
        <f t="shared" si="4"/>
        <v>6800</v>
      </c>
      <c r="R61" s="21"/>
      <c r="S61" s="21"/>
      <c r="T61" s="21"/>
    </row>
    <row r="62" spans="1:20" ht="15.75" x14ac:dyDescent="0.25">
      <c r="A62" s="13">
        <v>0.625</v>
      </c>
      <c r="B62" s="14">
        <v>3056</v>
      </c>
      <c r="C62" s="15">
        <v>600</v>
      </c>
      <c r="D62" s="15">
        <v>300</v>
      </c>
      <c r="E62" s="16">
        <v>400</v>
      </c>
      <c r="F62" s="15">
        <v>500</v>
      </c>
      <c r="G62" s="16">
        <v>1200</v>
      </c>
      <c r="H62" s="17">
        <v>1200</v>
      </c>
      <c r="I62" s="83">
        <f t="shared" si="5"/>
        <v>44.5</v>
      </c>
      <c r="J62" s="83">
        <f t="shared" si="6"/>
        <v>42.25</v>
      </c>
      <c r="K62" s="83">
        <f t="shared" si="7"/>
        <v>43</v>
      </c>
      <c r="L62" s="83">
        <f t="shared" si="8"/>
        <v>43.75</v>
      </c>
      <c r="M62" s="83">
        <f t="shared" si="9"/>
        <v>49</v>
      </c>
      <c r="N62" s="83">
        <f t="shared" si="10"/>
        <v>49</v>
      </c>
      <c r="O62" s="21"/>
      <c r="P62" s="36">
        <f t="shared" si="3"/>
        <v>700</v>
      </c>
      <c r="Q62" s="37">
        <f t="shared" si="4"/>
        <v>4200</v>
      </c>
      <c r="R62" s="21"/>
      <c r="S62" s="21"/>
      <c r="T62" s="21"/>
    </row>
    <row r="63" spans="1:20" ht="15.75" x14ac:dyDescent="0.25">
      <c r="A63" s="13">
        <v>0.625</v>
      </c>
      <c r="B63" s="14">
        <v>3057</v>
      </c>
      <c r="C63" s="15">
        <v>600</v>
      </c>
      <c r="D63" s="15">
        <v>200</v>
      </c>
      <c r="E63" s="16">
        <v>3500</v>
      </c>
      <c r="F63" s="15">
        <v>500</v>
      </c>
      <c r="G63" s="16">
        <v>2500</v>
      </c>
      <c r="H63" s="17">
        <v>0</v>
      </c>
      <c r="I63" s="83">
        <f t="shared" si="5"/>
        <v>44.5</v>
      </c>
      <c r="J63" s="83">
        <f t="shared" si="6"/>
        <v>41.5</v>
      </c>
      <c r="K63" s="83">
        <f t="shared" si="7"/>
        <v>68.5</v>
      </c>
      <c r="L63" s="83">
        <f t="shared" si="8"/>
        <v>43.75</v>
      </c>
      <c r="M63" s="83">
        <f t="shared" si="9"/>
        <v>59.5</v>
      </c>
      <c r="N63" s="83">
        <f t="shared" si="10"/>
        <v>40</v>
      </c>
      <c r="O63" s="21"/>
      <c r="P63" s="36">
        <f t="shared" si="3"/>
        <v>1216.6666666666667</v>
      </c>
      <c r="Q63" s="37">
        <f t="shared" si="4"/>
        <v>7300</v>
      </c>
      <c r="R63" s="21"/>
      <c r="S63" s="21"/>
      <c r="T63" s="21"/>
    </row>
    <row r="64" spans="1:20" ht="15.75" x14ac:dyDescent="0.25">
      <c r="A64" s="13">
        <v>0.625</v>
      </c>
      <c r="B64" s="14">
        <v>3058</v>
      </c>
      <c r="C64" s="15">
        <v>800</v>
      </c>
      <c r="D64" s="15">
        <v>700</v>
      </c>
      <c r="E64" s="16">
        <v>800</v>
      </c>
      <c r="F64" s="15">
        <v>800</v>
      </c>
      <c r="G64" s="16">
        <v>1000</v>
      </c>
      <c r="H64" s="17">
        <v>1100</v>
      </c>
      <c r="I64" s="83">
        <f t="shared" si="5"/>
        <v>46</v>
      </c>
      <c r="J64" s="83">
        <f t="shared" si="6"/>
        <v>45.25</v>
      </c>
      <c r="K64" s="83">
        <f t="shared" si="7"/>
        <v>46</v>
      </c>
      <c r="L64" s="83">
        <f t="shared" si="8"/>
        <v>46</v>
      </c>
      <c r="M64" s="83">
        <f t="shared" si="9"/>
        <v>47.5</v>
      </c>
      <c r="N64" s="83">
        <f t="shared" si="10"/>
        <v>48.25</v>
      </c>
      <c r="O64" s="21"/>
      <c r="P64" s="36">
        <f t="shared" si="3"/>
        <v>866.66666666666663</v>
      </c>
      <c r="Q64" s="37">
        <f t="shared" si="4"/>
        <v>5200</v>
      </c>
      <c r="R64" s="21"/>
      <c r="S64" s="21"/>
      <c r="T64" s="21"/>
    </row>
    <row r="65" spans="1:20" ht="15.75" x14ac:dyDescent="0.25">
      <c r="A65" s="13">
        <v>0.625</v>
      </c>
      <c r="B65" s="14">
        <v>3059</v>
      </c>
      <c r="C65" s="15">
        <v>7100</v>
      </c>
      <c r="D65" s="15">
        <v>1000</v>
      </c>
      <c r="E65" s="16">
        <v>1000</v>
      </c>
      <c r="F65" s="15">
        <v>6900</v>
      </c>
      <c r="G65" s="16">
        <v>8200</v>
      </c>
      <c r="H65" s="17">
        <v>8600</v>
      </c>
      <c r="I65" s="83">
        <f t="shared" si="5"/>
        <v>105.55000000000001</v>
      </c>
      <c r="J65" s="83">
        <f t="shared" si="6"/>
        <v>47.5</v>
      </c>
      <c r="K65" s="83">
        <f t="shared" si="7"/>
        <v>47.5</v>
      </c>
      <c r="L65" s="83">
        <f t="shared" si="8"/>
        <v>103.45</v>
      </c>
      <c r="M65" s="83">
        <f t="shared" si="9"/>
        <v>117.1</v>
      </c>
      <c r="N65" s="83">
        <f t="shared" si="10"/>
        <v>121.30000000000001</v>
      </c>
      <c r="O65" s="21"/>
      <c r="P65" s="36">
        <f t="shared" si="3"/>
        <v>5466.666666666667</v>
      </c>
      <c r="Q65" s="37">
        <f t="shared" si="4"/>
        <v>32800</v>
      </c>
      <c r="R65" s="21"/>
      <c r="S65" s="21"/>
      <c r="T65" s="21"/>
    </row>
    <row r="66" spans="1:20" ht="15.75" x14ac:dyDescent="0.25">
      <c r="A66" s="13">
        <v>0.625</v>
      </c>
      <c r="B66" s="14">
        <v>3060</v>
      </c>
      <c r="C66" s="15">
        <v>1100</v>
      </c>
      <c r="D66" s="15">
        <v>900</v>
      </c>
      <c r="E66" s="16">
        <v>1100</v>
      </c>
      <c r="F66" s="15">
        <v>1300</v>
      </c>
      <c r="G66" s="16">
        <v>1300</v>
      </c>
      <c r="H66" s="17">
        <v>700</v>
      </c>
      <c r="I66" s="83">
        <f t="shared" si="5"/>
        <v>48.25</v>
      </c>
      <c r="J66" s="83">
        <f t="shared" si="6"/>
        <v>46.75</v>
      </c>
      <c r="K66" s="83">
        <f t="shared" si="7"/>
        <v>48.25</v>
      </c>
      <c r="L66" s="83">
        <f t="shared" si="8"/>
        <v>49.75</v>
      </c>
      <c r="M66" s="83">
        <f t="shared" si="9"/>
        <v>49.75</v>
      </c>
      <c r="N66" s="83">
        <f t="shared" si="10"/>
        <v>45.25</v>
      </c>
      <c r="O66" s="21"/>
      <c r="P66" s="36">
        <f t="shared" si="3"/>
        <v>1066.6666666666667</v>
      </c>
      <c r="Q66" s="37">
        <f t="shared" si="4"/>
        <v>6400</v>
      </c>
      <c r="R66" s="21"/>
      <c r="S66" s="21"/>
      <c r="T66" s="21"/>
    </row>
    <row r="67" spans="1:20" ht="15.75" x14ac:dyDescent="0.25">
      <c r="A67" s="13">
        <v>0.625</v>
      </c>
      <c r="B67" s="14">
        <v>3061</v>
      </c>
      <c r="C67" s="15">
        <v>700</v>
      </c>
      <c r="D67" s="15">
        <v>700</v>
      </c>
      <c r="E67" s="16">
        <v>700</v>
      </c>
      <c r="F67" s="15">
        <v>700</v>
      </c>
      <c r="G67" s="16">
        <v>700</v>
      </c>
      <c r="H67" s="17">
        <v>600</v>
      </c>
      <c r="I67" s="83">
        <f t="shared" si="5"/>
        <v>45.25</v>
      </c>
      <c r="J67" s="83">
        <f t="shared" si="6"/>
        <v>45.25</v>
      </c>
      <c r="K67" s="83">
        <f t="shared" si="7"/>
        <v>45.25</v>
      </c>
      <c r="L67" s="83">
        <f t="shared" si="8"/>
        <v>45.25</v>
      </c>
      <c r="M67" s="83">
        <f t="shared" si="9"/>
        <v>45.25</v>
      </c>
      <c r="N67" s="83">
        <f t="shared" si="10"/>
        <v>44.5</v>
      </c>
      <c r="O67" s="21"/>
      <c r="P67" s="36">
        <f t="shared" si="3"/>
        <v>683.33333333333337</v>
      </c>
      <c r="Q67" s="37">
        <f t="shared" si="4"/>
        <v>4100</v>
      </c>
      <c r="R67" s="21"/>
      <c r="S67" s="21"/>
      <c r="T67" s="21"/>
    </row>
    <row r="68" spans="1:20" ht="15.75" x14ac:dyDescent="0.25">
      <c r="A68" s="13">
        <v>0.625</v>
      </c>
      <c r="B68" s="14">
        <v>3062</v>
      </c>
      <c r="C68" s="15">
        <v>2600</v>
      </c>
      <c r="D68" s="15">
        <v>900</v>
      </c>
      <c r="E68" s="16">
        <v>900</v>
      </c>
      <c r="F68" s="15">
        <v>800</v>
      </c>
      <c r="G68" s="16">
        <v>2800</v>
      </c>
      <c r="H68" s="17">
        <v>3900</v>
      </c>
      <c r="I68" s="83">
        <f t="shared" si="5"/>
        <v>60.4</v>
      </c>
      <c r="J68" s="83">
        <f t="shared" si="6"/>
        <v>46.75</v>
      </c>
      <c r="K68" s="83">
        <f t="shared" si="7"/>
        <v>46.75</v>
      </c>
      <c r="L68" s="83">
        <f t="shared" si="8"/>
        <v>46</v>
      </c>
      <c r="M68" s="83">
        <f t="shared" si="9"/>
        <v>62.2</v>
      </c>
      <c r="N68" s="83">
        <f t="shared" si="10"/>
        <v>72.099999999999994</v>
      </c>
      <c r="O68" s="21"/>
      <c r="P68" s="36">
        <f t="shared" si="3"/>
        <v>1983.3333333333333</v>
      </c>
      <c r="Q68" s="37">
        <f t="shared" si="4"/>
        <v>11900</v>
      </c>
      <c r="R68" s="21"/>
      <c r="S68" s="21"/>
      <c r="T68" s="21"/>
    </row>
    <row r="69" spans="1:20" ht="15.75" x14ac:dyDescent="0.25">
      <c r="A69" s="13">
        <v>0.625</v>
      </c>
      <c r="B69" s="14">
        <v>3063</v>
      </c>
      <c r="C69" s="15">
        <v>500</v>
      </c>
      <c r="D69" s="15">
        <v>300</v>
      </c>
      <c r="E69" s="16">
        <v>400</v>
      </c>
      <c r="F69" s="15">
        <v>300</v>
      </c>
      <c r="G69" s="16">
        <v>700</v>
      </c>
      <c r="H69" s="17">
        <v>600</v>
      </c>
      <c r="I69" s="83">
        <f t="shared" si="5"/>
        <v>43.75</v>
      </c>
      <c r="J69" s="83">
        <f t="shared" si="6"/>
        <v>42.25</v>
      </c>
      <c r="K69" s="83">
        <f t="shared" si="7"/>
        <v>43</v>
      </c>
      <c r="L69" s="83">
        <f t="shared" si="8"/>
        <v>42.25</v>
      </c>
      <c r="M69" s="83">
        <f t="shared" si="9"/>
        <v>45.25</v>
      </c>
      <c r="N69" s="83">
        <f t="shared" si="10"/>
        <v>44.5</v>
      </c>
      <c r="O69" s="21"/>
      <c r="P69" s="36">
        <f t="shared" si="3"/>
        <v>466.66666666666669</v>
      </c>
      <c r="Q69" s="37">
        <f t="shared" si="4"/>
        <v>2800</v>
      </c>
      <c r="R69" s="21"/>
      <c r="S69" s="21"/>
      <c r="T69" s="21"/>
    </row>
    <row r="70" spans="1:20" ht="15.75" x14ac:dyDescent="0.25">
      <c r="A70" s="13">
        <v>0.625</v>
      </c>
      <c r="B70" s="14">
        <v>3064</v>
      </c>
      <c r="C70" s="15">
        <v>1500</v>
      </c>
      <c r="D70" s="15">
        <v>900</v>
      </c>
      <c r="E70" s="16">
        <v>1000</v>
      </c>
      <c r="F70" s="15">
        <v>700</v>
      </c>
      <c r="G70" s="16">
        <v>900</v>
      </c>
      <c r="H70" s="17">
        <v>600</v>
      </c>
      <c r="I70" s="83">
        <f t="shared" si="5"/>
        <v>51.25</v>
      </c>
      <c r="J70" s="83">
        <f t="shared" si="6"/>
        <v>46.75</v>
      </c>
      <c r="K70" s="83">
        <f t="shared" si="7"/>
        <v>47.5</v>
      </c>
      <c r="L70" s="83">
        <f t="shared" si="8"/>
        <v>45.25</v>
      </c>
      <c r="M70" s="83">
        <f t="shared" si="9"/>
        <v>46.75</v>
      </c>
      <c r="N70" s="83">
        <f t="shared" si="10"/>
        <v>44.5</v>
      </c>
      <c r="O70" s="21"/>
      <c r="P70" s="36">
        <f t="shared" si="3"/>
        <v>933.33333333333337</v>
      </c>
      <c r="Q70" s="37">
        <f t="shared" si="4"/>
        <v>5600</v>
      </c>
      <c r="R70" s="21"/>
      <c r="S70" s="21"/>
      <c r="T70" s="21"/>
    </row>
    <row r="71" spans="1:20" ht="15.75" x14ac:dyDescent="0.25">
      <c r="A71" s="13">
        <v>0.625</v>
      </c>
      <c r="B71" s="14">
        <v>3065</v>
      </c>
      <c r="C71" s="15">
        <v>1700</v>
      </c>
      <c r="D71" s="15">
        <v>500</v>
      </c>
      <c r="E71" s="16">
        <v>1100</v>
      </c>
      <c r="F71" s="15">
        <v>600</v>
      </c>
      <c r="G71" s="16">
        <v>1200</v>
      </c>
      <c r="H71" s="17">
        <v>1800</v>
      </c>
      <c r="I71" s="83">
        <f t="shared" si="5"/>
        <v>52.75</v>
      </c>
      <c r="J71" s="83">
        <f t="shared" si="6"/>
        <v>43.75</v>
      </c>
      <c r="K71" s="83">
        <f t="shared" si="7"/>
        <v>48.25</v>
      </c>
      <c r="L71" s="83">
        <f t="shared" si="8"/>
        <v>44.5</v>
      </c>
      <c r="M71" s="83">
        <f t="shared" si="9"/>
        <v>49</v>
      </c>
      <c r="N71" s="83">
        <f t="shared" si="10"/>
        <v>53.5</v>
      </c>
      <c r="O71" s="21"/>
      <c r="P71" s="36">
        <f t="shared" ref="P71:P134" si="11">AVERAGE(C71:H71)</f>
        <v>1150</v>
      </c>
      <c r="Q71" s="37">
        <f t="shared" ref="Q71:Q134" si="12">SUM(C71:H71)</f>
        <v>6900</v>
      </c>
      <c r="R71" s="21"/>
      <c r="S71" s="21"/>
      <c r="T71" s="21"/>
    </row>
    <row r="72" spans="1:20" ht="15.75" x14ac:dyDescent="0.25">
      <c r="A72" s="13">
        <v>0.625</v>
      </c>
      <c r="B72" s="14">
        <v>3066</v>
      </c>
      <c r="C72" s="15">
        <v>1500</v>
      </c>
      <c r="D72" s="15">
        <v>600</v>
      </c>
      <c r="E72" s="16">
        <v>400</v>
      </c>
      <c r="F72" s="15">
        <v>500</v>
      </c>
      <c r="G72" s="16">
        <v>1800</v>
      </c>
      <c r="H72" s="17">
        <v>400</v>
      </c>
      <c r="I72" s="83">
        <f t="shared" ref="I72:I135" si="13">20*2+IF(C72&gt;2000,2000/100*0.75,C72/100*0.75)+IF(IF(C72&gt;4000,(4000-2000)/100*0.9,(C72-2000)/100*0.9)&lt;0,0,IF(C72&gt;4000,(4000-2000)/100*0.9,(C72-2000)/100*0.9))+IF(C72&gt;4000,(C72-4000)/100*1.05,0)</f>
        <v>51.25</v>
      </c>
      <c r="J72" s="83">
        <f t="shared" ref="J72:J135" si="14">20*2+IF(D72&gt;2000,2000/100*0.75,D72/100*0.75)+IF(IF(D72&gt;4000,(4000-2000)/100*0.9,(D72-2000)/100*0.9)&lt;0,0,IF(D72&gt;4000,(4000-2000)/100*0.9,(D72-2000)/100*0.9))+IF(D72&gt;4000,(D72-4000)/100*1.05,0)</f>
        <v>44.5</v>
      </c>
      <c r="K72" s="83">
        <f t="shared" ref="K72:K135" si="15">20*2+IF(E72&gt;2000,2000/100*0.75,E72/100*0.75)+IF(IF(E72&gt;4000,(4000-2000)/100*0.9,(E72-2000)/100*0.9)&lt;0,0,IF(E72&gt;4000,(4000-2000)/100*0.9,(E72-2000)/100*0.9))+IF(E72&gt;4000,(E72-4000)/100*1.05,0)</f>
        <v>43</v>
      </c>
      <c r="L72" s="83">
        <f t="shared" ref="L72:L135" si="16">20*2+IF(F72&gt;2000,2000/100*0.75,F72/100*0.75)+IF(IF(F72&gt;4000,(4000-2000)/100*0.9,(F72-2000)/100*0.9)&lt;0,0,IF(F72&gt;4000,(4000-2000)/100*0.9,(F72-2000)/100*0.9))+IF(F72&gt;4000,(F72-4000)/100*1.05,0)</f>
        <v>43.75</v>
      </c>
      <c r="M72" s="83">
        <f t="shared" ref="M72:M135" si="17">20*2+IF(G72&gt;2000,2000/100*0.75,G72/100*0.75)+IF(IF(G72&gt;4000,(4000-2000)/100*0.9,(G72-2000)/100*0.9)&lt;0,0,IF(G72&gt;4000,(4000-2000)/100*0.9,(G72-2000)/100*0.9))+IF(G72&gt;4000,(G72-4000)/100*1.05,0)</f>
        <v>53.5</v>
      </c>
      <c r="N72" s="83">
        <f t="shared" ref="N72:N135" si="18">20*2+IF(H72&gt;2000,2000/100*0.75,H72/100*0.75)+IF(IF(H72&gt;4000,(4000-2000)/100*0.9,(H72-2000)/100*0.9)&lt;0,0,IF(H72&gt;4000,(4000-2000)/100*0.9,(H72-2000)/100*0.9))+IF(H72&gt;4000,(H72-4000)/100*1.05,0)</f>
        <v>43</v>
      </c>
      <c r="O72" s="21"/>
      <c r="P72" s="36">
        <f t="shared" si="11"/>
        <v>866.66666666666663</v>
      </c>
      <c r="Q72" s="37">
        <f t="shared" si="12"/>
        <v>5200</v>
      </c>
      <c r="R72" s="21"/>
      <c r="S72" s="21"/>
      <c r="T72" s="21"/>
    </row>
    <row r="73" spans="1:20" ht="15.75" x14ac:dyDescent="0.25">
      <c r="A73" s="13">
        <v>0.625</v>
      </c>
      <c r="B73" s="14">
        <v>3067</v>
      </c>
      <c r="C73" s="15">
        <v>1000</v>
      </c>
      <c r="D73" s="15">
        <v>800</v>
      </c>
      <c r="E73" s="16">
        <v>700</v>
      </c>
      <c r="F73" s="15">
        <v>500</v>
      </c>
      <c r="G73" s="16">
        <v>700</v>
      </c>
      <c r="H73" s="17">
        <v>1000</v>
      </c>
      <c r="I73" s="83">
        <f t="shared" si="13"/>
        <v>47.5</v>
      </c>
      <c r="J73" s="83">
        <f t="shared" si="14"/>
        <v>46</v>
      </c>
      <c r="K73" s="83">
        <f t="shared" si="15"/>
        <v>45.25</v>
      </c>
      <c r="L73" s="83">
        <f t="shared" si="16"/>
        <v>43.75</v>
      </c>
      <c r="M73" s="83">
        <f t="shared" si="17"/>
        <v>45.25</v>
      </c>
      <c r="N73" s="83">
        <f t="shared" si="18"/>
        <v>47.5</v>
      </c>
      <c r="O73" s="21"/>
      <c r="P73" s="36">
        <f t="shared" si="11"/>
        <v>783.33333333333337</v>
      </c>
      <c r="Q73" s="37">
        <f t="shared" si="12"/>
        <v>4700</v>
      </c>
      <c r="R73" s="21"/>
      <c r="S73" s="21"/>
      <c r="T73" s="21"/>
    </row>
    <row r="74" spans="1:20" ht="15.75" x14ac:dyDescent="0.25">
      <c r="A74" s="13">
        <v>0.625</v>
      </c>
      <c r="B74" s="14">
        <v>3068</v>
      </c>
      <c r="C74" s="15">
        <v>2100</v>
      </c>
      <c r="D74" s="15">
        <v>1000</v>
      </c>
      <c r="E74" s="16">
        <v>1100</v>
      </c>
      <c r="F74" s="15">
        <v>900</v>
      </c>
      <c r="G74" s="16">
        <v>2600</v>
      </c>
      <c r="H74" s="17">
        <v>3500</v>
      </c>
      <c r="I74" s="83">
        <f t="shared" si="13"/>
        <v>55.9</v>
      </c>
      <c r="J74" s="83">
        <f t="shared" si="14"/>
        <v>47.5</v>
      </c>
      <c r="K74" s="83">
        <f t="shared" si="15"/>
        <v>48.25</v>
      </c>
      <c r="L74" s="83">
        <f t="shared" si="16"/>
        <v>46.75</v>
      </c>
      <c r="M74" s="83">
        <f t="shared" si="17"/>
        <v>60.4</v>
      </c>
      <c r="N74" s="83">
        <f t="shared" si="18"/>
        <v>68.5</v>
      </c>
      <c r="O74" s="21"/>
      <c r="P74" s="36">
        <f t="shared" si="11"/>
        <v>1866.6666666666667</v>
      </c>
      <c r="Q74" s="37">
        <f t="shared" si="12"/>
        <v>11200</v>
      </c>
      <c r="R74" s="21"/>
      <c r="S74" s="21"/>
      <c r="T74" s="21"/>
    </row>
    <row r="75" spans="1:20" ht="15.75" x14ac:dyDescent="0.25">
      <c r="A75" s="13">
        <v>0.625</v>
      </c>
      <c r="B75" s="14">
        <v>3069</v>
      </c>
      <c r="C75" s="15">
        <v>500</v>
      </c>
      <c r="D75" s="15">
        <v>800</v>
      </c>
      <c r="E75" s="16">
        <v>300</v>
      </c>
      <c r="F75" s="15">
        <v>300</v>
      </c>
      <c r="G75" s="16">
        <v>300</v>
      </c>
      <c r="H75" s="17">
        <v>500</v>
      </c>
      <c r="I75" s="83">
        <f t="shared" si="13"/>
        <v>43.75</v>
      </c>
      <c r="J75" s="83">
        <f t="shared" si="14"/>
        <v>46</v>
      </c>
      <c r="K75" s="83">
        <f t="shared" si="15"/>
        <v>42.25</v>
      </c>
      <c r="L75" s="83">
        <f t="shared" si="16"/>
        <v>42.25</v>
      </c>
      <c r="M75" s="83">
        <f t="shared" si="17"/>
        <v>42.25</v>
      </c>
      <c r="N75" s="83">
        <f t="shared" si="18"/>
        <v>43.75</v>
      </c>
      <c r="O75" s="21"/>
      <c r="P75" s="36">
        <f t="shared" si="11"/>
        <v>450</v>
      </c>
      <c r="Q75" s="37">
        <f t="shared" si="12"/>
        <v>2700</v>
      </c>
      <c r="R75" s="21"/>
      <c r="S75" s="21"/>
      <c r="T75" s="21"/>
    </row>
    <row r="76" spans="1:20" ht="15.75" x14ac:dyDescent="0.25">
      <c r="A76" s="13">
        <v>0.625</v>
      </c>
      <c r="B76" s="14">
        <v>3070</v>
      </c>
      <c r="C76" s="15">
        <v>2000</v>
      </c>
      <c r="D76" s="15">
        <v>1900</v>
      </c>
      <c r="E76" s="16">
        <v>1900</v>
      </c>
      <c r="F76" s="15">
        <v>1700</v>
      </c>
      <c r="G76" s="16">
        <v>1300</v>
      </c>
      <c r="H76" s="17">
        <v>0</v>
      </c>
      <c r="I76" s="83">
        <f t="shared" si="13"/>
        <v>55</v>
      </c>
      <c r="J76" s="83">
        <f t="shared" si="14"/>
        <v>54.25</v>
      </c>
      <c r="K76" s="83">
        <f t="shared" si="15"/>
        <v>54.25</v>
      </c>
      <c r="L76" s="83">
        <f t="shared" si="16"/>
        <v>52.75</v>
      </c>
      <c r="M76" s="83">
        <f t="shared" si="17"/>
        <v>49.75</v>
      </c>
      <c r="N76" s="83">
        <f t="shared" si="18"/>
        <v>40</v>
      </c>
      <c r="O76" s="21"/>
      <c r="P76" s="36">
        <f t="shared" si="11"/>
        <v>1466.6666666666667</v>
      </c>
      <c r="Q76" s="37">
        <f t="shared" si="12"/>
        <v>8800</v>
      </c>
      <c r="R76" s="21"/>
      <c r="S76" s="21"/>
      <c r="T76" s="21"/>
    </row>
    <row r="77" spans="1:20" ht="15.75" x14ac:dyDescent="0.25">
      <c r="A77" s="13">
        <v>0.625</v>
      </c>
      <c r="B77" s="14">
        <v>3071</v>
      </c>
      <c r="C77" s="15">
        <v>800</v>
      </c>
      <c r="D77" s="15">
        <v>800</v>
      </c>
      <c r="E77" s="16">
        <v>700</v>
      </c>
      <c r="F77" s="15">
        <v>700</v>
      </c>
      <c r="G77" s="16">
        <v>900</v>
      </c>
      <c r="H77" s="17">
        <v>800</v>
      </c>
      <c r="I77" s="83">
        <f t="shared" si="13"/>
        <v>46</v>
      </c>
      <c r="J77" s="83">
        <f t="shared" si="14"/>
        <v>46</v>
      </c>
      <c r="K77" s="83">
        <f t="shared" si="15"/>
        <v>45.25</v>
      </c>
      <c r="L77" s="83">
        <f t="shared" si="16"/>
        <v>45.25</v>
      </c>
      <c r="M77" s="83">
        <f t="shared" si="17"/>
        <v>46.75</v>
      </c>
      <c r="N77" s="83">
        <f t="shared" si="18"/>
        <v>46</v>
      </c>
      <c r="O77" s="21"/>
      <c r="P77" s="36">
        <f t="shared" si="11"/>
        <v>783.33333333333337</v>
      </c>
      <c r="Q77" s="37">
        <f t="shared" si="12"/>
        <v>4700</v>
      </c>
      <c r="R77" s="21"/>
      <c r="S77" s="21"/>
      <c r="T77" s="21"/>
    </row>
    <row r="78" spans="1:20" ht="15.75" x14ac:dyDescent="0.25">
      <c r="A78" s="13">
        <v>0.625</v>
      </c>
      <c r="B78" s="14">
        <v>3072</v>
      </c>
      <c r="C78" s="15">
        <v>300</v>
      </c>
      <c r="D78" s="15">
        <v>100</v>
      </c>
      <c r="E78" s="16">
        <v>100</v>
      </c>
      <c r="F78" s="15">
        <v>0</v>
      </c>
      <c r="G78" s="16">
        <v>5500</v>
      </c>
      <c r="H78" s="17">
        <v>5600</v>
      </c>
      <c r="I78" s="83">
        <f t="shared" si="13"/>
        <v>42.25</v>
      </c>
      <c r="J78" s="83">
        <f t="shared" si="14"/>
        <v>40.75</v>
      </c>
      <c r="K78" s="83">
        <f t="shared" si="15"/>
        <v>40.75</v>
      </c>
      <c r="L78" s="83">
        <f t="shared" si="16"/>
        <v>40</v>
      </c>
      <c r="M78" s="83">
        <f t="shared" si="17"/>
        <v>88.75</v>
      </c>
      <c r="N78" s="83">
        <f t="shared" si="18"/>
        <v>89.8</v>
      </c>
      <c r="O78" s="21"/>
      <c r="P78" s="36">
        <f t="shared" si="11"/>
        <v>1933.3333333333333</v>
      </c>
      <c r="Q78" s="37">
        <f t="shared" si="12"/>
        <v>11600</v>
      </c>
      <c r="R78" s="21"/>
      <c r="S78" s="21"/>
      <c r="T78" s="21"/>
    </row>
    <row r="79" spans="1:20" ht="15.75" x14ac:dyDescent="0.25">
      <c r="A79" s="13">
        <v>0.625</v>
      </c>
      <c r="B79" s="14">
        <v>3073</v>
      </c>
      <c r="C79" s="15">
        <v>900</v>
      </c>
      <c r="D79" s="15">
        <v>300</v>
      </c>
      <c r="E79" s="16">
        <v>400</v>
      </c>
      <c r="F79" s="15">
        <v>900</v>
      </c>
      <c r="G79" s="16">
        <v>1200</v>
      </c>
      <c r="H79" s="17">
        <v>4100</v>
      </c>
      <c r="I79" s="83">
        <f t="shared" si="13"/>
        <v>46.75</v>
      </c>
      <c r="J79" s="83">
        <f t="shared" si="14"/>
        <v>42.25</v>
      </c>
      <c r="K79" s="83">
        <f t="shared" si="15"/>
        <v>43</v>
      </c>
      <c r="L79" s="83">
        <f t="shared" si="16"/>
        <v>46.75</v>
      </c>
      <c r="M79" s="83">
        <f t="shared" si="17"/>
        <v>49</v>
      </c>
      <c r="N79" s="83">
        <f t="shared" si="18"/>
        <v>74.05</v>
      </c>
      <c r="O79" s="21"/>
      <c r="P79" s="36">
        <f t="shared" si="11"/>
        <v>1300</v>
      </c>
      <c r="Q79" s="37">
        <f t="shared" si="12"/>
        <v>7800</v>
      </c>
      <c r="R79" s="21"/>
      <c r="S79" s="21"/>
      <c r="T79" s="21"/>
    </row>
    <row r="80" spans="1:20" ht="15.75" x14ac:dyDescent="0.25">
      <c r="A80" s="13">
        <v>0.625</v>
      </c>
      <c r="B80" s="14">
        <v>3074</v>
      </c>
      <c r="C80" s="15">
        <v>0</v>
      </c>
      <c r="D80" s="15">
        <v>0</v>
      </c>
      <c r="E80" s="16">
        <v>0</v>
      </c>
      <c r="F80" s="15">
        <v>0</v>
      </c>
      <c r="G80" s="16">
        <v>0</v>
      </c>
      <c r="H80" s="17">
        <v>0</v>
      </c>
      <c r="I80" s="83">
        <f t="shared" si="13"/>
        <v>40</v>
      </c>
      <c r="J80" s="83">
        <f t="shared" si="14"/>
        <v>40</v>
      </c>
      <c r="K80" s="83">
        <f t="shared" si="15"/>
        <v>40</v>
      </c>
      <c r="L80" s="83">
        <f t="shared" si="16"/>
        <v>40</v>
      </c>
      <c r="M80" s="83">
        <f t="shared" si="17"/>
        <v>40</v>
      </c>
      <c r="N80" s="83">
        <f t="shared" si="18"/>
        <v>40</v>
      </c>
      <c r="O80" s="21"/>
      <c r="P80" s="36">
        <f t="shared" si="11"/>
        <v>0</v>
      </c>
      <c r="Q80" s="37">
        <f t="shared" si="12"/>
        <v>0</v>
      </c>
      <c r="R80" s="21"/>
      <c r="S80" s="21"/>
      <c r="T80" s="21"/>
    </row>
    <row r="81" spans="1:20" ht="15.75" x14ac:dyDescent="0.25">
      <c r="A81" s="13">
        <v>0.625</v>
      </c>
      <c r="B81" s="14">
        <v>3075</v>
      </c>
      <c r="C81" s="15">
        <v>800</v>
      </c>
      <c r="D81" s="15">
        <v>1600</v>
      </c>
      <c r="E81" s="16">
        <v>1400</v>
      </c>
      <c r="F81" s="15">
        <v>900</v>
      </c>
      <c r="G81" s="16">
        <v>1900</v>
      </c>
      <c r="H81" s="17">
        <v>2100</v>
      </c>
      <c r="I81" s="83">
        <f t="shared" si="13"/>
        <v>46</v>
      </c>
      <c r="J81" s="83">
        <f t="shared" si="14"/>
        <v>52</v>
      </c>
      <c r="K81" s="83">
        <f t="shared" si="15"/>
        <v>50.5</v>
      </c>
      <c r="L81" s="83">
        <f t="shared" si="16"/>
        <v>46.75</v>
      </c>
      <c r="M81" s="83">
        <f t="shared" si="17"/>
        <v>54.25</v>
      </c>
      <c r="N81" s="83">
        <f t="shared" si="18"/>
        <v>55.9</v>
      </c>
      <c r="O81" s="21"/>
      <c r="P81" s="36">
        <f t="shared" si="11"/>
        <v>1450</v>
      </c>
      <c r="Q81" s="37">
        <f t="shared" si="12"/>
        <v>8700</v>
      </c>
      <c r="R81" s="21"/>
      <c r="S81" s="21"/>
      <c r="T81" s="21"/>
    </row>
    <row r="82" spans="1:20" ht="15.75" x14ac:dyDescent="0.25">
      <c r="A82" s="13">
        <v>0.625</v>
      </c>
      <c r="B82" s="14">
        <v>3076</v>
      </c>
      <c r="C82" s="15">
        <v>300</v>
      </c>
      <c r="D82" s="15">
        <v>200</v>
      </c>
      <c r="E82" s="16">
        <v>300</v>
      </c>
      <c r="F82" s="15">
        <v>300</v>
      </c>
      <c r="G82" s="16">
        <v>200</v>
      </c>
      <c r="H82" s="17">
        <v>200</v>
      </c>
      <c r="I82" s="83">
        <f t="shared" si="13"/>
        <v>42.25</v>
      </c>
      <c r="J82" s="83">
        <f t="shared" si="14"/>
        <v>41.5</v>
      </c>
      <c r="K82" s="83">
        <f t="shared" si="15"/>
        <v>42.25</v>
      </c>
      <c r="L82" s="83">
        <f t="shared" si="16"/>
        <v>42.25</v>
      </c>
      <c r="M82" s="83">
        <f t="shared" si="17"/>
        <v>41.5</v>
      </c>
      <c r="N82" s="83">
        <f t="shared" si="18"/>
        <v>41.5</v>
      </c>
      <c r="O82" s="21"/>
      <c r="P82" s="36">
        <f t="shared" si="11"/>
        <v>250</v>
      </c>
      <c r="Q82" s="37">
        <f t="shared" si="12"/>
        <v>1500</v>
      </c>
      <c r="R82" s="21"/>
      <c r="S82" s="21"/>
      <c r="T82" s="21"/>
    </row>
    <row r="83" spans="1:20" ht="15.75" x14ac:dyDescent="0.25">
      <c r="A83" s="13">
        <v>0.625</v>
      </c>
      <c r="B83" s="14">
        <v>3077</v>
      </c>
      <c r="C83" s="15">
        <v>1600</v>
      </c>
      <c r="D83" s="15">
        <v>800</v>
      </c>
      <c r="E83" s="16">
        <v>300</v>
      </c>
      <c r="F83" s="15">
        <v>300</v>
      </c>
      <c r="G83" s="16">
        <v>300</v>
      </c>
      <c r="H83" s="17">
        <v>200</v>
      </c>
      <c r="I83" s="83">
        <f t="shared" si="13"/>
        <v>52</v>
      </c>
      <c r="J83" s="83">
        <f t="shared" si="14"/>
        <v>46</v>
      </c>
      <c r="K83" s="83">
        <f t="shared" si="15"/>
        <v>42.25</v>
      </c>
      <c r="L83" s="83">
        <f t="shared" si="16"/>
        <v>42.25</v>
      </c>
      <c r="M83" s="83">
        <f t="shared" si="17"/>
        <v>42.25</v>
      </c>
      <c r="N83" s="83">
        <f t="shared" si="18"/>
        <v>41.5</v>
      </c>
      <c r="O83" s="21"/>
      <c r="P83" s="36">
        <f t="shared" si="11"/>
        <v>583.33333333333337</v>
      </c>
      <c r="Q83" s="37">
        <f t="shared" si="12"/>
        <v>3500</v>
      </c>
      <c r="R83" s="21"/>
      <c r="S83" s="21"/>
      <c r="T83" s="21"/>
    </row>
    <row r="84" spans="1:20" ht="15.75" x14ac:dyDescent="0.25">
      <c r="A84" s="13">
        <v>0.625</v>
      </c>
      <c r="B84" s="14">
        <v>3078</v>
      </c>
      <c r="C84" s="15">
        <v>600</v>
      </c>
      <c r="D84" s="15">
        <v>500</v>
      </c>
      <c r="E84" s="16">
        <v>600</v>
      </c>
      <c r="F84" s="15">
        <v>700</v>
      </c>
      <c r="G84" s="16">
        <v>600</v>
      </c>
      <c r="H84" s="17">
        <v>600</v>
      </c>
      <c r="I84" s="83">
        <f t="shared" si="13"/>
        <v>44.5</v>
      </c>
      <c r="J84" s="83">
        <f t="shared" si="14"/>
        <v>43.75</v>
      </c>
      <c r="K84" s="83">
        <f t="shared" si="15"/>
        <v>44.5</v>
      </c>
      <c r="L84" s="83">
        <f t="shared" si="16"/>
        <v>45.25</v>
      </c>
      <c r="M84" s="83">
        <f t="shared" si="17"/>
        <v>44.5</v>
      </c>
      <c r="N84" s="83">
        <f t="shared" si="18"/>
        <v>44.5</v>
      </c>
      <c r="O84" s="21"/>
      <c r="P84" s="36">
        <f t="shared" si="11"/>
        <v>600</v>
      </c>
      <c r="Q84" s="37">
        <f t="shared" si="12"/>
        <v>3600</v>
      </c>
      <c r="R84" s="21"/>
      <c r="S84" s="21"/>
      <c r="T84" s="21"/>
    </row>
    <row r="85" spans="1:20" ht="15.75" x14ac:dyDescent="0.25">
      <c r="A85" s="13">
        <v>0.625</v>
      </c>
      <c r="B85" s="14">
        <v>3079</v>
      </c>
      <c r="C85" s="15">
        <v>6700</v>
      </c>
      <c r="D85" s="15">
        <v>1100</v>
      </c>
      <c r="E85" s="16">
        <v>1300</v>
      </c>
      <c r="F85" s="15">
        <v>4100</v>
      </c>
      <c r="G85" s="16">
        <v>9100</v>
      </c>
      <c r="H85" s="17">
        <v>20400</v>
      </c>
      <c r="I85" s="83">
        <f t="shared" si="13"/>
        <v>101.35</v>
      </c>
      <c r="J85" s="83">
        <f t="shared" si="14"/>
        <v>48.25</v>
      </c>
      <c r="K85" s="83">
        <f t="shared" si="15"/>
        <v>49.75</v>
      </c>
      <c r="L85" s="83">
        <f t="shared" si="16"/>
        <v>74.05</v>
      </c>
      <c r="M85" s="83">
        <f t="shared" si="17"/>
        <v>126.55000000000001</v>
      </c>
      <c r="N85" s="83">
        <f t="shared" si="18"/>
        <v>245.20000000000002</v>
      </c>
      <c r="O85" s="21"/>
      <c r="P85" s="36">
        <f t="shared" si="11"/>
        <v>7116.666666666667</v>
      </c>
      <c r="Q85" s="37">
        <f t="shared" si="12"/>
        <v>42700</v>
      </c>
      <c r="R85" s="21"/>
      <c r="S85" s="21"/>
      <c r="T85" s="21"/>
    </row>
    <row r="86" spans="1:20" ht="15.75" x14ac:dyDescent="0.25">
      <c r="A86" s="13">
        <v>0.625</v>
      </c>
      <c r="B86" s="14">
        <v>3080</v>
      </c>
      <c r="C86" s="15">
        <v>2600</v>
      </c>
      <c r="D86" s="15">
        <v>2300</v>
      </c>
      <c r="E86" s="16">
        <v>2900</v>
      </c>
      <c r="F86" s="15">
        <v>2300</v>
      </c>
      <c r="G86" s="16">
        <v>4000</v>
      </c>
      <c r="H86" s="17">
        <v>5900</v>
      </c>
      <c r="I86" s="83">
        <f t="shared" si="13"/>
        <v>60.4</v>
      </c>
      <c r="J86" s="83">
        <f t="shared" si="14"/>
        <v>57.7</v>
      </c>
      <c r="K86" s="83">
        <f t="shared" si="15"/>
        <v>63.1</v>
      </c>
      <c r="L86" s="83">
        <f t="shared" si="16"/>
        <v>57.7</v>
      </c>
      <c r="M86" s="83">
        <f t="shared" si="17"/>
        <v>73</v>
      </c>
      <c r="N86" s="83">
        <f t="shared" si="18"/>
        <v>92.95</v>
      </c>
      <c r="O86" s="21"/>
      <c r="P86" s="36">
        <f t="shared" si="11"/>
        <v>3333.3333333333335</v>
      </c>
      <c r="Q86" s="37">
        <f t="shared" si="12"/>
        <v>20000</v>
      </c>
      <c r="R86" s="21"/>
      <c r="S86" s="21"/>
      <c r="T86" s="21"/>
    </row>
    <row r="87" spans="1:20" ht="15.75" x14ac:dyDescent="0.25">
      <c r="A87" s="13">
        <v>0.625</v>
      </c>
      <c r="B87" s="14">
        <v>3081</v>
      </c>
      <c r="C87" s="15">
        <v>1000</v>
      </c>
      <c r="D87" s="15">
        <v>800</v>
      </c>
      <c r="E87" s="16">
        <v>700</v>
      </c>
      <c r="F87" s="15">
        <v>700</v>
      </c>
      <c r="G87" s="16">
        <v>700</v>
      </c>
      <c r="H87" s="17">
        <v>900</v>
      </c>
      <c r="I87" s="83">
        <f t="shared" si="13"/>
        <v>47.5</v>
      </c>
      <c r="J87" s="83">
        <f t="shared" si="14"/>
        <v>46</v>
      </c>
      <c r="K87" s="83">
        <f t="shared" si="15"/>
        <v>45.25</v>
      </c>
      <c r="L87" s="83">
        <f t="shared" si="16"/>
        <v>45.25</v>
      </c>
      <c r="M87" s="83">
        <f t="shared" si="17"/>
        <v>45.25</v>
      </c>
      <c r="N87" s="83">
        <f t="shared" si="18"/>
        <v>46.75</v>
      </c>
      <c r="O87" s="21"/>
      <c r="P87" s="36">
        <f t="shared" si="11"/>
        <v>800</v>
      </c>
      <c r="Q87" s="37">
        <f t="shared" si="12"/>
        <v>4800</v>
      </c>
      <c r="R87" s="21"/>
      <c r="S87" s="21"/>
      <c r="T87" s="21"/>
    </row>
    <row r="88" spans="1:20" ht="15.75" x14ac:dyDescent="0.25">
      <c r="A88" s="13">
        <v>0.625</v>
      </c>
      <c r="B88" s="14">
        <v>3082</v>
      </c>
      <c r="C88" s="15">
        <v>1000</v>
      </c>
      <c r="D88" s="15">
        <v>800</v>
      </c>
      <c r="E88" s="16">
        <v>700</v>
      </c>
      <c r="F88" s="15">
        <v>700</v>
      </c>
      <c r="G88" s="16">
        <v>2600</v>
      </c>
      <c r="H88" s="17">
        <v>2500</v>
      </c>
      <c r="I88" s="83">
        <f t="shared" si="13"/>
        <v>47.5</v>
      </c>
      <c r="J88" s="83">
        <f t="shared" si="14"/>
        <v>46</v>
      </c>
      <c r="K88" s="83">
        <f t="shared" si="15"/>
        <v>45.25</v>
      </c>
      <c r="L88" s="83">
        <f t="shared" si="16"/>
        <v>45.25</v>
      </c>
      <c r="M88" s="83">
        <f t="shared" si="17"/>
        <v>60.4</v>
      </c>
      <c r="N88" s="83">
        <f t="shared" si="18"/>
        <v>59.5</v>
      </c>
      <c r="O88" s="21"/>
      <c r="P88" s="36">
        <f t="shared" si="11"/>
        <v>1383.3333333333333</v>
      </c>
      <c r="Q88" s="37">
        <f t="shared" si="12"/>
        <v>8300</v>
      </c>
      <c r="R88" s="21"/>
      <c r="S88" s="21"/>
      <c r="T88" s="21"/>
    </row>
    <row r="89" spans="1:20" ht="15.75" x14ac:dyDescent="0.25">
      <c r="A89" s="13">
        <v>0.625</v>
      </c>
      <c r="B89" s="14">
        <v>3083</v>
      </c>
      <c r="C89" s="15">
        <v>2700</v>
      </c>
      <c r="D89" s="15">
        <v>500</v>
      </c>
      <c r="E89" s="16">
        <v>600</v>
      </c>
      <c r="F89" s="15">
        <v>500</v>
      </c>
      <c r="G89" s="16">
        <v>3100</v>
      </c>
      <c r="H89" s="17">
        <v>5300</v>
      </c>
      <c r="I89" s="83">
        <f t="shared" si="13"/>
        <v>61.3</v>
      </c>
      <c r="J89" s="83">
        <f t="shared" si="14"/>
        <v>43.75</v>
      </c>
      <c r="K89" s="83">
        <f t="shared" si="15"/>
        <v>44.5</v>
      </c>
      <c r="L89" s="83">
        <f t="shared" si="16"/>
        <v>43.75</v>
      </c>
      <c r="M89" s="83">
        <f t="shared" si="17"/>
        <v>64.900000000000006</v>
      </c>
      <c r="N89" s="83">
        <f t="shared" si="18"/>
        <v>86.65</v>
      </c>
      <c r="O89" s="21"/>
      <c r="P89" s="36">
        <f t="shared" si="11"/>
        <v>2116.6666666666665</v>
      </c>
      <c r="Q89" s="37">
        <f t="shared" si="12"/>
        <v>12700</v>
      </c>
      <c r="R89" s="21"/>
      <c r="S89" s="21"/>
      <c r="T89" s="21"/>
    </row>
    <row r="90" spans="1:20" ht="15.75" x14ac:dyDescent="0.25">
      <c r="A90" s="13">
        <v>0.625</v>
      </c>
      <c r="B90" s="14">
        <v>3084</v>
      </c>
      <c r="C90" s="15">
        <v>5500</v>
      </c>
      <c r="D90" s="15">
        <v>800</v>
      </c>
      <c r="E90" s="16">
        <v>800</v>
      </c>
      <c r="F90" s="15">
        <v>700</v>
      </c>
      <c r="G90" s="16">
        <v>3200</v>
      </c>
      <c r="H90" s="17">
        <v>5600</v>
      </c>
      <c r="I90" s="83">
        <f t="shared" si="13"/>
        <v>88.75</v>
      </c>
      <c r="J90" s="83">
        <f t="shared" si="14"/>
        <v>46</v>
      </c>
      <c r="K90" s="83">
        <f t="shared" si="15"/>
        <v>46</v>
      </c>
      <c r="L90" s="83">
        <f t="shared" si="16"/>
        <v>45.25</v>
      </c>
      <c r="M90" s="83">
        <f t="shared" si="17"/>
        <v>65.8</v>
      </c>
      <c r="N90" s="83">
        <f t="shared" si="18"/>
        <v>89.8</v>
      </c>
      <c r="O90" s="21"/>
      <c r="P90" s="36">
        <f t="shared" si="11"/>
        <v>2766.6666666666665</v>
      </c>
      <c r="Q90" s="37">
        <f t="shared" si="12"/>
        <v>16600</v>
      </c>
      <c r="R90" s="21"/>
      <c r="S90" s="21"/>
      <c r="T90" s="21"/>
    </row>
    <row r="91" spans="1:20" ht="15.75" x14ac:dyDescent="0.25">
      <c r="A91" s="13">
        <v>0.625</v>
      </c>
      <c r="B91" s="14">
        <v>3085</v>
      </c>
      <c r="C91" s="15">
        <v>1300</v>
      </c>
      <c r="D91" s="15">
        <v>1300</v>
      </c>
      <c r="E91" s="16">
        <v>1700</v>
      </c>
      <c r="F91" s="15">
        <v>1500</v>
      </c>
      <c r="G91" s="16">
        <v>1500</v>
      </c>
      <c r="H91" s="17">
        <v>1600</v>
      </c>
      <c r="I91" s="83">
        <f t="shared" si="13"/>
        <v>49.75</v>
      </c>
      <c r="J91" s="83">
        <f t="shared" si="14"/>
        <v>49.75</v>
      </c>
      <c r="K91" s="83">
        <f t="shared" si="15"/>
        <v>52.75</v>
      </c>
      <c r="L91" s="83">
        <f t="shared" si="16"/>
        <v>51.25</v>
      </c>
      <c r="M91" s="83">
        <f t="shared" si="17"/>
        <v>51.25</v>
      </c>
      <c r="N91" s="83">
        <f t="shared" si="18"/>
        <v>52</v>
      </c>
      <c r="O91" s="21"/>
      <c r="P91" s="36">
        <f t="shared" si="11"/>
        <v>1483.3333333333333</v>
      </c>
      <c r="Q91" s="37">
        <f t="shared" si="12"/>
        <v>8900</v>
      </c>
      <c r="R91" s="21"/>
      <c r="S91" s="21"/>
      <c r="T91" s="21"/>
    </row>
    <row r="92" spans="1:20" ht="15.75" x14ac:dyDescent="0.25">
      <c r="A92" s="13">
        <v>0.625</v>
      </c>
      <c r="B92" s="14">
        <v>3086</v>
      </c>
      <c r="C92" s="15">
        <v>400</v>
      </c>
      <c r="D92" s="15">
        <v>700</v>
      </c>
      <c r="E92" s="16">
        <v>200</v>
      </c>
      <c r="F92" s="15">
        <v>400</v>
      </c>
      <c r="G92" s="16">
        <v>500</v>
      </c>
      <c r="H92" s="17">
        <v>500</v>
      </c>
      <c r="I92" s="83">
        <f t="shared" si="13"/>
        <v>43</v>
      </c>
      <c r="J92" s="83">
        <f t="shared" si="14"/>
        <v>45.25</v>
      </c>
      <c r="K92" s="83">
        <f t="shared" si="15"/>
        <v>41.5</v>
      </c>
      <c r="L92" s="83">
        <f t="shared" si="16"/>
        <v>43</v>
      </c>
      <c r="M92" s="83">
        <f t="shared" si="17"/>
        <v>43.75</v>
      </c>
      <c r="N92" s="83">
        <f t="shared" si="18"/>
        <v>43.75</v>
      </c>
      <c r="O92" s="21"/>
      <c r="P92" s="36">
        <f t="shared" si="11"/>
        <v>450</v>
      </c>
      <c r="Q92" s="37">
        <f t="shared" si="12"/>
        <v>2700</v>
      </c>
      <c r="R92" s="21"/>
      <c r="S92" s="21"/>
      <c r="T92" s="21"/>
    </row>
    <row r="93" spans="1:20" ht="15.75" x14ac:dyDescent="0.25">
      <c r="A93" s="13">
        <v>0.625</v>
      </c>
      <c r="B93" s="14">
        <v>3087</v>
      </c>
      <c r="C93" s="15">
        <v>3700</v>
      </c>
      <c r="D93" s="15">
        <v>700</v>
      </c>
      <c r="E93" s="16">
        <v>900</v>
      </c>
      <c r="F93" s="15">
        <v>2100</v>
      </c>
      <c r="G93" s="16">
        <v>10000</v>
      </c>
      <c r="H93" s="17">
        <v>8400</v>
      </c>
      <c r="I93" s="83">
        <f t="shared" si="13"/>
        <v>70.3</v>
      </c>
      <c r="J93" s="83">
        <f t="shared" si="14"/>
        <v>45.25</v>
      </c>
      <c r="K93" s="83">
        <f t="shared" si="15"/>
        <v>46.75</v>
      </c>
      <c r="L93" s="83">
        <f t="shared" si="16"/>
        <v>55.9</v>
      </c>
      <c r="M93" s="83">
        <f t="shared" si="17"/>
        <v>136</v>
      </c>
      <c r="N93" s="83">
        <f t="shared" si="18"/>
        <v>119.2</v>
      </c>
      <c r="O93" s="21"/>
      <c r="P93" s="36">
        <f t="shared" si="11"/>
        <v>4300</v>
      </c>
      <c r="Q93" s="37">
        <f t="shared" si="12"/>
        <v>25800</v>
      </c>
      <c r="R93" s="21"/>
      <c r="S93" s="21"/>
      <c r="T93" s="21"/>
    </row>
    <row r="94" spans="1:20" ht="15.75" x14ac:dyDescent="0.25">
      <c r="A94" s="13">
        <v>0.625</v>
      </c>
      <c r="B94" s="14">
        <v>3088</v>
      </c>
      <c r="C94" s="15">
        <v>3500</v>
      </c>
      <c r="D94" s="15">
        <v>800</v>
      </c>
      <c r="E94" s="16">
        <v>1100</v>
      </c>
      <c r="F94" s="15">
        <v>900</v>
      </c>
      <c r="G94" s="16">
        <v>4400</v>
      </c>
      <c r="H94" s="17">
        <v>4700</v>
      </c>
      <c r="I94" s="83">
        <f t="shared" si="13"/>
        <v>68.5</v>
      </c>
      <c r="J94" s="83">
        <f t="shared" si="14"/>
        <v>46</v>
      </c>
      <c r="K94" s="83">
        <f t="shared" si="15"/>
        <v>48.25</v>
      </c>
      <c r="L94" s="83">
        <f t="shared" si="16"/>
        <v>46.75</v>
      </c>
      <c r="M94" s="83">
        <f t="shared" si="17"/>
        <v>77.2</v>
      </c>
      <c r="N94" s="83">
        <f t="shared" si="18"/>
        <v>80.349999999999994</v>
      </c>
      <c r="O94" s="21"/>
      <c r="P94" s="36">
        <f t="shared" si="11"/>
        <v>2566.6666666666665</v>
      </c>
      <c r="Q94" s="37">
        <f t="shared" si="12"/>
        <v>15400</v>
      </c>
      <c r="R94" s="21"/>
      <c r="S94" s="21"/>
      <c r="T94" s="21"/>
    </row>
    <row r="95" spans="1:20" ht="15.75" x14ac:dyDescent="0.25">
      <c r="A95" s="13">
        <v>0.625</v>
      </c>
      <c r="B95" s="14">
        <v>3089</v>
      </c>
      <c r="C95" s="15">
        <v>2000</v>
      </c>
      <c r="D95" s="15">
        <v>700</v>
      </c>
      <c r="E95" s="16">
        <v>1000</v>
      </c>
      <c r="F95" s="15">
        <v>400</v>
      </c>
      <c r="G95" s="16">
        <v>1800</v>
      </c>
      <c r="H95" s="17">
        <v>1700</v>
      </c>
      <c r="I95" s="83">
        <f t="shared" si="13"/>
        <v>55</v>
      </c>
      <c r="J95" s="83">
        <f t="shared" si="14"/>
        <v>45.25</v>
      </c>
      <c r="K95" s="83">
        <f t="shared" si="15"/>
        <v>47.5</v>
      </c>
      <c r="L95" s="83">
        <f t="shared" si="16"/>
        <v>43</v>
      </c>
      <c r="M95" s="83">
        <f t="shared" si="17"/>
        <v>53.5</v>
      </c>
      <c r="N95" s="83">
        <f t="shared" si="18"/>
        <v>52.75</v>
      </c>
      <c r="O95" s="21"/>
      <c r="P95" s="36">
        <f t="shared" si="11"/>
        <v>1266.6666666666667</v>
      </c>
      <c r="Q95" s="37">
        <f t="shared" si="12"/>
        <v>7600</v>
      </c>
      <c r="R95" s="21"/>
      <c r="S95" s="21"/>
      <c r="T95" s="21"/>
    </row>
    <row r="96" spans="1:20" ht="15.75" x14ac:dyDescent="0.25">
      <c r="A96" s="13">
        <v>0.625</v>
      </c>
      <c r="B96" s="14">
        <v>3090</v>
      </c>
      <c r="C96" s="15">
        <v>400</v>
      </c>
      <c r="D96" s="15">
        <v>400</v>
      </c>
      <c r="E96" s="16">
        <v>500</v>
      </c>
      <c r="F96" s="15">
        <v>300</v>
      </c>
      <c r="G96" s="16">
        <v>400</v>
      </c>
      <c r="H96" s="17">
        <v>300</v>
      </c>
      <c r="I96" s="83">
        <f t="shared" si="13"/>
        <v>43</v>
      </c>
      <c r="J96" s="83">
        <f t="shared" si="14"/>
        <v>43</v>
      </c>
      <c r="K96" s="83">
        <f t="shared" si="15"/>
        <v>43.75</v>
      </c>
      <c r="L96" s="83">
        <f t="shared" si="16"/>
        <v>42.25</v>
      </c>
      <c r="M96" s="83">
        <f t="shared" si="17"/>
        <v>43</v>
      </c>
      <c r="N96" s="83">
        <f t="shared" si="18"/>
        <v>42.25</v>
      </c>
      <c r="O96" s="21"/>
      <c r="P96" s="36">
        <f t="shared" si="11"/>
        <v>383.33333333333331</v>
      </c>
      <c r="Q96" s="37">
        <f t="shared" si="12"/>
        <v>2300</v>
      </c>
      <c r="R96" s="21"/>
      <c r="S96" s="21"/>
      <c r="T96" s="21"/>
    </row>
    <row r="97" spans="1:20" ht="15.75" x14ac:dyDescent="0.25">
      <c r="A97" s="13">
        <v>0.625</v>
      </c>
      <c r="B97" s="14">
        <v>3091</v>
      </c>
      <c r="C97" s="15">
        <v>2400</v>
      </c>
      <c r="D97" s="15">
        <v>100</v>
      </c>
      <c r="E97" s="16">
        <v>100</v>
      </c>
      <c r="F97" s="15">
        <v>600</v>
      </c>
      <c r="G97" s="16">
        <v>2100</v>
      </c>
      <c r="H97" s="17">
        <v>2000</v>
      </c>
      <c r="I97" s="83">
        <f t="shared" si="13"/>
        <v>58.6</v>
      </c>
      <c r="J97" s="83">
        <f t="shared" si="14"/>
        <v>40.75</v>
      </c>
      <c r="K97" s="83">
        <f t="shared" si="15"/>
        <v>40.75</v>
      </c>
      <c r="L97" s="83">
        <f t="shared" si="16"/>
        <v>44.5</v>
      </c>
      <c r="M97" s="83">
        <f t="shared" si="17"/>
        <v>55.9</v>
      </c>
      <c r="N97" s="83">
        <f t="shared" si="18"/>
        <v>55</v>
      </c>
      <c r="O97" s="21"/>
      <c r="P97" s="36">
        <f t="shared" si="11"/>
        <v>1216.6666666666667</v>
      </c>
      <c r="Q97" s="37">
        <f t="shared" si="12"/>
        <v>7300</v>
      </c>
      <c r="R97" s="21"/>
      <c r="S97" s="21"/>
      <c r="T97" s="21"/>
    </row>
    <row r="98" spans="1:20" ht="15.75" x14ac:dyDescent="0.25">
      <c r="A98" s="13">
        <v>0.625</v>
      </c>
      <c r="B98" s="14">
        <v>3092</v>
      </c>
      <c r="C98" s="15">
        <v>1000</v>
      </c>
      <c r="D98" s="15">
        <v>1600</v>
      </c>
      <c r="E98" s="16">
        <v>900</v>
      </c>
      <c r="F98" s="15">
        <v>800</v>
      </c>
      <c r="G98" s="16">
        <v>2300</v>
      </c>
      <c r="H98" s="17">
        <v>4200</v>
      </c>
      <c r="I98" s="83">
        <f t="shared" si="13"/>
        <v>47.5</v>
      </c>
      <c r="J98" s="83">
        <f t="shared" si="14"/>
        <v>52</v>
      </c>
      <c r="K98" s="83">
        <f t="shared" si="15"/>
        <v>46.75</v>
      </c>
      <c r="L98" s="83">
        <f t="shared" si="16"/>
        <v>46</v>
      </c>
      <c r="M98" s="83">
        <f t="shared" si="17"/>
        <v>57.7</v>
      </c>
      <c r="N98" s="83">
        <f t="shared" si="18"/>
        <v>75.099999999999994</v>
      </c>
      <c r="O98" s="21"/>
      <c r="P98" s="36">
        <f t="shared" si="11"/>
        <v>1800</v>
      </c>
      <c r="Q98" s="37">
        <f t="shared" si="12"/>
        <v>10800</v>
      </c>
      <c r="R98" s="21"/>
      <c r="S98" s="21"/>
      <c r="T98" s="21"/>
    </row>
    <row r="99" spans="1:20" ht="15.75" x14ac:dyDescent="0.25">
      <c r="A99" s="13">
        <v>0.625</v>
      </c>
      <c r="B99" s="14">
        <v>3093</v>
      </c>
      <c r="C99" s="15">
        <v>2300</v>
      </c>
      <c r="D99" s="15">
        <v>1500</v>
      </c>
      <c r="E99" s="16">
        <v>1500</v>
      </c>
      <c r="F99" s="15">
        <v>1100</v>
      </c>
      <c r="G99" s="16">
        <v>1500</v>
      </c>
      <c r="H99" s="17">
        <v>1500</v>
      </c>
      <c r="I99" s="83">
        <f t="shared" si="13"/>
        <v>57.7</v>
      </c>
      <c r="J99" s="83">
        <f t="shared" si="14"/>
        <v>51.25</v>
      </c>
      <c r="K99" s="83">
        <f t="shared" si="15"/>
        <v>51.25</v>
      </c>
      <c r="L99" s="83">
        <f t="shared" si="16"/>
        <v>48.25</v>
      </c>
      <c r="M99" s="83">
        <f t="shared" si="17"/>
        <v>51.25</v>
      </c>
      <c r="N99" s="83">
        <f t="shared" si="18"/>
        <v>51.25</v>
      </c>
      <c r="O99" s="21"/>
      <c r="P99" s="36">
        <f t="shared" si="11"/>
        <v>1566.6666666666667</v>
      </c>
      <c r="Q99" s="37">
        <f t="shared" si="12"/>
        <v>9400</v>
      </c>
      <c r="R99" s="21"/>
      <c r="S99" s="21"/>
      <c r="T99" s="21"/>
    </row>
    <row r="100" spans="1:20" ht="15.75" x14ac:dyDescent="0.25">
      <c r="A100" s="13">
        <v>0.625</v>
      </c>
      <c r="B100" s="14">
        <v>3094</v>
      </c>
      <c r="C100" s="15">
        <v>600</v>
      </c>
      <c r="D100" s="15">
        <v>500</v>
      </c>
      <c r="E100" s="16">
        <v>600</v>
      </c>
      <c r="F100" s="15">
        <v>500</v>
      </c>
      <c r="G100" s="16">
        <v>2500</v>
      </c>
      <c r="H100" s="17">
        <v>2900</v>
      </c>
      <c r="I100" s="83">
        <f t="shared" si="13"/>
        <v>44.5</v>
      </c>
      <c r="J100" s="83">
        <f t="shared" si="14"/>
        <v>43.75</v>
      </c>
      <c r="K100" s="83">
        <f t="shared" si="15"/>
        <v>44.5</v>
      </c>
      <c r="L100" s="83">
        <f t="shared" si="16"/>
        <v>43.75</v>
      </c>
      <c r="M100" s="83">
        <f t="shared" si="17"/>
        <v>59.5</v>
      </c>
      <c r="N100" s="83">
        <f t="shared" si="18"/>
        <v>63.1</v>
      </c>
      <c r="O100" s="21"/>
      <c r="P100" s="36">
        <f t="shared" si="11"/>
        <v>1266.6666666666667</v>
      </c>
      <c r="Q100" s="37">
        <f t="shared" si="12"/>
        <v>7600</v>
      </c>
      <c r="R100" s="41"/>
      <c r="S100" s="41"/>
      <c r="T100" s="41"/>
    </row>
    <row r="101" spans="1:20" ht="15.75" x14ac:dyDescent="0.25">
      <c r="A101" s="13">
        <v>0.625</v>
      </c>
      <c r="B101" s="14">
        <v>3095</v>
      </c>
      <c r="C101" s="15">
        <v>1700</v>
      </c>
      <c r="D101" s="15">
        <v>1000</v>
      </c>
      <c r="E101" s="16">
        <v>900</v>
      </c>
      <c r="F101" s="15">
        <v>1300</v>
      </c>
      <c r="G101" s="16">
        <v>2700</v>
      </c>
      <c r="H101" s="17">
        <v>2900</v>
      </c>
      <c r="I101" s="83">
        <f t="shared" si="13"/>
        <v>52.75</v>
      </c>
      <c r="J101" s="83">
        <f t="shared" si="14"/>
        <v>47.5</v>
      </c>
      <c r="K101" s="83">
        <f t="shared" si="15"/>
        <v>46.75</v>
      </c>
      <c r="L101" s="83">
        <f t="shared" si="16"/>
        <v>49.75</v>
      </c>
      <c r="M101" s="83">
        <f t="shared" si="17"/>
        <v>61.3</v>
      </c>
      <c r="N101" s="83">
        <f t="shared" si="18"/>
        <v>63.1</v>
      </c>
      <c r="O101" s="21"/>
      <c r="P101" s="36">
        <f t="shared" si="11"/>
        <v>1750</v>
      </c>
      <c r="Q101" s="37">
        <f t="shared" si="12"/>
        <v>10500</v>
      </c>
      <c r="R101" s="21"/>
      <c r="S101" s="21"/>
      <c r="T101" s="21"/>
    </row>
    <row r="102" spans="1:20" ht="15.75" x14ac:dyDescent="0.25">
      <c r="A102" s="13">
        <v>0.625</v>
      </c>
      <c r="B102" s="14">
        <v>3096</v>
      </c>
      <c r="C102" s="15">
        <v>2200</v>
      </c>
      <c r="D102" s="15">
        <v>2100</v>
      </c>
      <c r="E102" s="16">
        <v>2400</v>
      </c>
      <c r="F102" s="15">
        <v>2000</v>
      </c>
      <c r="G102" s="16">
        <v>2000</v>
      </c>
      <c r="H102" s="17">
        <v>2300</v>
      </c>
      <c r="I102" s="83">
        <f t="shared" si="13"/>
        <v>56.8</v>
      </c>
      <c r="J102" s="83">
        <f t="shared" si="14"/>
        <v>55.9</v>
      </c>
      <c r="K102" s="83">
        <f t="shared" si="15"/>
        <v>58.6</v>
      </c>
      <c r="L102" s="83">
        <f t="shared" si="16"/>
        <v>55</v>
      </c>
      <c r="M102" s="83">
        <f t="shared" si="17"/>
        <v>55</v>
      </c>
      <c r="N102" s="83">
        <f t="shared" si="18"/>
        <v>57.7</v>
      </c>
      <c r="O102" s="21"/>
      <c r="P102" s="36">
        <f t="shared" si="11"/>
        <v>2166.6666666666665</v>
      </c>
      <c r="Q102" s="37">
        <f t="shared" si="12"/>
        <v>13000</v>
      </c>
      <c r="R102" s="41"/>
      <c r="S102" s="41"/>
      <c r="T102" s="41"/>
    </row>
    <row r="103" spans="1:20" ht="15.75" x14ac:dyDescent="0.25">
      <c r="A103" s="13">
        <v>0.625</v>
      </c>
      <c r="B103" s="14">
        <v>3097</v>
      </c>
      <c r="C103" s="15">
        <v>100</v>
      </c>
      <c r="D103" s="15">
        <v>0</v>
      </c>
      <c r="E103" s="16">
        <v>200</v>
      </c>
      <c r="F103" s="15">
        <v>700</v>
      </c>
      <c r="G103" s="16">
        <v>200</v>
      </c>
      <c r="H103" s="17">
        <v>500</v>
      </c>
      <c r="I103" s="83">
        <f t="shared" si="13"/>
        <v>40.75</v>
      </c>
      <c r="J103" s="83">
        <f t="shared" si="14"/>
        <v>40</v>
      </c>
      <c r="K103" s="83">
        <f t="shared" si="15"/>
        <v>41.5</v>
      </c>
      <c r="L103" s="83">
        <f t="shared" si="16"/>
        <v>45.25</v>
      </c>
      <c r="M103" s="83">
        <f t="shared" si="17"/>
        <v>41.5</v>
      </c>
      <c r="N103" s="83">
        <f t="shared" si="18"/>
        <v>43.75</v>
      </c>
      <c r="O103" s="21"/>
      <c r="P103" s="36">
        <f t="shared" si="11"/>
        <v>283.33333333333331</v>
      </c>
      <c r="Q103" s="37">
        <f t="shared" si="12"/>
        <v>1700</v>
      </c>
      <c r="R103" s="21"/>
      <c r="S103" s="21"/>
      <c r="T103" s="21"/>
    </row>
    <row r="104" spans="1:20" ht="15.75" x14ac:dyDescent="0.25">
      <c r="A104" s="13">
        <v>0.625</v>
      </c>
      <c r="B104" s="14">
        <v>3098</v>
      </c>
      <c r="C104" s="15">
        <v>1300</v>
      </c>
      <c r="D104" s="15">
        <v>1200</v>
      </c>
      <c r="E104" s="16">
        <v>1200</v>
      </c>
      <c r="F104" s="15">
        <v>1000</v>
      </c>
      <c r="G104" s="16">
        <v>1900</v>
      </c>
      <c r="H104" s="17">
        <v>2700</v>
      </c>
      <c r="I104" s="83">
        <f t="shared" si="13"/>
        <v>49.75</v>
      </c>
      <c r="J104" s="83">
        <f t="shared" si="14"/>
        <v>49</v>
      </c>
      <c r="K104" s="83">
        <f t="shared" si="15"/>
        <v>49</v>
      </c>
      <c r="L104" s="83">
        <f t="shared" si="16"/>
        <v>47.5</v>
      </c>
      <c r="M104" s="83">
        <f t="shared" si="17"/>
        <v>54.25</v>
      </c>
      <c r="N104" s="83">
        <f t="shared" si="18"/>
        <v>61.3</v>
      </c>
      <c r="O104" s="21"/>
      <c r="P104" s="36">
        <f t="shared" si="11"/>
        <v>1550</v>
      </c>
      <c r="Q104" s="37">
        <f t="shared" si="12"/>
        <v>9300</v>
      </c>
      <c r="R104" s="21"/>
      <c r="S104" s="21"/>
      <c r="T104" s="21"/>
    </row>
    <row r="105" spans="1:20" ht="15.75" x14ac:dyDescent="0.25">
      <c r="A105" s="13">
        <v>0.625</v>
      </c>
      <c r="B105" s="14">
        <v>3099</v>
      </c>
      <c r="C105" s="15">
        <v>1100</v>
      </c>
      <c r="D105" s="15">
        <v>900</v>
      </c>
      <c r="E105" s="16">
        <v>1100</v>
      </c>
      <c r="F105" s="15">
        <v>900</v>
      </c>
      <c r="G105" s="16">
        <v>1100</v>
      </c>
      <c r="H105" s="17">
        <v>900</v>
      </c>
      <c r="I105" s="83">
        <f t="shared" si="13"/>
        <v>48.25</v>
      </c>
      <c r="J105" s="83">
        <f t="shared" si="14"/>
        <v>46.75</v>
      </c>
      <c r="K105" s="83">
        <f t="shared" si="15"/>
        <v>48.25</v>
      </c>
      <c r="L105" s="83">
        <f t="shared" si="16"/>
        <v>46.75</v>
      </c>
      <c r="M105" s="83">
        <f t="shared" si="17"/>
        <v>48.25</v>
      </c>
      <c r="N105" s="83">
        <f t="shared" si="18"/>
        <v>46.75</v>
      </c>
      <c r="O105" s="21"/>
      <c r="P105" s="36">
        <f t="shared" si="11"/>
        <v>1000</v>
      </c>
      <c r="Q105" s="37">
        <f t="shared" si="12"/>
        <v>6000</v>
      </c>
      <c r="R105" s="21"/>
      <c r="S105" s="21"/>
      <c r="T105" s="21"/>
    </row>
    <row r="106" spans="1:20" ht="15.75" x14ac:dyDescent="0.25">
      <c r="A106" s="13">
        <v>0.625</v>
      </c>
      <c r="B106" s="14">
        <v>3100</v>
      </c>
      <c r="C106" s="15">
        <v>700</v>
      </c>
      <c r="D106" s="15">
        <v>700</v>
      </c>
      <c r="E106" s="16">
        <v>600</v>
      </c>
      <c r="F106" s="15">
        <v>700</v>
      </c>
      <c r="G106" s="16">
        <v>400</v>
      </c>
      <c r="H106" s="17">
        <v>1400</v>
      </c>
      <c r="I106" s="83">
        <f t="shared" si="13"/>
        <v>45.25</v>
      </c>
      <c r="J106" s="83">
        <f t="shared" si="14"/>
        <v>45.25</v>
      </c>
      <c r="K106" s="83">
        <f t="shared" si="15"/>
        <v>44.5</v>
      </c>
      <c r="L106" s="83">
        <f t="shared" si="16"/>
        <v>45.25</v>
      </c>
      <c r="M106" s="83">
        <f t="shared" si="17"/>
        <v>43</v>
      </c>
      <c r="N106" s="83">
        <f t="shared" si="18"/>
        <v>50.5</v>
      </c>
      <c r="O106" s="21"/>
      <c r="P106" s="36">
        <f t="shared" si="11"/>
        <v>750</v>
      </c>
      <c r="Q106" s="37">
        <f t="shared" si="12"/>
        <v>4500</v>
      </c>
      <c r="R106" s="21"/>
      <c r="S106" s="21"/>
      <c r="T106" s="21"/>
    </row>
    <row r="107" spans="1:20" ht="15.75" x14ac:dyDescent="0.25">
      <c r="A107" s="13">
        <v>0.625</v>
      </c>
      <c r="B107" s="14">
        <v>3101</v>
      </c>
      <c r="C107" s="15">
        <v>1500</v>
      </c>
      <c r="D107" s="15">
        <v>1700</v>
      </c>
      <c r="E107" s="16">
        <v>1000</v>
      </c>
      <c r="F107" s="15">
        <v>1200</v>
      </c>
      <c r="G107" s="16">
        <v>2600</v>
      </c>
      <c r="H107" s="17">
        <v>3400</v>
      </c>
      <c r="I107" s="83">
        <f t="shared" si="13"/>
        <v>51.25</v>
      </c>
      <c r="J107" s="83">
        <f t="shared" si="14"/>
        <v>52.75</v>
      </c>
      <c r="K107" s="83">
        <f t="shared" si="15"/>
        <v>47.5</v>
      </c>
      <c r="L107" s="83">
        <f t="shared" si="16"/>
        <v>49</v>
      </c>
      <c r="M107" s="83">
        <f t="shared" si="17"/>
        <v>60.4</v>
      </c>
      <c r="N107" s="83">
        <f t="shared" si="18"/>
        <v>67.599999999999994</v>
      </c>
      <c r="O107" s="21"/>
      <c r="P107" s="36">
        <f t="shared" si="11"/>
        <v>1900</v>
      </c>
      <c r="Q107" s="37">
        <f t="shared" si="12"/>
        <v>11400</v>
      </c>
      <c r="R107" s="21"/>
      <c r="S107" s="21"/>
      <c r="T107" s="21"/>
    </row>
    <row r="108" spans="1:20" ht="15.75" x14ac:dyDescent="0.25">
      <c r="A108" s="13">
        <v>0.625</v>
      </c>
      <c r="B108" s="14">
        <v>3102</v>
      </c>
      <c r="C108" s="15">
        <v>500</v>
      </c>
      <c r="D108" s="15">
        <v>400</v>
      </c>
      <c r="E108" s="16">
        <v>400</v>
      </c>
      <c r="F108" s="15">
        <v>500</v>
      </c>
      <c r="G108" s="16">
        <v>1600</v>
      </c>
      <c r="H108" s="17">
        <v>1500</v>
      </c>
      <c r="I108" s="83">
        <f t="shared" si="13"/>
        <v>43.75</v>
      </c>
      <c r="J108" s="83">
        <f t="shared" si="14"/>
        <v>43</v>
      </c>
      <c r="K108" s="83">
        <f t="shared" si="15"/>
        <v>43</v>
      </c>
      <c r="L108" s="83">
        <f t="shared" si="16"/>
        <v>43.75</v>
      </c>
      <c r="M108" s="83">
        <f t="shared" si="17"/>
        <v>52</v>
      </c>
      <c r="N108" s="83">
        <f t="shared" si="18"/>
        <v>51.25</v>
      </c>
      <c r="O108" s="21"/>
      <c r="P108" s="36">
        <f t="shared" si="11"/>
        <v>816.66666666666663</v>
      </c>
      <c r="Q108" s="37">
        <f t="shared" si="12"/>
        <v>4900</v>
      </c>
      <c r="R108" s="21"/>
      <c r="S108" s="21"/>
      <c r="T108" s="21"/>
    </row>
    <row r="109" spans="1:20" ht="15.75" x14ac:dyDescent="0.25">
      <c r="A109" s="13">
        <v>0.625</v>
      </c>
      <c r="B109" s="14">
        <v>3103</v>
      </c>
      <c r="C109" s="15">
        <v>900</v>
      </c>
      <c r="D109" s="15">
        <v>800</v>
      </c>
      <c r="E109" s="16">
        <v>1200</v>
      </c>
      <c r="F109" s="15">
        <v>1000</v>
      </c>
      <c r="G109" s="16">
        <v>1100</v>
      </c>
      <c r="H109" s="17">
        <v>1300</v>
      </c>
      <c r="I109" s="83">
        <f t="shared" si="13"/>
        <v>46.75</v>
      </c>
      <c r="J109" s="83">
        <f t="shared" si="14"/>
        <v>46</v>
      </c>
      <c r="K109" s="83">
        <f t="shared" si="15"/>
        <v>49</v>
      </c>
      <c r="L109" s="83">
        <f t="shared" si="16"/>
        <v>47.5</v>
      </c>
      <c r="M109" s="83">
        <f t="shared" si="17"/>
        <v>48.25</v>
      </c>
      <c r="N109" s="83">
        <f t="shared" si="18"/>
        <v>49.75</v>
      </c>
      <c r="O109" s="21"/>
      <c r="P109" s="36">
        <f t="shared" si="11"/>
        <v>1050</v>
      </c>
      <c r="Q109" s="37">
        <f t="shared" si="12"/>
        <v>6300</v>
      </c>
      <c r="R109" s="21"/>
      <c r="S109" s="21"/>
      <c r="T109" s="21"/>
    </row>
    <row r="110" spans="1:20" ht="15.75" x14ac:dyDescent="0.25">
      <c r="A110" s="13">
        <v>0.625</v>
      </c>
      <c r="B110" s="14">
        <v>3104</v>
      </c>
      <c r="C110" s="15">
        <v>2000</v>
      </c>
      <c r="D110" s="15">
        <v>1300</v>
      </c>
      <c r="E110" s="16">
        <v>1300</v>
      </c>
      <c r="F110" s="15">
        <v>1400</v>
      </c>
      <c r="G110" s="16">
        <v>1900</v>
      </c>
      <c r="H110" s="17">
        <v>2100</v>
      </c>
      <c r="I110" s="83">
        <f t="shared" si="13"/>
        <v>55</v>
      </c>
      <c r="J110" s="83">
        <f t="shared" si="14"/>
        <v>49.75</v>
      </c>
      <c r="K110" s="83">
        <f t="shared" si="15"/>
        <v>49.75</v>
      </c>
      <c r="L110" s="83">
        <f t="shared" si="16"/>
        <v>50.5</v>
      </c>
      <c r="M110" s="83">
        <f t="shared" si="17"/>
        <v>54.25</v>
      </c>
      <c r="N110" s="83">
        <f t="shared" si="18"/>
        <v>55.9</v>
      </c>
      <c r="O110" s="21"/>
      <c r="P110" s="36">
        <f t="shared" si="11"/>
        <v>1666.6666666666667</v>
      </c>
      <c r="Q110" s="37">
        <f t="shared" si="12"/>
        <v>10000</v>
      </c>
      <c r="R110" s="21"/>
      <c r="S110" s="21"/>
      <c r="T110" s="21"/>
    </row>
    <row r="111" spans="1:20" ht="15.75" x14ac:dyDescent="0.25">
      <c r="A111" s="13">
        <v>0.625</v>
      </c>
      <c r="B111" s="14">
        <v>3105</v>
      </c>
      <c r="C111" s="15">
        <v>1900</v>
      </c>
      <c r="D111" s="15">
        <v>800</v>
      </c>
      <c r="E111" s="16">
        <v>700</v>
      </c>
      <c r="F111" s="15">
        <v>500</v>
      </c>
      <c r="G111" s="16">
        <v>2000</v>
      </c>
      <c r="H111" s="17">
        <v>3000</v>
      </c>
      <c r="I111" s="83">
        <f t="shared" si="13"/>
        <v>54.25</v>
      </c>
      <c r="J111" s="83">
        <f t="shared" si="14"/>
        <v>46</v>
      </c>
      <c r="K111" s="83">
        <f t="shared" si="15"/>
        <v>45.25</v>
      </c>
      <c r="L111" s="83">
        <f t="shared" si="16"/>
        <v>43.75</v>
      </c>
      <c r="M111" s="83">
        <f t="shared" si="17"/>
        <v>55</v>
      </c>
      <c r="N111" s="83">
        <f t="shared" si="18"/>
        <v>64</v>
      </c>
      <c r="O111" s="21"/>
      <c r="P111" s="36">
        <f t="shared" si="11"/>
        <v>1483.3333333333333</v>
      </c>
      <c r="Q111" s="37">
        <f t="shared" si="12"/>
        <v>8900</v>
      </c>
      <c r="R111" s="21"/>
      <c r="S111" s="21"/>
      <c r="T111" s="21"/>
    </row>
    <row r="112" spans="1:20" ht="15.75" x14ac:dyDescent="0.25">
      <c r="A112" s="13">
        <v>0.625</v>
      </c>
      <c r="B112" s="14">
        <v>3106</v>
      </c>
      <c r="C112" s="15">
        <v>700</v>
      </c>
      <c r="D112" s="15">
        <v>600</v>
      </c>
      <c r="E112" s="16">
        <v>600</v>
      </c>
      <c r="F112" s="15">
        <v>600</v>
      </c>
      <c r="G112" s="16">
        <v>1100</v>
      </c>
      <c r="H112" s="17">
        <v>1200</v>
      </c>
      <c r="I112" s="83">
        <f t="shared" si="13"/>
        <v>45.25</v>
      </c>
      <c r="J112" s="83">
        <f t="shared" si="14"/>
        <v>44.5</v>
      </c>
      <c r="K112" s="83">
        <f t="shared" si="15"/>
        <v>44.5</v>
      </c>
      <c r="L112" s="83">
        <f t="shared" si="16"/>
        <v>44.5</v>
      </c>
      <c r="M112" s="83">
        <f t="shared" si="17"/>
        <v>48.25</v>
      </c>
      <c r="N112" s="83">
        <f t="shared" si="18"/>
        <v>49</v>
      </c>
      <c r="O112" s="21"/>
      <c r="P112" s="36">
        <f t="shared" si="11"/>
        <v>800</v>
      </c>
      <c r="Q112" s="37">
        <f t="shared" si="12"/>
        <v>4800</v>
      </c>
      <c r="R112" s="21"/>
      <c r="S112" s="21"/>
      <c r="T112" s="21"/>
    </row>
    <row r="113" spans="1:20" ht="15.75" x14ac:dyDescent="0.25">
      <c r="A113" s="13">
        <v>0.625</v>
      </c>
      <c r="B113" s="14">
        <v>3107</v>
      </c>
      <c r="C113" s="15">
        <v>1800</v>
      </c>
      <c r="D113" s="15">
        <v>2000</v>
      </c>
      <c r="E113" s="16">
        <v>2100</v>
      </c>
      <c r="F113" s="15">
        <v>1700</v>
      </c>
      <c r="G113" s="16">
        <v>1700</v>
      </c>
      <c r="H113" s="17">
        <v>2300</v>
      </c>
      <c r="I113" s="83">
        <f t="shared" si="13"/>
        <v>53.5</v>
      </c>
      <c r="J113" s="83">
        <f t="shared" si="14"/>
        <v>55</v>
      </c>
      <c r="K113" s="83">
        <f t="shared" si="15"/>
        <v>55.9</v>
      </c>
      <c r="L113" s="83">
        <f t="shared" si="16"/>
        <v>52.75</v>
      </c>
      <c r="M113" s="83">
        <f t="shared" si="17"/>
        <v>52.75</v>
      </c>
      <c r="N113" s="83">
        <f t="shared" si="18"/>
        <v>57.7</v>
      </c>
      <c r="O113" s="21"/>
      <c r="P113" s="36">
        <f t="shared" si="11"/>
        <v>1933.3333333333333</v>
      </c>
      <c r="Q113" s="37">
        <f t="shared" si="12"/>
        <v>11600</v>
      </c>
      <c r="R113" s="21"/>
      <c r="S113" s="21"/>
      <c r="T113" s="21"/>
    </row>
    <row r="114" spans="1:20" ht="15.75" x14ac:dyDescent="0.25">
      <c r="A114" s="13">
        <v>0.625</v>
      </c>
      <c r="B114" s="14">
        <v>3108</v>
      </c>
      <c r="C114" s="15">
        <v>200</v>
      </c>
      <c r="D114" s="15">
        <v>100</v>
      </c>
      <c r="E114" s="16">
        <v>300</v>
      </c>
      <c r="F114" s="15">
        <v>100</v>
      </c>
      <c r="G114" s="16">
        <v>2000</v>
      </c>
      <c r="H114" s="17">
        <v>2000</v>
      </c>
      <c r="I114" s="83">
        <f t="shared" si="13"/>
        <v>41.5</v>
      </c>
      <c r="J114" s="83">
        <f t="shared" si="14"/>
        <v>40.75</v>
      </c>
      <c r="K114" s="83">
        <f t="shared" si="15"/>
        <v>42.25</v>
      </c>
      <c r="L114" s="83">
        <f t="shared" si="16"/>
        <v>40.75</v>
      </c>
      <c r="M114" s="83">
        <f t="shared" si="17"/>
        <v>55</v>
      </c>
      <c r="N114" s="83">
        <f t="shared" si="18"/>
        <v>55</v>
      </c>
      <c r="O114" s="21"/>
      <c r="P114" s="36">
        <f t="shared" si="11"/>
        <v>783.33333333333337</v>
      </c>
      <c r="Q114" s="37">
        <f t="shared" si="12"/>
        <v>4700</v>
      </c>
      <c r="R114" s="21"/>
      <c r="S114" s="21"/>
      <c r="T114" s="21"/>
    </row>
    <row r="115" spans="1:20" ht="15.75" x14ac:dyDescent="0.25">
      <c r="A115" s="13">
        <v>0.625</v>
      </c>
      <c r="B115" s="14">
        <v>3109</v>
      </c>
      <c r="C115" s="15">
        <v>700</v>
      </c>
      <c r="D115" s="15">
        <v>500</v>
      </c>
      <c r="E115" s="16">
        <v>800</v>
      </c>
      <c r="F115" s="15">
        <v>2000</v>
      </c>
      <c r="G115" s="16">
        <v>2200</v>
      </c>
      <c r="H115" s="17">
        <v>900</v>
      </c>
      <c r="I115" s="83">
        <f t="shared" si="13"/>
        <v>45.25</v>
      </c>
      <c r="J115" s="83">
        <f t="shared" si="14"/>
        <v>43.75</v>
      </c>
      <c r="K115" s="83">
        <f t="shared" si="15"/>
        <v>46</v>
      </c>
      <c r="L115" s="83">
        <f t="shared" si="16"/>
        <v>55</v>
      </c>
      <c r="M115" s="83">
        <f t="shared" si="17"/>
        <v>56.8</v>
      </c>
      <c r="N115" s="83">
        <f t="shared" si="18"/>
        <v>46.75</v>
      </c>
      <c r="O115" s="21"/>
      <c r="P115" s="36">
        <f t="shared" si="11"/>
        <v>1183.3333333333333</v>
      </c>
      <c r="Q115" s="37">
        <f t="shared" si="12"/>
        <v>7100</v>
      </c>
      <c r="R115" s="21"/>
      <c r="S115" s="21"/>
      <c r="T115" s="21"/>
    </row>
    <row r="116" spans="1:20" ht="15.75" x14ac:dyDescent="0.25">
      <c r="A116" s="13">
        <v>0.625</v>
      </c>
      <c r="B116" s="14">
        <v>3110</v>
      </c>
      <c r="C116" s="15">
        <v>2000</v>
      </c>
      <c r="D116" s="15">
        <v>1000</v>
      </c>
      <c r="E116" s="16">
        <v>1100</v>
      </c>
      <c r="F116" s="15">
        <v>800</v>
      </c>
      <c r="G116" s="16">
        <v>1400</v>
      </c>
      <c r="H116" s="17">
        <v>1700</v>
      </c>
      <c r="I116" s="83">
        <f t="shared" si="13"/>
        <v>55</v>
      </c>
      <c r="J116" s="83">
        <f t="shared" si="14"/>
        <v>47.5</v>
      </c>
      <c r="K116" s="83">
        <f t="shared" si="15"/>
        <v>48.25</v>
      </c>
      <c r="L116" s="83">
        <f t="shared" si="16"/>
        <v>46</v>
      </c>
      <c r="M116" s="83">
        <f t="shared" si="17"/>
        <v>50.5</v>
      </c>
      <c r="N116" s="83">
        <f t="shared" si="18"/>
        <v>52.75</v>
      </c>
      <c r="O116" s="21"/>
      <c r="P116" s="36">
        <f t="shared" si="11"/>
        <v>1333.3333333333333</v>
      </c>
      <c r="Q116" s="37">
        <f t="shared" si="12"/>
        <v>8000</v>
      </c>
      <c r="R116" s="21"/>
      <c r="S116" s="21"/>
      <c r="T116" s="21"/>
    </row>
    <row r="117" spans="1:20" ht="15.75" x14ac:dyDescent="0.25">
      <c r="A117" s="13">
        <v>0.625</v>
      </c>
      <c r="B117" s="14">
        <v>3111</v>
      </c>
      <c r="C117" s="15">
        <v>1000</v>
      </c>
      <c r="D117" s="15">
        <v>800</v>
      </c>
      <c r="E117" s="16">
        <v>1100</v>
      </c>
      <c r="F117" s="15">
        <v>900</v>
      </c>
      <c r="G117" s="16">
        <v>1000</v>
      </c>
      <c r="H117" s="17">
        <v>1200</v>
      </c>
      <c r="I117" s="83">
        <f t="shared" si="13"/>
        <v>47.5</v>
      </c>
      <c r="J117" s="83">
        <f t="shared" si="14"/>
        <v>46</v>
      </c>
      <c r="K117" s="83">
        <f t="shared" si="15"/>
        <v>48.25</v>
      </c>
      <c r="L117" s="83">
        <f t="shared" si="16"/>
        <v>46.75</v>
      </c>
      <c r="M117" s="83">
        <f t="shared" si="17"/>
        <v>47.5</v>
      </c>
      <c r="N117" s="83">
        <f t="shared" si="18"/>
        <v>49</v>
      </c>
      <c r="O117" s="21"/>
      <c r="P117" s="36">
        <f t="shared" si="11"/>
        <v>1000</v>
      </c>
      <c r="Q117" s="37">
        <f t="shared" si="12"/>
        <v>6000</v>
      </c>
      <c r="R117" s="21"/>
      <c r="S117" s="21"/>
      <c r="T117" s="21"/>
    </row>
    <row r="118" spans="1:20" ht="15.75" x14ac:dyDescent="0.25">
      <c r="A118" s="13">
        <v>0.625</v>
      </c>
      <c r="B118" s="14">
        <v>3112</v>
      </c>
      <c r="C118" s="15">
        <v>500</v>
      </c>
      <c r="D118" s="15">
        <v>100</v>
      </c>
      <c r="E118" s="16">
        <v>600</v>
      </c>
      <c r="F118" s="15">
        <v>400</v>
      </c>
      <c r="G118" s="16">
        <v>500</v>
      </c>
      <c r="H118" s="17">
        <v>500</v>
      </c>
      <c r="I118" s="83">
        <f t="shared" si="13"/>
        <v>43.75</v>
      </c>
      <c r="J118" s="83">
        <f t="shared" si="14"/>
        <v>40.75</v>
      </c>
      <c r="K118" s="83">
        <f t="shared" si="15"/>
        <v>44.5</v>
      </c>
      <c r="L118" s="83">
        <f t="shared" si="16"/>
        <v>43</v>
      </c>
      <c r="M118" s="83">
        <f t="shared" si="17"/>
        <v>43.75</v>
      </c>
      <c r="N118" s="83">
        <f t="shared" si="18"/>
        <v>43.75</v>
      </c>
      <c r="O118" s="21"/>
      <c r="P118" s="36">
        <f t="shared" si="11"/>
        <v>433.33333333333331</v>
      </c>
      <c r="Q118" s="37">
        <f t="shared" si="12"/>
        <v>2600</v>
      </c>
      <c r="R118" s="21"/>
      <c r="S118" s="21"/>
      <c r="T118" s="21"/>
    </row>
    <row r="119" spans="1:20" ht="15.75" x14ac:dyDescent="0.25">
      <c r="A119" s="13">
        <v>0.625</v>
      </c>
      <c r="B119" s="14">
        <v>3113</v>
      </c>
      <c r="C119" s="15">
        <v>400</v>
      </c>
      <c r="D119" s="15">
        <v>700</v>
      </c>
      <c r="E119" s="16">
        <v>400</v>
      </c>
      <c r="F119" s="15">
        <v>1400</v>
      </c>
      <c r="G119" s="16">
        <v>1300</v>
      </c>
      <c r="H119" s="17">
        <v>1300</v>
      </c>
      <c r="I119" s="83">
        <f t="shared" si="13"/>
        <v>43</v>
      </c>
      <c r="J119" s="83">
        <f t="shared" si="14"/>
        <v>45.25</v>
      </c>
      <c r="K119" s="83">
        <f t="shared" si="15"/>
        <v>43</v>
      </c>
      <c r="L119" s="83">
        <f t="shared" si="16"/>
        <v>50.5</v>
      </c>
      <c r="M119" s="83">
        <f t="shared" si="17"/>
        <v>49.75</v>
      </c>
      <c r="N119" s="83">
        <f t="shared" si="18"/>
        <v>49.75</v>
      </c>
      <c r="O119" s="21"/>
      <c r="P119" s="36">
        <f t="shared" si="11"/>
        <v>916.66666666666663</v>
      </c>
      <c r="Q119" s="37">
        <f t="shared" si="12"/>
        <v>5500</v>
      </c>
      <c r="R119" s="21"/>
      <c r="S119" s="21"/>
      <c r="T119" s="21"/>
    </row>
    <row r="120" spans="1:20" ht="15.75" x14ac:dyDescent="0.25">
      <c r="A120" s="13">
        <v>0.625</v>
      </c>
      <c r="B120" s="14">
        <v>3114</v>
      </c>
      <c r="C120" s="15">
        <v>1300</v>
      </c>
      <c r="D120" s="15">
        <v>700</v>
      </c>
      <c r="E120" s="16">
        <v>800</v>
      </c>
      <c r="F120" s="15">
        <v>600</v>
      </c>
      <c r="G120" s="16">
        <v>800</v>
      </c>
      <c r="H120" s="17">
        <v>800</v>
      </c>
      <c r="I120" s="83">
        <f t="shared" si="13"/>
        <v>49.75</v>
      </c>
      <c r="J120" s="83">
        <f t="shared" si="14"/>
        <v>45.25</v>
      </c>
      <c r="K120" s="83">
        <f t="shared" si="15"/>
        <v>46</v>
      </c>
      <c r="L120" s="83">
        <f t="shared" si="16"/>
        <v>44.5</v>
      </c>
      <c r="M120" s="83">
        <f t="shared" si="17"/>
        <v>46</v>
      </c>
      <c r="N120" s="83">
        <f t="shared" si="18"/>
        <v>46</v>
      </c>
      <c r="O120" s="21"/>
      <c r="P120" s="36">
        <f t="shared" si="11"/>
        <v>833.33333333333337</v>
      </c>
      <c r="Q120" s="37">
        <f t="shared" si="12"/>
        <v>5000</v>
      </c>
      <c r="R120" s="21"/>
      <c r="S120" s="21"/>
      <c r="T120" s="21"/>
    </row>
    <row r="121" spans="1:20" ht="15.75" x14ac:dyDescent="0.25">
      <c r="A121" s="13">
        <v>0.625</v>
      </c>
      <c r="B121" s="14">
        <v>3115</v>
      </c>
      <c r="C121" s="15">
        <v>1800</v>
      </c>
      <c r="D121" s="15">
        <v>2000</v>
      </c>
      <c r="E121" s="16">
        <v>2000</v>
      </c>
      <c r="F121" s="15">
        <v>1700</v>
      </c>
      <c r="G121" s="16">
        <v>1900</v>
      </c>
      <c r="H121" s="17">
        <v>1900</v>
      </c>
      <c r="I121" s="83">
        <f t="shared" si="13"/>
        <v>53.5</v>
      </c>
      <c r="J121" s="83">
        <f t="shared" si="14"/>
        <v>55</v>
      </c>
      <c r="K121" s="83">
        <f t="shared" si="15"/>
        <v>55</v>
      </c>
      <c r="L121" s="83">
        <f t="shared" si="16"/>
        <v>52.75</v>
      </c>
      <c r="M121" s="83">
        <f t="shared" si="17"/>
        <v>54.25</v>
      </c>
      <c r="N121" s="83">
        <f t="shared" si="18"/>
        <v>54.25</v>
      </c>
      <c r="O121" s="21"/>
      <c r="P121" s="36">
        <f t="shared" si="11"/>
        <v>1883.3333333333333</v>
      </c>
      <c r="Q121" s="37">
        <f t="shared" si="12"/>
        <v>11300</v>
      </c>
      <c r="R121" s="21"/>
      <c r="S121" s="21"/>
      <c r="T121" s="21"/>
    </row>
    <row r="122" spans="1:20" ht="15.75" x14ac:dyDescent="0.25">
      <c r="A122" s="13">
        <v>0.625</v>
      </c>
      <c r="B122" s="14">
        <v>3116</v>
      </c>
      <c r="C122" s="15">
        <v>1800</v>
      </c>
      <c r="D122" s="15">
        <v>1700</v>
      </c>
      <c r="E122" s="16">
        <v>2100</v>
      </c>
      <c r="F122" s="15">
        <v>1500</v>
      </c>
      <c r="G122" s="16">
        <v>4800</v>
      </c>
      <c r="H122" s="17">
        <v>2000</v>
      </c>
      <c r="I122" s="83">
        <f t="shared" si="13"/>
        <v>53.5</v>
      </c>
      <c r="J122" s="83">
        <f t="shared" si="14"/>
        <v>52.75</v>
      </c>
      <c r="K122" s="83">
        <f t="shared" si="15"/>
        <v>55.9</v>
      </c>
      <c r="L122" s="83">
        <f t="shared" si="16"/>
        <v>51.25</v>
      </c>
      <c r="M122" s="83">
        <f t="shared" si="17"/>
        <v>81.400000000000006</v>
      </c>
      <c r="N122" s="83">
        <f t="shared" si="18"/>
        <v>55</v>
      </c>
      <c r="O122" s="21"/>
      <c r="P122" s="36">
        <f t="shared" si="11"/>
        <v>2316.6666666666665</v>
      </c>
      <c r="Q122" s="37">
        <f t="shared" si="12"/>
        <v>13900</v>
      </c>
      <c r="R122" s="21"/>
      <c r="S122" s="21"/>
      <c r="T122" s="21"/>
    </row>
    <row r="123" spans="1:20" ht="15.75" x14ac:dyDescent="0.25">
      <c r="A123" s="13">
        <v>0.625</v>
      </c>
      <c r="B123" s="14">
        <v>3117</v>
      </c>
      <c r="C123" s="15">
        <v>9700</v>
      </c>
      <c r="D123" s="15">
        <v>10700</v>
      </c>
      <c r="E123" s="16">
        <v>11900</v>
      </c>
      <c r="F123" s="15">
        <v>6400</v>
      </c>
      <c r="G123" s="16">
        <v>2500</v>
      </c>
      <c r="H123" s="17">
        <v>8300</v>
      </c>
      <c r="I123" s="83">
        <f t="shared" si="13"/>
        <v>132.85</v>
      </c>
      <c r="J123" s="83">
        <f t="shared" si="14"/>
        <v>143.35000000000002</v>
      </c>
      <c r="K123" s="83">
        <f t="shared" si="15"/>
        <v>155.94999999999999</v>
      </c>
      <c r="L123" s="83">
        <f t="shared" si="16"/>
        <v>98.2</v>
      </c>
      <c r="M123" s="83">
        <f t="shared" si="17"/>
        <v>59.5</v>
      </c>
      <c r="N123" s="83">
        <f t="shared" si="18"/>
        <v>118.15</v>
      </c>
      <c r="O123" s="21"/>
      <c r="P123" s="36">
        <f t="shared" si="11"/>
        <v>8250</v>
      </c>
      <c r="Q123" s="37">
        <f t="shared" si="12"/>
        <v>49500</v>
      </c>
      <c r="R123" s="21"/>
      <c r="S123" s="21"/>
      <c r="T123" s="21"/>
    </row>
    <row r="124" spans="1:20" ht="15.75" x14ac:dyDescent="0.25">
      <c r="A124" s="13">
        <v>0.625</v>
      </c>
      <c r="B124" s="14">
        <v>3118</v>
      </c>
      <c r="C124" s="15">
        <v>500</v>
      </c>
      <c r="D124" s="15">
        <v>300</v>
      </c>
      <c r="E124" s="16">
        <v>300</v>
      </c>
      <c r="F124" s="15">
        <v>300</v>
      </c>
      <c r="G124" s="16">
        <v>700</v>
      </c>
      <c r="H124" s="17">
        <v>700</v>
      </c>
      <c r="I124" s="83">
        <f t="shared" si="13"/>
        <v>43.75</v>
      </c>
      <c r="J124" s="83">
        <f t="shared" si="14"/>
        <v>42.25</v>
      </c>
      <c r="K124" s="83">
        <f t="shared" si="15"/>
        <v>42.25</v>
      </c>
      <c r="L124" s="83">
        <f t="shared" si="16"/>
        <v>42.25</v>
      </c>
      <c r="M124" s="83">
        <f t="shared" si="17"/>
        <v>45.25</v>
      </c>
      <c r="N124" s="83">
        <f t="shared" si="18"/>
        <v>45.25</v>
      </c>
      <c r="O124" s="21"/>
      <c r="P124" s="36">
        <f t="shared" si="11"/>
        <v>466.66666666666669</v>
      </c>
      <c r="Q124" s="37">
        <f t="shared" si="12"/>
        <v>2800</v>
      </c>
      <c r="R124" s="21"/>
      <c r="S124" s="21"/>
      <c r="T124" s="21"/>
    </row>
    <row r="125" spans="1:20" ht="15.75" x14ac:dyDescent="0.25">
      <c r="A125" s="13">
        <v>0.625</v>
      </c>
      <c r="B125" s="14">
        <v>3119</v>
      </c>
      <c r="C125" s="15">
        <v>700</v>
      </c>
      <c r="D125" s="15">
        <v>600</v>
      </c>
      <c r="E125" s="16">
        <v>600</v>
      </c>
      <c r="F125" s="15">
        <v>500</v>
      </c>
      <c r="G125" s="16">
        <v>600</v>
      </c>
      <c r="H125" s="17">
        <v>700</v>
      </c>
      <c r="I125" s="83">
        <f t="shared" si="13"/>
        <v>45.25</v>
      </c>
      <c r="J125" s="83">
        <f t="shared" si="14"/>
        <v>44.5</v>
      </c>
      <c r="K125" s="83">
        <f t="shared" si="15"/>
        <v>44.5</v>
      </c>
      <c r="L125" s="83">
        <f t="shared" si="16"/>
        <v>43.75</v>
      </c>
      <c r="M125" s="83">
        <f t="shared" si="17"/>
        <v>44.5</v>
      </c>
      <c r="N125" s="83">
        <f t="shared" si="18"/>
        <v>45.25</v>
      </c>
      <c r="O125" s="21"/>
      <c r="P125" s="36">
        <f t="shared" si="11"/>
        <v>616.66666666666663</v>
      </c>
      <c r="Q125" s="37">
        <f t="shared" si="12"/>
        <v>3700</v>
      </c>
      <c r="R125" s="21"/>
      <c r="S125" s="21"/>
      <c r="T125" s="21"/>
    </row>
    <row r="126" spans="1:20" ht="15.75" x14ac:dyDescent="0.25">
      <c r="A126" s="13">
        <v>0.625</v>
      </c>
      <c r="B126" s="14">
        <v>3120</v>
      </c>
      <c r="C126" s="15">
        <v>400</v>
      </c>
      <c r="D126" s="15">
        <v>300</v>
      </c>
      <c r="E126" s="16">
        <v>400</v>
      </c>
      <c r="F126" s="15">
        <v>300</v>
      </c>
      <c r="G126" s="16">
        <v>700</v>
      </c>
      <c r="H126" s="17">
        <v>600</v>
      </c>
      <c r="I126" s="83">
        <f t="shared" si="13"/>
        <v>43</v>
      </c>
      <c r="J126" s="83">
        <f t="shared" si="14"/>
        <v>42.25</v>
      </c>
      <c r="K126" s="83">
        <f t="shared" si="15"/>
        <v>43</v>
      </c>
      <c r="L126" s="83">
        <f t="shared" si="16"/>
        <v>42.25</v>
      </c>
      <c r="M126" s="83">
        <f t="shared" si="17"/>
        <v>45.25</v>
      </c>
      <c r="N126" s="83">
        <f t="shared" si="18"/>
        <v>44.5</v>
      </c>
      <c r="O126" s="21"/>
      <c r="P126" s="36">
        <f t="shared" si="11"/>
        <v>450</v>
      </c>
      <c r="Q126" s="37">
        <f t="shared" si="12"/>
        <v>2700</v>
      </c>
      <c r="R126" s="21"/>
      <c r="S126" s="21"/>
      <c r="T126" s="21"/>
    </row>
    <row r="127" spans="1:20" ht="15.75" x14ac:dyDescent="0.25">
      <c r="A127" s="13">
        <v>0.625</v>
      </c>
      <c r="B127" s="14">
        <v>3121</v>
      </c>
      <c r="C127" s="15">
        <v>1500</v>
      </c>
      <c r="D127" s="15">
        <v>1400</v>
      </c>
      <c r="E127" s="16">
        <v>1900</v>
      </c>
      <c r="F127" s="15">
        <v>1600</v>
      </c>
      <c r="G127" s="16">
        <v>2100</v>
      </c>
      <c r="H127" s="17">
        <v>1100</v>
      </c>
      <c r="I127" s="83">
        <f t="shared" si="13"/>
        <v>51.25</v>
      </c>
      <c r="J127" s="83">
        <f t="shared" si="14"/>
        <v>50.5</v>
      </c>
      <c r="K127" s="83">
        <f t="shared" si="15"/>
        <v>54.25</v>
      </c>
      <c r="L127" s="83">
        <f t="shared" si="16"/>
        <v>52</v>
      </c>
      <c r="M127" s="83">
        <f t="shared" si="17"/>
        <v>55.9</v>
      </c>
      <c r="N127" s="83">
        <f t="shared" si="18"/>
        <v>48.25</v>
      </c>
      <c r="O127" s="21"/>
      <c r="P127" s="36">
        <f t="shared" si="11"/>
        <v>1600</v>
      </c>
      <c r="Q127" s="37">
        <f t="shared" si="12"/>
        <v>9600</v>
      </c>
      <c r="R127" s="21"/>
      <c r="S127" s="21"/>
      <c r="T127" s="21"/>
    </row>
    <row r="128" spans="1:20" ht="15.75" x14ac:dyDescent="0.25">
      <c r="A128" s="13">
        <v>0.625</v>
      </c>
      <c r="B128" s="14">
        <v>3122</v>
      </c>
      <c r="C128" s="15">
        <v>3500</v>
      </c>
      <c r="D128" s="15">
        <v>3200</v>
      </c>
      <c r="E128" s="16">
        <v>3700</v>
      </c>
      <c r="F128" s="15">
        <v>3000</v>
      </c>
      <c r="G128" s="16">
        <v>13300</v>
      </c>
      <c r="H128" s="17">
        <v>13400</v>
      </c>
      <c r="I128" s="83">
        <f t="shared" si="13"/>
        <v>68.5</v>
      </c>
      <c r="J128" s="83">
        <f t="shared" si="14"/>
        <v>65.8</v>
      </c>
      <c r="K128" s="83">
        <f t="shared" si="15"/>
        <v>70.3</v>
      </c>
      <c r="L128" s="83">
        <f t="shared" si="16"/>
        <v>64</v>
      </c>
      <c r="M128" s="83">
        <f t="shared" si="17"/>
        <v>170.65</v>
      </c>
      <c r="N128" s="83">
        <f t="shared" si="18"/>
        <v>171.7</v>
      </c>
      <c r="O128" s="21"/>
      <c r="P128" s="36">
        <f t="shared" si="11"/>
        <v>6683.333333333333</v>
      </c>
      <c r="Q128" s="37">
        <f t="shared" si="12"/>
        <v>40100</v>
      </c>
      <c r="R128" s="21"/>
      <c r="S128" s="21"/>
      <c r="T128" s="21"/>
    </row>
    <row r="129" spans="1:20" ht="15.75" x14ac:dyDescent="0.25">
      <c r="A129" s="13">
        <v>0.625</v>
      </c>
      <c r="B129" s="14">
        <v>3123</v>
      </c>
      <c r="C129" s="15">
        <v>900</v>
      </c>
      <c r="D129" s="15">
        <v>700</v>
      </c>
      <c r="E129" s="16">
        <v>700</v>
      </c>
      <c r="F129" s="15">
        <v>700</v>
      </c>
      <c r="G129" s="16">
        <v>700</v>
      </c>
      <c r="H129" s="17">
        <v>800</v>
      </c>
      <c r="I129" s="83">
        <f t="shared" si="13"/>
        <v>46.75</v>
      </c>
      <c r="J129" s="83">
        <f t="shared" si="14"/>
        <v>45.25</v>
      </c>
      <c r="K129" s="83">
        <f t="shared" si="15"/>
        <v>45.25</v>
      </c>
      <c r="L129" s="83">
        <f t="shared" si="16"/>
        <v>45.25</v>
      </c>
      <c r="M129" s="83">
        <f t="shared" si="17"/>
        <v>45.25</v>
      </c>
      <c r="N129" s="83">
        <f t="shared" si="18"/>
        <v>46</v>
      </c>
      <c r="O129" s="21"/>
      <c r="P129" s="36">
        <f t="shared" si="11"/>
        <v>750</v>
      </c>
      <c r="Q129" s="37">
        <f t="shared" si="12"/>
        <v>4500</v>
      </c>
      <c r="R129" s="21"/>
      <c r="S129" s="21"/>
      <c r="T129" s="21"/>
    </row>
    <row r="130" spans="1:20" ht="15.75" x14ac:dyDescent="0.25">
      <c r="A130" s="13">
        <v>0.625</v>
      </c>
      <c r="B130" s="14">
        <v>3124</v>
      </c>
      <c r="C130" s="15">
        <v>700</v>
      </c>
      <c r="D130" s="15">
        <v>800</v>
      </c>
      <c r="E130" s="16">
        <v>1200</v>
      </c>
      <c r="F130" s="15">
        <v>1000</v>
      </c>
      <c r="G130" s="16">
        <v>700</v>
      </c>
      <c r="H130" s="17">
        <v>100</v>
      </c>
      <c r="I130" s="83">
        <f t="shared" si="13"/>
        <v>45.25</v>
      </c>
      <c r="J130" s="83">
        <f t="shared" si="14"/>
        <v>46</v>
      </c>
      <c r="K130" s="83">
        <f t="shared" si="15"/>
        <v>49</v>
      </c>
      <c r="L130" s="83">
        <f t="shared" si="16"/>
        <v>47.5</v>
      </c>
      <c r="M130" s="83">
        <f t="shared" si="17"/>
        <v>45.25</v>
      </c>
      <c r="N130" s="83">
        <f t="shared" si="18"/>
        <v>40.75</v>
      </c>
      <c r="O130" s="21"/>
      <c r="P130" s="36">
        <f t="shared" si="11"/>
        <v>750</v>
      </c>
      <c r="Q130" s="37">
        <f t="shared" si="12"/>
        <v>4500</v>
      </c>
      <c r="R130" s="21"/>
      <c r="S130" s="21"/>
      <c r="T130" s="21"/>
    </row>
    <row r="131" spans="1:20" ht="15.75" x14ac:dyDescent="0.25">
      <c r="A131" s="13">
        <v>0.625</v>
      </c>
      <c r="B131" s="14">
        <v>3125</v>
      </c>
      <c r="C131" s="15">
        <v>2500</v>
      </c>
      <c r="D131" s="15">
        <v>2100</v>
      </c>
      <c r="E131" s="16">
        <v>2500</v>
      </c>
      <c r="F131" s="15">
        <v>1900</v>
      </c>
      <c r="G131" s="16">
        <v>2100</v>
      </c>
      <c r="H131" s="17">
        <v>1800</v>
      </c>
      <c r="I131" s="83">
        <f t="shared" si="13"/>
        <v>59.5</v>
      </c>
      <c r="J131" s="83">
        <f t="shared" si="14"/>
        <v>55.9</v>
      </c>
      <c r="K131" s="83">
        <f t="shared" si="15"/>
        <v>59.5</v>
      </c>
      <c r="L131" s="83">
        <f t="shared" si="16"/>
        <v>54.25</v>
      </c>
      <c r="M131" s="83">
        <f t="shared" si="17"/>
        <v>55.9</v>
      </c>
      <c r="N131" s="83">
        <f t="shared" si="18"/>
        <v>53.5</v>
      </c>
      <c r="O131" s="21"/>
      <c r="P131" s="36">
        <f t="shared" si="11"/>
        <v>2150</v>
      </c>
      <c r="Q131" s="37">
        <f t="shared" si="12"/>
        <v>12900</v>
      </c>
      <c r="R131" s="21"/>
      <c r="S131" s="21"/>
      <c r="T131" s="21"/>
    </row>
    <row r="132" spans="1:20" ht="15.75" x14ac:dyDescent="0.25">
      <c r="A132" s="13">
        <v>0.625</v>
      </c>
      <c r="B132" s="14">
        <v>3126</v>
      </c>
      <c r="C132" s="15">
        <v>800</v>
      </c>
      <c r="D132" s="15">
        <v>700</v>
      </c>
      <c r="E132" s="16">
        <v>700</v>
      </c>
      <c r="F132" s="15">
        <v>600</v>
      </c>
      <c r="G132" s="16">
        <v>800</v>
      </c>
      <c r="H132" s="17">
        <v>800</v>
      </c>
      <c r="I132" s="83">
        <f t="shared" si="13"/>
        <v>46</v>
      </c>
      <c r="J132" s="83">
        <f t="shared" si="14"/>
        <v>45.25</v>
      </c>
      <c r="K132" s="83">
        <f t="shared" si="15"/>
        <v>45.25</v>
      </c>
      <c r="L132" s="83">
        <f t="shared" si="16"/>
        <v>44.5</v>
      </c>
      <c r="M132" s="83">
        <f t="shared" si="17"/>
        <v>46</v>
      </c>
      <c r="N132" s="83">
        <f t="shared" si="18"/>
        <v>46</v>
      </c>
      <c r="O132" s="21"/>
      <c r="P132" s="36">
        <f t="shared" si="11"/>
        <v>733.33333333333337</v>
      </c>
      <c r="Q132" s="37">
        <f t="shared" si="12"/>
        <v>4400</v>
      </c>
      <c r="R132" s="21"/>
      <c r="S132" s="21"/>
      <c r="T132" s="21"/>
    </row>
    <row r="133" spans="1:20" ht="15.75" x14ac:dyDescent="0.25">
      <c r="A133" s="13">
        <v>0.625</v>
      </c>
      <c r="B133" s="14">
        <v>3127</v>
      </c>
      <c r="C133" s="15">
        <v>1100</v>
      </c>
      <c r="D133" s="15">
        <v>700</v>
      </c>
      <c r="E133" s="16">
        <v>1500</v>
      </c>
      <c r="F133" s="15">
        <v>300</v>
      </c>
      <c r="G133" s="16">
        <v>1200</v>
      </c>
      <c r="H133" s="17">
        <v>700</v>
      </c>
      <c r="I133" s="83">
        <f t="shared" si="13"/>
        <v>48.25</v>
      </c>
      <c r="J133" s="83">
        <f t="shared" si="14"/>
        <v>45.25</v>
      </c>
      <c r="K133" s="83">
        <f t="shared" si="15"/>
        <v>51.25</v>
      </c>
      <c r="L133" s="83">
        <f t="shared" si="16"/>
        <v>42.25</v>
      </c>
      <c r="M133" s="83">
        <f t="shared" si="17"/>
        <v>49</v>
      </c>
      <c r="N133" s="83">
        <f t="shared" si="18"/>
        <v>45.25</v>
      </c>
      <c r="O133" s="21"/>
      <c r="P133" s="36">
        <f t="shared" si="11"/>
        <v>916.66666666666663</v>
      </c>
      <c r="Q133" s="37">
        <f t="shared" si="12"/>
        <v>5500</v>
      </c>
      <c r="R133" s="21"/>
      <c r="S133" s="21"/>
      <c r="T133" s="21"/>
    </row>
    <row r="134" spans="1:20" ht="15.75" x14ac:dyDescent="0.25">
      <c r="A134" s="13">
        <v>0.625</v>
      </c>
      <c r="B134" s="14">
        <v>3128</v>
      </c>
      <c r="C134" s="15">
        <v>0</v>
      </c>
      <c r="D134" s="15">
        <v>100</v>
      </c>
      <c r="E134" s="16">
        <v>1000</v>
      </c>
      <c r="F134" s="15">
        <v>900</v>
      </c>
      <c r="G134" s="16">
        <v>800</v>
      </c>
      <c r="H134" s="17">
        <v>900</v>
      </c>
      <c r="I134" s="83">
        <f t="shared" si="13"/>
        <v>40</v>
      </c>
      <c r="J134" s="83">
        <f t="shared" si="14"/>
        <v>40.75</v>
      </c>
      <c r="K134" s="83">
        <f t="shared" si="15"/>
        <v>47.5</v>
      </c>
      <c r="L134" s="83">
        <f t="shared" si="16"/>
        <v>46.75</v>
      </c>
      <c r="M134" s="83">
        <f t="shared" si="17"/>
        <v>46</v>
      </c>
      <c r="N134" s="83">
        <f t="shared" si="18"/>
        <v>46.75</v>
      </c>
      <c r="O134" s="21"/>
      <c r="P134" s="36">
        <f t="shared" si="11"/>
        <v>616.66666666666663</v>
      </c>
      <c r="Q134" s="37">
        <f t="shared" si="12"/>
        <v>3700</v>
      </c>
      <c r="R134" s="21"/>
      <c r="S134" s="21"/>
      <c r="T134" s="21"/>
    </row>
    <row r="135" spans="1:20" ht="15.75" x14ac:dyDescent="0.25">
      <c r="A135" s="13">
        <v>0.625</v>
      </c>
      <c r="B135" s="14">
        <v>3129</v>
      </c>
      <c r="C135" s="15">
        <v>400</v>
      </c>
      <c r="D135" s="15">
        <v>400</v>
      </c>
      <c r="E135" s="16">
        <v>700</v>
      </c>
      <c r="F135" s="15">
        <v>500</v>
      </c>
      <c r="G135" s="16">
        <v>700</v>
      </c>
      <c r="H135" s="17">
        <v>2300</v>
      </c>
      <c r="I135" s="83">
        <f t="shared" si="13"/>
        <v>43</v>
      </c>
      <c r="J135" s="83">
        <f t="shared" si="14"/>
        <v>43</v>
      </c>
      <c r="K135" s="83">
        <f t="shared" si="15"/>
        <v>45.25</v>
      </c>
      <c r="L135" s="83">
        <f t="shared" si="16"/>
        <v>43.75</v>
      </c>
      <c r="M135" s="83">
        <f t="shared" si="17"/>
        <v>45.25</v>
      </c>
      <c r="N135" s="83">
        <f t="shared" si="18"/>
        <v>57.7</v>
      </c>
      <c r="O135" s="21"/>
      <c r="P135" s="36">
        <f t="shared" ref="P135:P198" si="19">AVERAGE(C135:H135)</f>
        <v>833.33333333333337</v>
      </c>
      <c r="Q135" s="37">
        <f t="shared" ref="Q135:Q198" si="20">SUM(C135:H135)</f>
        <v>5000</v>
      </c>
      <c r="R135" s="21"/>
      <c r="S135" s="21"/>
      <c r="T135" s="21"/>
    </row>
    <row r="136" spans="1:20" ht="15.75" x14ac:dyDescent="0.25">
      <c r="A136" s="13">
        <v>0.625</v>
      </c>
      <c r="B136" s="14">
        <v>3130</v>
      </c>
      <c r="C136" s="15">
        <v>2500</v>
      </c>
      <c r="D136" s="15">
        <v>800</v>
      </c>
      <c r="E136" s="16">
        <v>500</v>
      </c>
      <c r="F136" s="15">
        <v>700</v>
      </c>
      <c r="G136" s="16">
        <v>4800</v>
      </c>
      <c r="H136" s="17">
        <v>4700</v>
      </c>
      <c r="I136" s="83">
        <f t="shared" ref="I136:I199" si="21">20*2+IF(C136&gt;2000,2000/100*0.75,C136/100*0.75)+IF(IF(C136&gt;4000,(4000-2000)/100*0.9,(C136-2000)/100*0.9)&lt;0,0,IF(C136&gt;4000,(4000-2000)/100*0.9,(C136-2000)/100*0.9))+IF(C136&gt;4000,(C136-4000)/100*1.05,0)</f>
        <v>59.5</v>
      </c>
      <c r="J136" s="83">
        <f t="shared" ref="J136:J199" si="22">20*2+IF(D136&gt;2000,2000/100*0.75,D136/100*0.75)+IF(IF(D136&gt;4000,(4000-2000)/100*0.9,(D136-2000)/100*0.9)&lt;0,0,IF(D136&gt;4000,(4000-2000)/100*0.9,(D136-2000)/100*0.9))+IF(D136&gt;4000,(D136-4000)/100*1.05,0)</f>
        <v>46</v>
      </c>
      <c r="K136" s="83">
        <f t="shared" ref="K136:K199" si="23">20*2+IF(E136&gt;2000,2000/100*0.75,E136/100*0.75)+IF(IF(E136&gt;4000,(4000-2000)/100*0.9,(E136-2000)/100*0.9)&lt;0,0,IF(E136&gt;4000,(4000-2000)/100*0.9,(E136-2000)/100*0.9))+IF(E136&gt;4000,(E136-4000)/100*1.05,0)</f>
        <v>43.75</v>
      </c>
      <c r="L136" s="83">
        <f t="shared" ref="L136:L199" si="24">20*2+IF(F136&gt;2000,2000/100*0.75,F136/100*0.75)+IF(IF(F136&gt;4000,(4000-2000)/100*0.9,(F136-2000)/100*0.9)&lt;0,0,IF(F136&gt;4000,(4000-2000)/100*0.9,(F136-2000)/100*0.9))+IF(F136&gt;4000,(F136-4000)/100*1.05,0)</f>
        <v>45.25</v>
      </c>
      <c r="M136" s="83">
        <f t="shared" ref="M136:M199" si="25">20*2+IF(G136&gt;2000,2000/100*0.75,G136/100*0.75)+IF(IF(G136&gt;4000,(4000-2000)/100*0.9,(G136-2000)/100*0.9)&lt;0,0,IF(G136&gt;4000,(4000-2000)/100*0.9,(G136-2000)/100*0.9))+IF(G136&gt;4000,(G136-4000)/100*1.05,0)</f>
        <v>81.400000000000006</v>
      </c>
      <c r="N136" s="83">
        <f t="shared" ref="N136:N199" si="26">20*2+IF(H136&gt;2000,2000/100*0.75,H136/100*0.75)+IF(IF(H136&gt;4000,(4000-2000)/100*0.9,(H136-2000)/100*0.9)&lt;0,0,IF(H136&gt;4000,(4000-2000)/100*0.9,(H136-2000)/100*0.9))+IF(H136&gt;4000,(H136-4000)/100*1.05,0)</f>
        <v>80.349999999999994</v>
      </c>
      <c r="O136" s="21"/>
      <c r="P136" s="36">
        <f t="shared" si="19"/>
        <v>2333.3333333333335</v>
      </c>
      <c r="Q136" s="37">
        <f t="shared" si="20"/>
        <v>14000</v>
      </c>
      <c r="R136" s="21"/>
      <c r="S136" s="21"/>
      <c r="T136" s="21"/>
    </row>
    <row r="137" spans="1:20" ht="15.75" x14ac:dyDescent="0.25">
      <c r="A137" s="13">
        <v>0.625</v>
      </c>
      <c r="B137" s="14">
        <v>3131</v>
      </c>
      <c r="C137" s="15">
        <v>1400</v>
      </c>
      <c r="D137" s="15">
        <v>500</v>
      </c>
      <c r="E137" s="16">
        <v>700</v>
      </c>
      <c r="F137" s="15">
        <v>2300</v>
      </c>
      <c r="G137" s="16">
        <v>5300</v>
      </c>
      <c r="H137" s="17">
        <v>18500</v>
      </c>
      <c r="I137" s="83">
        <f t="shared" si="21"/>
        <v>50.5</v>
      </c>
      <c r="J137" s="83">
        <f t="shared" si="22"/>
        <v>43.75</v>
      </c>
      <c r="K137" s="83">
        <f t="shared" si="23"/>
        <v>45.25</v>
      </c>
      <c r="L137" s="83">
        <f t="shared" si="24"/>
        <v>57.7</v>
      </c>
      <c r="M137" s="83">
        <f t="shared" si="25"/>
        <v>86.65</v>
      </c>
      <c r="N137" s="83">
        <f t="shared" si="26"/>
        <v>225.25</v>
      </c>
      <c r="O137" s="21"/>
      <c r="P137" s="36">
        <f t="shared" si="19"/>
        <v>4783.333333333333</v>
      </c>
      <c r="Q137" s="37">
        <f t="shared" si="20"/>
        <v>28700</v>
      </c>
      <c r="R137" s="21"/>
      <c r="S137" s="21"/>
      <c r="T137" s="21"/>
    </row>
    <row r="138" spans="1:20" ht="15.75" x14ac:dyDescent="0.25">
      <c r="A138" s="13">
        <v>0.625</v>
      </c>
      <c r="B138" s="14">
        <v>3132</v>
      </c>
      <c r="C138" s="15">
        <v>700</v>
      </c>
      <c r="D138" s="15">
        <v>700</v>
      </c>
      <c r="E138" s="16">
        <v>800</v>
      </c>
      <c r="F138" s="15">
        <v>700</v>
      </c>
      <c r="G138" s="16">
        <v>13900</v>
      </c>
      <c r="H138" s="17">
        <v>11700</v>
      </c>
      <c r="I138" s="83">
        <f t="shared" si="21"/>
        <v>45.25</v>
      </c>
      <c r="J138" s="83">
        <f t="shared" si="22"/>
        <v>45.25</v>
      </c>
      <c r="K138" s="83">
        <f t="shared" si="23"/>
        <v>46</v>
      </c>
      <c r="L138" s="83">
        <f t="shared" si="24"/>
        <v>45.25</v>
      </c>
      <c r="M138" s="83">
        <f t="shared" si="25"/>
        <v>176.95</v>
      </c>
      <c r="N138" s="83">
        <f t="shared" si="26"/>
        <v>153.85000000000002</v>
      </c>
      <c r="O138" s="21"/>
      <c r="P138" s="36">
        <f t="shared" si="19"/>
        <v>4750</v>
      </c>
      <c r="Q138" s="37">
        <f t="shared" si="20"/>
        <v>28500</v>
      </c>
      <c r="R138" s="21"/>
      <c r="S138" s="21"/>
      <c r="T138" s="21"/>
    </row>
    <row r="139" spans="1:20" ht="15.75" x14ac:dyDescent="0.25">
      <c r="A139" s="13">
        <v>0.625</v>
      </c>
      <c r="B139" s="14">
        <v>3133</v>
      </c>
      <c r="C139" s="15">
        <v>1700</v>
      </c>
      <c r="D139" s="15">
        <v>2000</v>
      </c>
      <c r="E139" s="16">
        <v>400</v>
      </c>
      <c r="F139" s="15">
        <v>1200</v>
      </c>
      <c r="G139" s="16">
        <v>7600</v>
      </c>
      <c r="H139" s="17">
        <v>9600</v>
      </c>
      <c r="I139" s="83">
        <f t="shared" si="21"/>
        <v>52.75</v>
      </c>
      <c r="J139" s="83">
        <f t="shared" si="22"/>
        <v>55</v>
      </c>
      <c r="K139" s="83">
        <f t="shared" si="23"/>
        <v>43</v>
      </c>
      <c r="L139" s="83">
        <f t="shared" si="24"/>
        <v>49</v>
      </c>
      <c r="M139" s="83">
        <f t="shared" si="25"/>
        <v>110.80000000000001</v>
      </c>
      <c r="N139" s="83">
        <f t="shared" si="26"/>
        <v>131.80000000000001</v>
      </c>
      <c r="O139" s="21"/>
      <c r="P139" s="36">
        <f t="shared" si="19"/>
        <v>3750</v>
      </c>
      <c r="Q139" s="37">
        <f t="shared" si="20"/>
        <v>22500</v>
      </c>
      <c r="R139" s="21"/>
      <c r="S139" s="21"/>
      <c r="T139" s="21"/>
    </row>
    <row r="140" spans="1:20" ht="15.75" x14ac:dyDescent="0.25">
      <c r="A140" s="13">
        <v>0.625</v>
      </c>
      <c r="B140" s="14">
        <v>3134</v>
      </c>
      <c r="C140" s="15">
        <v>17800</v>
      </c>
      <c r="D140" s="15">
        <v>16800</v>
      </c>
      <c r="E140" s="16">
        <v>6200</v>
      </c>
      <c r="F140" s="15">
        <v>1500</v>
      </c>
      <c r="G140" s="16">
        <v>1700</v>
      </c>
      <c r="H140" s="17">
        <v>4300</v>
      </c>
      <c r="I140" s="83">
        <f t="shared" si="21"/>
        <v>217.9</v>
      </c>
      <c r="J140" s="83">
        <f t="shared" si="22"/>
        <v>207.4</v>
      </c>
      <c r="K140" s="83">
        <f t="shared" si="23"/>
        <v>96.1</v>
      </c>
      <c r="L140" s="83">
        <f t="shared" si="24"/>
        <v>51.25</v>
      </c>
      <c r="M140" s="83">
        <f t="shared" si="25"/>
        <v>52.75</v>
      </c>
      <c r="N140" s="83">
        <f t="shared" si="26"/>
        <v>76.150000000000006</v>
      </c>
      <c r="O140" s="21"/>
      <c r="P140" s="36">
        <f t="shared" si="19"/>
        <v>8050</v>
      </c>
      <c r="Q140" s="37">
        <f t="shared" si="20"/>
        <v>48300</v>
      </c>
      <c r="R140" s="21"/>
      <c r="S140" s="21"/>
      <c r="T140" s="21"/>
    </row>
    <row r="141" spans="1:20" ht="15.75" x14ac:dyDescent="0.25">
      <c r="A141" s="13">
        <v>0.625</v>
      </c>
      <c r="B141" s="14">
        <v>3135</v>
      </c>
      <c r="C141" s="15">
        <v>700</v>
      </c>
      <c r="D141" s="15">
        <v>800</v>
      </c>
      <c r="E141" s="16">
        <v>0</v>
      </c>
      <c r="F141" s="15">
        <v>4300</v>
      </c>
      <c r="G141" s="16">
        <v>4800</v>
      </c>
      <c r="H141" s="17">
        <v>1500</v>
      </c>
      <c r="I141" s="83">
        <f t="shared" si="21"/>
        <v>45.25</v>
      </c>
      <c r="J141" s="83">
        <f t="shared" si="22"/>
        <v>46</v>
      </c>
      <c r="K141" s="83">
        <f t="shared" si="23"/>
        <v>40</v>
      </c>
      <c r="L141" s="83">
        <f t="shared" si="24"/>
        <v>76.150000000000006</v>
      </c>
      <c r="M141" s="83">
        <f t="shared" si="25"/>
        <v>81.400000000000006</v>
      </c>
      <c r="N141" s="83">
        <f t="shared" si="26"/>
        <v>51.25</v>
      </c>
      <c r="O141" s="21"/>
      <c r="P141" s="36">
        <f t="shared" si="19"/>
        <v>2016.6666666666667</v>
      </c>
      <c r="Q141" s="37">
        <f t="shared" si="20"/>
        <v>12100</v>
      </c>
      <c r="R141" s="21"/>
      <c r="S141" s="21"/>
      <c r="T141" s="21"/>
    </row>
    <row r="142" spans="1:20" ht="15.75" x14ac:dyDescent="0.25">
      <c r="A142" s="13">
        <v>0.625</v>
      </c>
      <c r="B142" s="18">
        <v>3136</v>
      </c>
      <c r="C142" s="15">
        <v>700</v>
      </c>
      <c r="D142" s="15">
        <v>400</v>
      </c>
      <c r="E142" s="16">
        <v>300</v>
      </c>
      <c r="F142" s="15">
        <v>1200</v>
      </c>
      <c r="G142" s="16">
        <v>1300</v>
      </c>
      <c r="H142" s="17">
        <v>1600</v>
      </c>
      <c r="I142" s="83">
        <f t="shared" si="21"/>
        <v>45.25</v>
      </c>
      <c r="J142" s="83">
        <f t="shared" si="22"/>
        <v>43</v>
      </c>
      <c r="K142" s="83">
        <f t="shared" si="23"/>
        <v>42.25</v>
      </c>
      <c r="L142" s="83">
        <f t="shared" si="24"/>
        <v>49</v>
      </c>
      <c r="M142" s="83">
        <f t="shared" si="25"/>
        <v>49.75</v>
      </c>
      <c r="N142" s="83">
        <f t="shared" si="26"/>
        <v>52</v>
      </c>
      <c r="O142" s="21"/>
      <c r="P142" s="36">
        <f t="shared" si="19"/>
        <v>916.66666666666663</v>
      </c>
      <c r="Q142" s="37">
        <f t="shared" si="20"/>
        <v>5500</v>
      </c>
      <c r="R142" s="21"/>
      <c r="S142" s="21"/>
      <c r="T142" s="21"/>
    </row>
    <row r="143" spans="1:20" ht="15.75" x14ac:dyDescent="0.25">
      <c r="A143" s="13">
        <v>0.625</v>
      </c>
      <c r="B143" s="14">
        <v>3137</v>
      </c>
      <c r="C143" s="15">
        <v>0</v>
      </c>
      <c r="D143" s="15">
        <v>0</v>
      </c>
      <c r="E143" s="16">
        <v>0</v>
      </c>
      <c r="F143" s="15">
        <v>0</v>
      </c>
      <c r="G143" s="16">
        <v>800</v>
      </c>
      <c r="H143" s="17">
        <v>1000</v>
      </c>
      <c r="I143" s="83">
        <f t="shared" si="21"/>
        <v>40</v>
      </c>
      <c r="J143" s="83">
        <f t="shared" si="22"/>
        <v>40</v>
      </c>
      <c r="K143" s="83">
        <f t="shared" si="23"/>
        <v>40</v>
      </c>
      <c r="L143" s="83">
        <f t="shared" si="24"/>
        <v>40</v>
      </c>
      <c r="M143" s="83">
        <f t="shared" si="25"/>
        <v>46</v>
      </c>
      <c r="N143" s="83">
        <f t="shared" si="26"/>
        <v>47.5</v>
      </c>
      <c r="O143" s="21"/>
      <c r="P143" s="36">
        <f t="shared" si="19"/>
        <v>300</v>
      </c>
      <c r="Q143" s="37">
        <f t="shared" si="20"/>
        <v>1800</v>
      </c>
      <c r="R143" s="21"/>
      <c r="S143" s="21"/>
      <c r="T143" s="21"/>
    </row>
    <row r="144" spans="1:20" ht="15.75" x14ac:dyDescent="0.25">
      <c r="A144" s="13">
        <v>0.625</v>
      </c>
      <c r="B144" s="14">
        <v>3138</v>
      </c>
      <c r="C144" s="15">
        <v>2100</v>
      </c>
      <c r="D144" s="15">
        <v>700</v>
      </c>
      <c r="E144" s="16">
        <v>300</v>
      </c>
      <c r="F144" s="15">
        <v>500</v>
      </c>
      <c r="G144" s="16">
        <v>10100</v>
      </c>
      <c r="H144" s="17">
        <v>18400</v>
      </c>
      <c r="I144" s="83">
        <f t="shared" si="21"/>
        <v>55.9</v>
      </c>
      <c r="J144" s="83">
        <f t="shared" si="22"/>
        <v>45.25</v>
      </c>
      <c r="K144" s="83">
        <f t="shared" si="23"/>
        <v>42.25</v>
      </c>
      <c r="L144" s="83">
        <f t="shared" si="24"/>
        <v>43.75</v>
      </c>
      <c r="M144" s="83">
        <f t="shared" si="25"/>
        <v>137.05000000000001</v>
      </c>
      <c r="N144" s="83">
        <f t="shared" si="26"/>
        <v>224.20000000000002</v>
      </c>
      <c r="O144" s="21"/>
      <c r="P144" s="36">
        <f t="shared" si="19"/>
        <v>5350</v>
      </c>
      <c r="Q144" s="37">
        <f t="shared" si="20"/>
        <v>32100</v>
      </c>
      <c r="R144" s="21"/>
      <c r="S144" s="21"/>
      <c r="T144" s="21"/>
    </row>
    <row r="145" spans="1:20" ht="15.75" x14ac:dyDescent="0.25">
      <c r="A145" s="13">
        <v>0.625</v>
      </c>
      <c r="B145" s="14">
        <v>3139</v>
      </c>
      <c r="C145" s="15">
        <v>1100</v>
      </c>
      <c r="D145" s="15">
        <v>800</v>
      </c>
      <c r="E145" s="16">
        <v>1100</v>
      </c>
      <c r="F145" s="15">
        <v>800</v>
      </c>
      <c r="G145" s="16">
        <v>1400</v>
      </c>
      <c r="H145" s="17">
        <v>1100</v>
      </c>
      <c r="I145" s="83">
        <f t="shared" si="21"/>
        <v>48.25</v>
      </c>
      <c r="J145" s="83">
        <f t="shared" si="22"/>
        <v>46</v>
      </c>
      <c r="K145" s="83">
        <f t="shared" si="23"/>
        <v>48.25</v>
      </c>
      <c r="L145" s="83">
        <f t="shared" si="24"/>
        <v>46</v>
      </c>
      <c r="M145" s="83">
        <f t="shared" si="25"/>
        <v>50.5</v>
      </c>
      <c r="N145" s="83">
        <f t="shared" si="26"/>
        <v>48.25</v>
      </c>
      <c r="O145" s="21"/>
      <c r="P145" s="36">
        <f t="shared" si="19"/>
        <v>1050</v>
      </c>
      <c r="Q145" s="37">
        <f t="shared" si="20"/>
        <v>6300</v>
      </c>
      <c r="R145" s="21"/>
      <c r="S145" s="21"/>
      <c r="T145" s="21"/>
    </row>
    <row r="146" spans="1:20" ht="15.75" x14ac:dyDescent="0.25">
      <c r="A146" s="13">
        <v>0.625</v>
      </c>
      <c r="B146" s="14">
        <v>3140</v>
      </c>
      <c r="C146" s="15">
        <v>800</v>
      </c>
      <c r="D146" s="15">
        <v>500</v>
      </c>
      <c r="E146" s="16">
        <v>1100</v>
      </c>
      <c r="F146" s="15">
        <v>800</v>
      </c>
      <c r="G146" s="16">
        <v>1100</v>
      </c>
      <c r="H146" s="17">
        <v>900</v>
      </c>
      <c r="I146" s="83">
        <f t="shared" si="21"/>
        <v>46</v>
      </c>
      <c r="J146" s="83">
        <f t="shared" si="22"/>
        <v>43.75</v>
      </c>
      <c r="K146" s="83">
        <f t="shared" si="23"/>
        <v>48.25</v>
      </c>
      <c r="L146" s="83">
        <f t="shared" si="24"/>
        <v>46</v>
      </c>
      <c r="M146" s="83">
        <f t="shared" si="25"/>
        <v>48.25</v>
      </c>
      <c r="N146" s="83">
        <f t="shared" si="26"/>
        <v>46.75</v>
      </c>
      <c r="O146" s="21"/>
      <c r="P146" s="36">
        <f t="shared" si="19"/>
        <v>866.66666666666663</v>
      </c>
      <c r="Q146" s="37">
        <f t="shared" si="20"/>
        <v>5200</v>
      </c>
      <c r="R146" s="21"/>
      <c r="S146" s="21"/>
      <c r="T146" s="21"/>
    </row>
    <row r="147" spans="1:20" ht="15.75" x14ac:dyDescent="0.25">
      <c r="A147" s="13">
        <v>0.625</v>
      </c>
      <c r="B147" s="14">
        <v>3141</v>
      </c>
      <c r="C147" s="15">
        <v>1500</v>
      </c>
      <c r="D147" s="15">
        <v>1200</v>
      </c>
      <c r="E147" s="16">
        <v>400</v>
      </c>
      <c r="F147" s="15">
        <v>600</v>
      </c>
      <c r="G147" s="16">
        <v>4600</v>
      </c>
      <c r="H147" s="17">
        <v>7800</v>
      </c>
      <c r="I147" s="83">
        <f t="shared" si="21"/>
        <v>51.25</v>
      </c>
      <c r="J147" s="83">
        <f t="shared" si="22"/>
        <v>49</v>
      </c>
      <c r="K147" s="83">
        <f t="shared" si="23"/>
        <v>43</v>
      </c>
      <c r="L147" s="83">
        <f t="shared" si="24"/>
        <v>44.5</v>
      </c>
      <c r="M147" s="83">
        <f t="shared" si="25"/>
        <v>79.3</v>
      </c>
      <c r="N147" s="83">
        <f t="shared" si="26"/>
        <v>112.9</v>
      </c>
      <c r="O147" s="21"/>
      <c r="P147" s="36">
        <f t="shared" si="19"/>
        <v>2683.3333333333335</v>
      </c>
      <c r="Q147" s="37">
        <f t="shared" si="20"/>
        <v>16100</v>
      </c>
      <c r="R147" s="21"/>
      <c r="S147" s="21"/>
      <c r="T147" s="21"/>
    </row>
    <row r="148" spans="1:20" ht="15.75" x14ac:dyDescent="0.25">
      <c r="A148" s="13">
        <v>0.625</v>
      </c>
      <c r="B148" s="14">
        <v>3142</v>
      </c>
      <c r="C148" s="15">
        <v>400</v>
      </c>
      <c r="D148" s="15">
        <v>500</v>
      </c>
      <c r="E148" s="16">
        <v>400</v>
      </c>
      <c r="F148" s="15">
        <v>500</v>
      </c>
      <c r="G148" s="16">
        <v>500</v>
      </c>
      <c r="H148" s="17">
        <v>600</v>
      </c>
      <c r="I148" s="83">
        <f t="shared" si="21"/>
        <v>43</v>
      </c>
      <c r="J148" s="83">
        <f t="shared" si="22"/>
        <v>43.75</v>
      </c>
      <c r="K148" s="83">
        <f t="shared" si="23"/>
        <v>43</v>
      </c>
      <c r="L148" s="83">
        <f t="shared" si="24"/>
        <v>43.75</v>
      </c>
      <c r="M148" s="83">
        <f t="shared" si="25"/>
        <v>43.75</v>
      </c>
      <c r="N148" s="83">
        <f t="shared" si="26"/>
        <v>44.5</v>
      </c>
      <c r="O148" s="21"/>
      <c r="P148" s="36">
        <f t="shared" si="19"/>
        <v>483.33333333333331</v>
      </c>
      <c r="Q148" s="37">
        <f t="shared" si="20"/>
        <v>2900</v>
      </c>
      <c r="R148" s="21"/>
      <c r="S148" s="21"/>
      <c r="T148" s="21"/>
    </row>
    <row r="149" spans="1:20" ht="15.75" x14ac:dyDescent="0.25">
      <c r="A149" s="13">
        <v>0.625</v>
      </c>
      <c r="B149" s="14">
        <v>3143</v>
      </c>
      <c r="C149" s="15">
        <v>800</v>
      </c>
      <c r="D149" s="15">
        <v>1000</v>
      </c>
      <c r="E149" s="16">
        <v>1300</v>
      </c>
      <c r="F149" s="15">
        <v>1000</v>
      </c>
      <c r="G149" s="16">
        <v>1400</v>
      </c>
      <c r="H149" s="17">
        <v>1200</v>
      </c>
      <c r="I149" s="83">
        <f t="shared" si="21"/>
        <v>46</v>
      </c>
      <c r="J149" s="83">
        <f t="shared" si="22"/>
        <v>47.5</v>
      </c>
      <c r="K149" s="83">
        <f t="shared" si="23"/>
        <v>49.75</v>
      </c>
      <c r="L149" s="83">
        <f t="shared" si="24"/>
        <v>47.5</v>
      </c>
      <c r="M149" s="83">
        <f t="shared" si="25"/>
        <v>50.5</v>
      </c>
      <c r="N149" s="83">
        <f t="shared" si="26"/>
        <v>49</v>
      </c>
      <c r="O149" s="21"/>
      <c r="P149" s="36">
        <f t="shared" si="19"/>
        <v>1116.6666666666667</v>
      </c>
      <c r="Q149" s="37">
        <f t="shared" si="20"/>
        <v>6700</v>
      </c>
      <c r="R149" s="21"/>
      <c r="S149" s="21"/>
      <c r="T149" s="21"/>
    </row>
    <row r="150" spans="1:20" ht="15.75" x14ac:dyDescent="0.25">
      <c r="A150" s="13">
        <v>0.625</v>
      </c>
      <c r="B150" s="14">
        <v>3144</v>
      </c>
      <c r="C150" s="15">
        <v>500</v>
      </c>
      <c r="D150" s="15">
        <v>600</v>
      </c>
      <c r="E150" s="16">
        <v>600</v>
      </c>
      <c r="F150" s="15">
        <v>500</v>
      </c>
      <c r="G150" s="16">
        <v>600</v>
      </c>
      <c r="H150" s="17">
        <v>600</v>
      </c>
      <c r="I150" s="83">
        <f t="shared" si="21"/>
        <v>43.75</v>
      </c>
      <c r="J150" s="83">
        <f t="shared" si="22"/>
        <v>44.5</v>
      </c>
      <c r="K150" s="83">
        <f t="shared" si="23"/>
        <v>44.5</v>
      </c>
      <c r="L150" s="83">
        <f t="shared" si="24"/>
        <v>43.75</v>
      </c>
      <c r="M150" s="83">
        <f t="shared" si="25"/>
        <v>44.5</v>
      </c>
      <c r="N150" s="83">
        <f t="shared" si="26"/>
        <v>44.5</v>
      </c>
      <c r="O150" s="21"/>
      <c r="P150" s="36">
        <f t="shared" si="19"/>
        <v>566.66666666666663</v>
      </c>
      <c r="Q150" s="37">
        <f t="shared" si="20"/>
        <v>3400</v>
      </c>
      <c r="R150" s="21"/>
      <c r="S150" s="21"/>
      <c r="T150" s="21"/>
    </row>
    <row r="151" spans="1:20" ht="15.75" x14ac:dyDescent="0.25">
      <c r="A151" s="13">
        <v>0.625</v>
      </c>
      <c r="B151" s="14">
        <v>3145</v>
      </c>
      <c r="C151" s="15">
        <v>1400</v>
      </c>
      <c r="D151" s="15">
        <v>900</v>
      </c>
      <c r="E151" s="16">
        <v>1200</v>
      </c>
      <c r="F151" s="15">
        <v>1100</v>
      </c>
      <c r="G151" s="16">
        <v>1700</v>
      </c>
      <c r="H151" s="17">
        <v>1700</v>
      </c>
      <c r="I151" s="83">
        <f t="shared" si="21"/>
        <v>50.5</v>
      </c>
      <c r="J151" s="83">
        <f t="shared" si="22"/>
        <v>46.75</v>
      </c>
      <c r="K151" s="83">
        <f t="shared" si="23"/>
        <v>49</v>
      </c>
      <c r="L151" s="83">
        <f t="shared" si="24"/>
        <v>48.25</v>
      </c>
      <c r="M151" s="83">
        <f t="shared" si="25"/>
        <v>52.75</v>
      </c>
      <c r="N151" s="83">
        <f t="shared" si="26"/>
        <v>52.75</v>
      </c>
      <c r="O151" s="21"/>
      <c r="P151" s="36">
        <f t="shared" si="19"/>
        <v>1333.3333333333333</v>
      </c>
      <c r="Q151" s="37">
        <f t="shared" si="20"/>
        <v>8000</v>
      </c>
      <c r="R151" s="21"/>
      <c r="S151" s="21"/>
      <c r="T151" s="21"/>
    </row>
    <row r="152" spans="1:20" ht="15.75" x14ac:dyDescent="0.25">
      <c r="A152" s="13">
        <v>0.625</v>
      </c>
      <c r="B152" s="14">
        <v>3146</v>
      </c>
      <c r="C152" s="15">
        <v>200</v>
      </c>
      <c r="D152" s="15">
        <v>100</v>
      </c>
      <c r="E152" s="16">
        <v>300</v>
      </c>
      <c r="F152" s="15">
        <v>600</v>
      </c>
      <c r="G152" s="16">
        <v>800</v>
      </c>
      <c r="H152" s="17">
        <v>800</v>
      </c>
      <c r="I152" s="83">
        <f t="shared" si="21"/>
        <v>41.5</v>
      </c>
      <c r="J152" s="83">
        <f t="shared" si="22"/>
        <v>40.75</v>
      </c>
      <c r="K152" s="83">
        <f t="shared" si="23"/>
        <v>42.25</v>
      </c>
      <c r="L152" s="83">
        <f t="shared" si="24"/>
        <v>44.5</v>
      </c>
      <c r="M152" s="83">
        <f t="shared" si="25"/>
        <v>46</v>
      </c>
      <c r="N152" s="83">
        <f t="shared" si="26"/>
        <v>46</v>
      </c>
      <c r="O152" s="21"/>
      <c r="P152" s="36">
        <f t="shared" si="19"/>
        <v>466.66666666666669</v>
      </c>
      <c r="Q152" s="37">
        <f t="shared" si="20"/>
        <v>2800</v>
      </c>
      <c r="R152" s="21"/>
      <c r="S152" s="21"/>
      <c r="T152" s="21"/>
    </row>
    <row r="153" spans="1:20" ht="15.75" x14ac:dyDescent="0.25">
      <c r="A153" s="13">
        <v>0.625</v>
      </c>
      <c r="B153" s="14">
        <v>3147</v>
      </c>
      <c r="C153" s="15">
        <v>700</v>
      </c>
      <c r="D153" s="15">
        <v>600</v>
      </c>
      <c r="E153" s="16">
        <v>700</v>
      </c>
      <c r="F153" s="15">
        <v>600</v>
      </c>
      <c r="G153" s="16">
        <v>600</v>
      </c>
      <c r="H153" s="17">
        <v>700</v>
      </c>
      <c r="I153" s="83">
        <f t="shared" si="21"/>
        <v>45.25</v>
      </c>
      <c r="J153" s="83">
        <f t="shared" si="22"/>
        <v>44.5</v>
      </c>
      <c r="K153" s="83">
        <f t="shared" si="23"/>
        <v>45.25</v>
      </c>
      <c r="L153" s="83">
        <f t="shared" si="24"/>
        <v>44.5</v>
      </c>
      <c r="M153" s="83">
        <f t="shared" si="25"/>
        <v>44.5</v>
      </c>
      <c r="N153" s="83">
        <f t="shared" si="26"/>
        <v>45.25</v>
      </c>
      <c r="O153" s="21"/>
      <c r="P153" s="36">
        <f t="shared" si="19"/>
        <v>650</v>
      </c>
      <c r="Q153" s="37">
        <f t="shared" si="20"/>
        <v>3900</v>
      </c>
      <c r="R153" s="21"/>
      <c r="S153" s="21"/>
      <c r="T153" s="21"/>
    </row>
    <row r="154" spans="1:20" ht="15.75" x14ac:dyDescent="0.25">
      <c r="A154" s="13">
        <v>0.625</v>
      </c>
      <c r="B154" s="14">
        <v>3148</v>
      </c>
      <c r="C154" s="15">
        <v>1200</v>
      </c>
      <c r="D154" s="15">
        <v>300</v>
      </c>
      <c r="E154" s="16">
        <v>400</v>
      </c>
      <c r="F154" s="15">
        <v>500</v>
      </c>
      <c r="G154" s="16">
        <v>2200</v>
      </c>
      <c r="H154" s="17">
        <v>3700</v>
      </c>
      <c r="I154" s="83">
        <f t="shared" si="21"/>
        <v>49</v>
      </c>
      <c r="J154" s="83">
        <f t="shared" si="22"/>
        <v>42.25</v>
      </c>
      <c r="K154" s="83">
        <f t="shared" si="23"/>
        <v>43</v>
      </c>
      <c r="L154" s="83">
        <f t="shared" si="24"/>
        <v>43.75</v>
      </c>
      <c r="M154" s="83">
        <f t="shared" si="25"/>
        <v>56.8</v>
      </c>
      <c r="N154" s="83">
        <f t="shared" si="26"/>
        <v>70.3</v>
      </c>
      <c r="O154" s="21"/>
      <c r="P154" s="36">
        <f t="shared" si="19"/>
        <v>1383.3333333333333</v>
      </c>
      <c r="Q154" s="37">
        <f t="shared" si="20"/>
        <v>8300</v>
      </c>
      <c r="R154" s="21"/>
      <c r="S154" s="21"/>
      <c r="T154" s="21"/>
    </row>
    <row r="155" spans="1:20" ht="15.75" x14ac:dyDescent="0.25">
      <c r="A155" s="13">
        <v>0.625</v>
      </c>
      <c r="B155" s="18">
        <v>3149</v>
      </c>
      <c r="C155" s="15">
        <v>1200</v>
      </c>
      <c r="D155" s="15">
        <v>500</v>
      </c>
      <c r="E155" s="16">
        <v>800</v>
      </c>
      <c r="F155" s="15">
        <v>400</v>
      </c>
      <c r="G155" s="16">
        <v>3700</v>
      </c>
      <c r="H155" s="17">
        <v>4500</v>
      </c>
      <c r="I155" s="83">
        <f t="shared" si="21"/>
        <v>49</v>
      </c>
      <c r="J155" s="83">
        <f t="shared" si="22"/>
        <v>43.75</v>
      </c>
      <c r="K155" s="83">
        <f t="shared" si="23"/>
        <v>46</v>
      </c>
      <c r="L155" s="83">
        <f t="shared" si="24"/>
        <v>43</v>
      </c>
      <c r="M155" s="83">
        <f t="shared" si="25"/>
        <v>70.3</v>
      </c>
      <c r="N155" s="83">
        <f t="shared" si="26"/>
        <v>78.25</v>
      </c>
      <c r="O155" s="21"/>
      <c r="P155" s="36">
        <f t="shared" si="19"/>
        <v>1850</v>
      </c>
      <c r="Q155" s="37">
        <f t="shared" si="20"/>
        <v>11100</v>
      </c>
      <c r="R155" s="21"/>
      <c r="S155" s="21"/>
      <c r="T155" s="21"/>
    </row>
    <row r="156" spans="1:20" ht="15.75" x14ac:dyDescent="0.25">
      <c r="A156" s="13">
        <v>0.625</v>
      </c>
      <c r="B156" s="14">
        <v>3150</v>
      </c>
      <c r="C156" s="15">
        <v>2500</v>
      </c>
      <c r="D156" s="15">
        <v>1000</v>
      </c>
      <c r="E156" s="16">
        <v>1000</v>
      </c>
      <c r="F156" s="15">
        <v>900</v>
      </c>
      <c r="G156" s="16">
        <v>4300</v>
      </c>
      <c r="H156" s="17">
        <v>5000</v>
      </c>
      <c r="I156" s="83">
        <f t="shared" si="21"/>
        <v>59.5</v>
      </c>
      <c r="J156" s="83">
        <f t="shared" si="22"/>
        <v>47.5</v>
      </c>
      <c r="K156" s="83">
        <f t="shared" si="23"/>
        <v>47.5</v>
      </c>
      <c r="L156" s="83">
        <f t="shared" si="24"/>
        <v>46.75</v>
      </c>
      <c r="M156" s="83">
        <f t="shared" si="25"/>
        <v>76.150000000000006</v>
      </c>
      <c r="N156" s="83">
        <f t="shared" si="26"/>
        <v>83.5</v>
      </c>
      <c r="O156" s="21"/>
      <c r="P156" s="36">
        <f t="shared" si="19"/>
        <v>2450</v>
      </c>
      <c r="Q156" s="37">
        <f t="shared" si="20"/>
        <v>14700</v>
      </c>
      <c r="R156" s="21"/>
      <c r="S156" s="21"/>
      <c r="T156" s="21"/>
    </row>
    <row r="157" spans="1:20" ht="15.75" x14ac:dyDescent="0.25">
      <c r="A157" s="13">
        <v>0.625</v>
      </c>
      <c r="B157" s="14">
        <v>3151</v>
      </c>
      <c r="C157" s="15">
        <v>10100</v>
      </c>
      <c r="D157" s="15">
        <v>600</v>
      </c>
      <c r="E157" s="16">
        <v>800</v>
      </c>
      <c r="F157" s="15">
        <v>5400</v>
      </c>
      <c r="G157" s="16">
        <v>37400</v>
      </c>
      <c r="H157" s="17">
        <v>31400</v>
      </c>
      <c r="I157" s="83">
        <f t="shared" si="21"/>
        <v>137.05000000000001</v>
      </c>
      <c r="J157" s="83">
        <f t="shared" si="22"/>
        <v>44.5</v>
      </c>
      <c r="K157" s="83">
        <f t="shared" si="23"/>
        <v>46</v>
      </c>
      <c r="L157" s="83">
        <f t="shared" si="24"/>
        <v>87.7</v>
      </c>
      <c r="M157" s="83">
        <f t="shared" si="25"/>
        <v>423.7</v>
      </c>
      <c r="N157" s="83">
        <f t="shared" si="26"/>
        <v>360.7</v>
      </c>
      <c r="O157" s="21"/>
      <c r="P157" s="36">
        <f t="shared" si="19"/>
        <v>14283.333333333334</v>
      </c>
      <c r="Q157" s="37">
        <f t="shared" si="20"/>
        <v>85700</v>
      </c>
      <c r="R157" s="21"/>
      <c r="S157" s="21"/>
      <c r="T157" s="21"/>
    </row>
    <row r="158" spans="1:20" ht="15.75" x14ac:dyDescent="0.25">
      <c r="A158" s="13">
        <v>0.625</v>
      </c>
      <c r="B158" s="14">
        <v>3152</v>
      </c>
      <c r="C158" s="15">
        <v>600</v>
      </c>
      <c r="D158" s="15">
        <v>500</v>
      </c>
      <c r="E158" s="16">
        <v>200</v>
      </c>
      <c r="F158" s="15">
        <v>1700</v>
      </c>
      <c r="G158" s="16">
        <v>2900</v>
      </c>
      <c r="H158" s="17">
        <v>800</v>
      </c>
      <c r="I158" s="83">
        <f t="shared" si="21"/>
        <v>44.5</v>
      </c>
      <c r="J158" s="83">
        <f t="shared" si="22"/>
        <v>43.75</v>
      </c>
      <c r="K158" s="83">
        <f t="shared" si="23"/>
        <v>41.5</v>
      </c>
      <c r="L158" s="83">
        <f t="shared" si="24"/>
        <v>52.75</v>
      </c>
      <c r="M158" s="83">
        <f t="shared" si="25"/>
        <v>63.1</v>
      </c>
      <c r="N158" s="83">
        <f t="shared" si="26"/>
        <v>46</v>
      </c>
      <c r="O158" s="21"/>
      <c r="P158" s="36">
        <f t="shared" si="19"/>
        <v>1116.6666666666667</v>
      </c>
      <c r="Q158" s="37">
        <f t="shared" si="20"/>
        <v>6700</v>
      </c>
      <c r="R158" s="21"/>
      <c r="S158" s="21"/>
      <c r="T158" s="21"/>
    </row>
    <row r="159" spans="1:20" ht="15.75" x14ac:dyDescent="0.25">
      <c r="A159" s="13">
        <v>0.625</v>
      </c>
      <c r="B159" s="14">
        <v>3153</v>
      </c>
      <c r="C159" s="15">
        <v>900</v>
      </c>
      <c r="D159" s="15">
        <v>700</v>
      </c>
      <c r="E159" s="16">
        <v>700</v>
      </c>
      <c r="F159" s="15">
        <v>700</v>
      </c>
      <c r="G159" s="16">
        <v>800</v>
      </c>
      <c r="H159" s="17">
        <v>700</v>
      </c>
      <c r="I159" s="83">
        <f t="shared" si="21"/>
        <v>46.75</v>
      </c>
      <c r="J159" s="83">
        <f t="shared" si="22"/>
        <v>45.25</v>
      </c>
      <c r="K159" s="83">
        <f t="shared" si="23"/>
        <v>45.25</v>
      </c>
      <c r="L159" s="83">
        <f t="shared" si="24"/>
        <v>45.25</v>
      </c>
      <c r="M159" s="83">
        <f t="shared" si="25"/>
        <v>46</v>
      </c>
      <c r="N159" s="83">
        <f t="shared" si="26"/>
        <v>45.25</v>
      </c>
      <c r="O159" s="21"/>
      <c r="P159" s="36">
        <f t="shared" si="19"/>
        <v>750</v>
      </c>
      <c r="Q159" s="37">
        <f t="shared" si="20"/>
        <v>4500</v>
      </c>
      <c r="R159" s="21"/>
      <c r="S159" s="21"/>
      <c r="T159" s="21"/>
    </row>
    <row r="160" spans="1:20" ht="15.75" x14ac:dyDescent="0.25">
      <c r="A160" s="13">
        <v>0.625</v>
      </c>
      <c r="B160" s="14">
        <v>3154</v>
      </c>
      <c r="C160" s="15">
        <v>2500</v>
      </c>
      <c r="D160" s="15">
        <v>700</v>
      </c>
      <c r="E160" s="16">
        <v>0</v>
      </c>
      <c r="F160" s="15">
        <v>600</v>
      </c>
      <c r="G160" s="16">
        <v>3500</v>
      </c>
      <c r="H160" s="17">
        <v>5300</v>
      </c>
      <c r="I160" s="83">
        <f t="shared" si="21"/>
        <v>59.5</v>
      </c>
      <c r="J160" s="83">
        <f t="shared" si="22"/>
        <v>45.25</v>
      </c>
      <c r="K160" s="83">
        <f t="shared" si="23"/>
        <v>40</v>
      </c>
      <c r="L160" s="83">
        <f t="shared" si="24"/>
        <v>44.5</v>
      </c>
      <c r="M160" s="83">
        <f t="shared" si="25"/>
        <v>68.5</v>
      </c>
      <c r="N160" s="83">
        <f t="shared" si="26"/>
        <v>86.65</v>
      </c>
      <c r="O160" s="21"/>
      <c r="P160" s="36">
        <f t="shared" si="19"/>
        <v>2100</v>
      </c>
      <c r="Q160" s="37">
        <f t="shared" si="20"/>
        <v>12600</v>
      </c>
      <c r="R160" s="21"/>
      <c r="S160" s="21"/>
      <c r="T160" s="21"/>
    </row>
    <row r="161" spans="1:20" ht="15.75" x14ac:dyDescent="0.25">
      <c r="A161" s="13">
        <v>0.625</v>
      </c>
      <c r="B161" s="14">
        <v>3155</v>
      </c>
      <c r="C161" s="15">
        <v>600</v>
      </c>
      <c r="D161" s="15">
        <v>300</v>
      </c>
      <c r="E161" s="16">
        <v>500</v>
      </c>
      <c r="F161" s="15">
        <v>2500</v>
      </c>
      <c r="G161" s="16">
        <v>6000</v>
      </c>
      <c r="H161" s="17">
        <v>8300</v>
      </c>
      <c r="I161" s="83">
        <f t="shared" si="21"/>
        <v>44.5</v>
      </c>
      <c r="J161" s="83">
        <f t="shared" si="22"/>
        <v>42.25</v>
      </c>
      <c r="K161" s="83">
        <f t="shared" si="23"/>
        <v>43.75</v>
      </c>
      <c r="L161" s="83">
        <f t="shared" si="24"/>
        <v>59.5</v>
      </c>
      <c r="M161" s="83">
        <f t="shared" si="25"/>
        <v>94</v>
      </c>
      <c r="N161" s="83">
        <f t="shared" si="26"/>
        <v>118.15</v>
      </c>
      <c r="O161" s="21"/>
      <c r="P161" s="36">
        <f t="shared" si="19"/>
        <v>3033.3333333333335</v>
      </c>
      <c r="Q161" s="37">
        <f t="shared" si="20"/>
        <v>18200</v>
      </c>
      <c r="R161" s="21"/>
      <c r="S161" s="21"/>
      <c r="T161" s="21"/>
    </row>
    <row r="162" spans="1:20" ht="15.75" x14ac:dyDescent="0.25">
      <c r="A162" s="13">
        <v>0.625</v>
      </c>
      <c r="B162" s="18">
        <v>3156</v>
      </c>
      <c r="C162" s="15">
        <v>600</v>
      </c>
      <c r="D162" s="15">
        <v>0</v>
      </c>
      <c r="E162" s="16">
        <v>0</v>
      </c>
      <c r="F162" s="15">
        <v>100</v>
      </c>
      <c r="G162" s="16">
        <v>900</v>
      </c>
      <c r="H162" s="17">
        <v>1000</v>
      </c>
      <c r="I162" s="83">
        <f t="shared" si="21"/>
        <v>44.5</v>
      </c>
      <c r="J162" s="83">
        <f t="shared" si="22"/>
        <v>40</v>
      </c>
      <c r="K162" s="83">
        <f t="shared" si="23"/>
        <v>40</v>
      </c>
      <c r="L162" s="83">
        <f t="shared" si="24"/>
        <v>40.75</v>
      </c>
      <c r="M162" s="83">
        <f t="shared" si="25"/>
        <v>46.75</v>
      </c>
      <c r="N162" s="83">
        <f t="shared" si="26"/>
        <v>47.5</v>
      </c>
      <c r="O162" s="21"/>
      <c r="P162" s="36">
        <f t="shared" si="19"/>
        <v>433.33333333333331</v>
      </c>
      <c r="Q162" s="37">
        <f t="shared" si="20"/>
        <v>2600</v>
      </c>
      <c r="R162" s="21"/>
      <c r="S162" s="21"/>
      <c r="T162" s="21"/>
    </row>
    <row r="163" spans="1:20" ht="15.75" x14ac:dyDescent="0.25">
      <c r="A163" s="13">
        <v>0.625</v>
      </c>
      <c r="B163" s="14">
        <v>3157</v>
      </c>
      <c r="C163" s="15">
        <v>1800</v>
      </c>
      <c r="D163" s="15">
        <v>900</v>
      </c>
      <c r="E163" s="16">
        <v>1100</v>
      </c>
      <c r="F163" s="15">
        <v>800</v>
      </c>
      <c r="G163" s="16">
        <v>3700</v>
      </c>
      <c r="H163" s="17">
        <v>3600</v>
      </c>
      <c r="I163" s="83">
        <f t="shared" si="21"/>
        <v>53.5</v>
      </c>
      <c r="J163" s="83">
        <f t="shared" si="22"/>
        <v>46.75</v>
      </c>
      <c r="K163" s="83">
        <f t="shared" si="23"/>
        <v>48.25</v>
      </c>
      <c r="L163" s="83">
        <f t="shared" si="24"/>
        <v>46</v>
      </c>
      <c r="M163" s="83">
        <f t="shared" si="25"/>
        <v>70.3</v>
      </c>
      <c r="N163" s="83">
        <f t="shared" si="26"/>
        <v>69.400000000000006</v>
      </c>
      <c r="O163" s="21"/>
      <c r="P163" s="36">
        <f t="shared" si="19"/>
        <v>1983.3333333333333</v>
      </c>
      <c r="Q163" s="37">
        <f t="shared" si="20"/>
        <v>11900</v>
      </c>
      <c r="R163" s="21"/>
      <c r="S163" s="21"/>
      <c r="T163" s="21"/>
    </row>
    <row r="164" spans="1:20" ht="15.75" x14ac:dyDescent="0.25">
      <c r="A164" s="13">
        <v>0.625</v>
      </c>
      <c r="B164" s="14">
        <v>3158</v>
      </c>
      <c r="C164" s="15">
        <v>1800</v>
      </c>
      <c r="D164" s="15">
        <v>900</v>
      </c>
      <c r="E164" s="16">
        <v>2200</v>
      </c>
      <c r="F164" s="15">
        <v>1200</v>
      </c>
      <c r="G164" s="16">
        <v>1400</v>
      </c>
      <c r="H164" s="17">
        <v>1700</v>
      </c>
      <c r="I164" s="83">
        <f t="shared" si="21"/>
        <v>53.5</v>
      </c>
      <c r="J164" s="83">
        <f t="shared" si="22"/>
        <v>46.75</v>
      </c>
      <c r="K164" s="83">
        <f t="shared" si="23"/>
        <v>56.8</v>
      </c>
      <c r="L164" s="83">
        <f t="shared" si="24"/>
        <v>49</v>
      </c>
      <c r="M164" s="83">
        <f t="shared" si="25"/>
        <v>50.5</v>
      </c>
      <c r="N164" s="83">
        <f t="shared" si="26"/>
        <v>52.75</v>
      </c>
      <c r="O164" s="21"/>
      <c r="P164" s="36">
        <f t="shared" si="19"/>
        <v>1533.3333333333333</v>
      </c>
      <c r="Q164" s="37">
        <f t="shared" si="20"/>
        <v>9200</v>
      </c>
      <c r="R164" s="21"/>
      <c r="S164" s="21"/>
      <c r="T164" s="21"/>
    </row>
    <row r="165" spans="1:20" ht="15.75" x14ac:dyDescent="0.25">
      <c r="A165" s="13">
        <v>0.625</v>
      </c>
      <c r="B165" s="14">
        <v>3159</v>
      </c>
      <c r="C165" s="15">
        <v>1300</v>
      </c>
      <c r="D165" s="15">
        <v>800</v>
      </c>
      <c r="E165" s="16">
        <v>1000</v>
      </c>
      <c r="F165" s="15">
        <v>900</v>
      </c>
      <c r="G165" s="16">
        <v>1000</v>
      </c>
      <c r="H165" s="17">
        <v>1000</v>
      </c>
      <c r="I165" s="83">
        <f t="shared" si="21"/>
        <v>49.75</v>
      </c>
      <c r="J165" s="83">
        <f t="shared" si="22"/>
        <v>46</v>
      </c>
      <c r="K165" s="83">
        <f t="shared" si="23"/>
        <v>47.5</v>
      </c>
      <c r="L165" s="83">
        <f t="shared" si="24"/>
        <v>46.75</v>
      </c>
      <c r="M165" s="83">
        <f t="shared" si="25"/>
        <v>47.5</v>
      </c>
      <c r="N165" s="83">
        <f t="shared" si="26"/>
        <v>47.5</v>
      </c>
      <c r="O165" s="21"/>
      <c r="P165" s="36">
        <f t="shared" si="19"/>
        <v>1000</v>
      </c>
      <c r="Q165" s="37">
        <f t="shared" si="20"/>
        <v>6000</v>
      </c>
      <c r="R165" s="21"/>
      <c r="S165" s="21"/>
      <c r="T165" s="21"/>
    </row>
    <row r="166" spans="1:20" ht="15.75" x14ac:dyDescent="0.25">
      <c r="A166" s="13">
        <v>0.625</v>
      </c>
      <c r="B166" s="14">
        <v>3160</v>
      </c>
      <c r="C166" s="15">
        <v>2600</v>
      </c>
      <c r="D166" s="15">
        <v>700</v>
      </c>
      <c r="E166" s="16">
        <v>700</v>
      </c>
      <c r="F166" s="15">
        <v>600</v>
      </c>
      <c r="G166" s="16">
        <v>3700</v>
      </c>
      <c r="H166" s="17">
        <v>4500</v>
      </c>
      <c r="I166" s="83">
        <f t="shared" si="21"/>
        <v>60.4</v>
      </c>
      <c r="J166" s="83">
        <f t="shared" si="22"/>
        <v>45.25</v>
      </c>
      <c r="K166" s="83">
        <f t="shared" si="23"/>
        <v>45.25</v>
      </c>
      <c r="L166" s="83">
        <f t="shared" si="24"/>
        <v>44.5</v>
      </c>
      <c r="M166" s="83">
        <f t="shared" si="25"/>
        <v>70.3</v>
      </c>
      <c r="N166" s="83">
        <f t="shared" si="26"/>
        <v>78.25</v>
      </c>
      <c r="O166" s="21"/>
      <c r="P166" s="36">
        <f t="shared" si="19"/>
        <v>2133.3333333333335</v>
      </c>
      <c r="Q166" s="37">
        <f t="shared" si="20"/>
        <v>12800</v>
      </c>
      <c r="R166" s="21"/>
      <c r="S166" s="21"/>
      <c r="T166" s="21"/>
    </row>
    <row r="167" spans="1:20" ht="15.75" x14ac:dyDescent="0.25">
      <c r="A167" s="13">
        <v>0.625</v>
      </c>
      <c r="B167" s="14">
        <v>3161</v>
      </c>
      <c r="C167" s="15">
        <v>1600</v>
      </c>
      <c r="D167" s="15">
        <v>1100</v>
      </c>
      <c r="E167" s="16">
        <v>1300</v>
      </c>
      <c r="F167" s="15">
        <v>500</v>
      </c>
      <c r="G167" s="16">
        <v>1100</v>
      </c>
      <c r="H167" s="17">
        <v>1600</v>
      </c>
      <c r="I167" s="83">
        <f t="shared" si="21"/>
        <v>52</v>
      </c>
      <c r="J167" s="83">
        <f t="shared" si="22"/>
        <v>48.25</v>
      </c>
      <c r="K167" s="83">
        <f t="shared" si="23"/>
        <v>49.75</v>
      </c>
      <c r="L167" s="83">
        <f t="shared" si="24"/>
        <v>43.75</v>
      </c>
      <c r="M167" s="83">
        <f t="shared" si="25"/>
        <v>48.25</v>
      </c>
      <c r="N167" s="83">
        <f t="shared" si="26"/>
        <v>52</v>
      </c>
      <c r="O167" s="21"/>
      <c r="P167" s="36">
        <f t="shared" si="19"/>
        <v>1200</v>
      </c>
      <c r="Q167" s="37">
        <f t="shared" si="20"/>
        <v>7200</v>
      </c>
      <c r="R167" s="21"/>
      <c r="S167" s="21"/>
      <c r="T167" s="21"/>
    </row>
    <row r="168" spans="1:20" ht="15.75" x14ac:dyDescent="0.25">
      <c r="A168" s="13">
        <v>0.625</v>
      </c>
      <c r="B168" s="14">
        <v>3162</v>
      </c>
      <c r="C168" s="15">
        <v>2400</v>
      </c>
      <c r="D168" s="15">
        <v>700</v>
      </c>
      <c r="E168" s="16">
        <v>300</v>
      </c>
      <c r="F168" s="15">
        <v>600</v>
      </c>
      <c r="G168" s="16">
        <v>2400</v>
      </c>
      <c r="H168" s="17">
        <v>2500</v>
      </c>
      <c r="I168" s="83">
        <f t="shared" si="21"/>
        <v>58.6</v>
      </c>
      <c r="J168" s="83">
        <f t="shared" si="22"/>
        <v>45.25</v>
      </c>
      <c r="K168" s="83">
        <f t="shared" si="23"/>
        <v>42.25</v>
      </c>
      <c r="L168" s="83">
        <f t="shared" si="24"/>
        <v>44.5</v>
      </c>
      <c r="M168" s="83">
        <f t="shared" si="25"/>
        <v>58.6</v>
      </c>
      <c r="N168" s="83">
        <f t="shared" si="26"/>
        <v>59.5</v>
      </c>
      <c r="O168" s="21"/>
      <c r="P168" s="36">
        <f t="shared" si="19"/>
        <v>1483.3333333333333</v>
      </c>
      <c r="Q168" s="37">
        <f t="shared" si="20"/>
        <v>8900</v>
      </c>
      <c r="R168" s="21"/>
      <c r="S168" s="21"/>
      <c r="T168" s="21"/>
    </row>
    <row r="169" spans="1:20" ht="15.75" x14ac:dyDescent="0.25">
      <c r="A169" s="13">
        <v>0.625</v>
      </c>
      <c r="B169" s="14">
        <v>3163</v>
      </c>
      <c r="C169" s="15">
        <v>2400</v>
      </c>
      <c r="D169" s="15">
        <v>1700</v>
      </c>
      <c r="E169" s="16">
        <v>1500</v>
      </c>
      <c r="F169" s="15">
        <v>1400</v>
      </c>
      <c r="G169" s="16">
        <v>2500</v>
      </c>
      <c r="H169" s="17">
        <v>2900</v>
      </c>
      <c r="I169" s="83">
        <f t="shared" si="21"/>
        <v>58.6</v>
      </c>
      <c r="J169" s="83">
        <f t="shared" si="22"/>
        <v>52.75</v>
      </c>
      <c r="K169" s="83">
        <f t="shared" si="23"/>
        <v>51.25</v>
      </c>
      <c r="L169" s="83">
        <f t="shared" si="24"/>
        <v>50.5</v>
      </c>
      <c r="M169" s="83">
        <f t="shared" si="25"/>
        <v>59.5</v>
      </c>
      <c r="N169" s="83">
        <f t="shared" si="26"/>
        <v>63.1</v>
      </c>
      <c r="O169" s="21"/>
      <c r="P169" s="36">
        <f t="shared" si="19"/>
        <v>2066.6666666666665</v>
      </c>
      <c r="Q169" s="37">
        <f t="shared" si="20"/>
        <v>12400</v>
      </c>
      <c r="R169" s="21"/>
      <c r="S169" s="21"/>
      <c r="T169" s="21"/>
    </row>
    <row r="170" spans="1:20" ht="15.75" x14ac:dyDescent="0.25">
      <c r="A170" s="13">
        <v>0.625</v>
      </c>
      <c r="B170" s="14">
        <v>3164</v>
      </c>
      <c r="C170" s="15">
        <v>300</v>
      </c>
      <c r="D170" s="15">
        <v>200</v>
      </c>
      <c r="E170" s="16">
        <v>500</v>
      </c>
      <c r="F170" s="15">
        <v>300</v>
      </c>
      <c r="G170" s="16">
        <v>300</v>
      </c>
      <c r="H170" s="17">
        <v>700</v>
      </c>
      <c r="I170" s="83">
        <f t="shared" si="21"/>
        <v>42.25</v>
      </c>
      <c r="J170" s="83">
        <f t="shared" si="22"/>
        <v>41.5</v>
      </c>
      <c r="K170" s="83">
        <f t="shared" si="23"/>
        <v>43.75</v>
      </c>
      <c r="L170" s="83">
        <f t="shared" si="24"/>
        <v>42.25</v>
      </c>
      <c r="M170" s="83">
        <f t="shared" si="25"/>
        <v>42.25</v>
      </c>
      <c r="N170" s="83">
        <f t="shared" si="26"/>
        <v>45.25</v>
      </c>
      <c r="O170" s="21"/>
      <c r="P170" s="36">
        <f t="shared" si="19"/>
        <v>383.33333333333331</v>
      </c>
      <c r="Q170" s="37">
        <f t="shared" si="20"/>
        <v>2300</v>
      </c>
      <c r="R170" s="21"/>
      <c r="S170" s="21"/>
      <c r="T170" s="21"/>
    </row>
    <row r="171" spans="1:20" ht="15.75" x14ac:dyDescent="0.25">
      <c r="A171" s="13">
        <v>0.625</v>
      </c>
      <c r="B171" s="14">
        <v>3165</v>
      </c>
      <c r="C171" s="15">
        <v>1200</v>
      </c>
      <c r="D171" s="15">
        <v>1000</v>
      </c>
      <c r="E171" s="16">
        <v>1000</v>
      </c>
      <c r="F171" s="15">
        <v>1200</v>
      </c>
      <c r="G171" s="16">
        <v>1100</v>
      </c>
      <c r="H171" s="17">
        <v>1500</v>
      </c>
      <c r="I171" s="83">
        <f t="shared" si="21"/>
        <v>49</v>
      </c>
      <c r="J171" s="83">
        <f t="shared" si="22"/>
        <v>47.5</v>
      </c>
      <c r="K171" s="83">
        <f t="shared" si="23"/>
        <v>47.5</v>
      </c>
      <c r="L171" s="83">
        <f t="shared" si="24"/>
        <v>49</v>
      </c>
      <c r="M171" s="83">
        <f t="shared" si="25"/>
        <v>48.25</v>
      </c>
      <c r="N171" s="83">
        <f t="shared" si="26"/>
        <v>51.25</v>
      </c>
      <c r="O171" s="21"/>
      <c r="P171" s="36">
        <f t="shared" si="19"/>
        <v>1166.6666666666667</v>
      </c>
      <c r="Q171" s="37">
        <f t="shared" si="20"/>
        <v>7000</v>
      </c>
      <c r="R171" s="21"/>
      <c r="S171" s="21"/>
      <c r="T171" s="21"/>
    </row>
    <row r="172" spans="1:20" ht="15.75" x14ac:dyDescent="0.25">
      <c r="A172" s="13">
        <v>0.625</v>
      </c>
      <c r="B172" s="14">
        <v>3166</v>
      </c>
      <c r="C172" s="15">
        <v>4400</v>
      </c>
      <c r="D172" s="15">
        <v>1100</v>
      </c>
      <c r="E172" s="16">
        <v>1600</v>
      </c>
      <c r="F172" s="15">
        <v>800</v>
      </c>
      <c r="G172" s="16">
        <v>6000</v>
      </c>
      <c r="H172" s="17">
        <v>7800</v>
      </c>
      <c r="I172" s="83">
        <f t="shared" si="21"/>
        <v>77.2</v>
      </c>
      <c r="J172" s="83">
        <f t="shared" si="22"/>
        <v>48.25</v>
      </c>
      <c r="K172" s="83">
        <f t="shared" si="23"/>
        <v>52</v>
      </c>
      <c r="L172" s="83">
        <f t="shared" si="24"/>
        <v>46</v>
      </c>
      <c r="M172" s="83">
        <f t="shared" si="25"/>
        <v>94</v>
      </c>
      <c r="N172" s="83">
        <f t="shared" si="26"/>
        <v>112.9</v>
      </c>
      <c r="O172" s="21"/>
      <c r="P172" s="36">
        <f t="shared" si="19"/>
        <v>3616.6666666666665</v>
      </c>
      <c r="Q172" s="37">
        <f t="shared" si="20"/>
        <v>21700</v>
      </c>
      <c r="R172" s="21"/>
      <c r="S172" s="21"/>
      <c r="T172" s="21"/>
    </row>
    <row r="173" spans="1:20" ht="15.75" x14ac:dyDescent="0.25">
      <c r="A173" s="13">
        <v>0.625</v>
      </c>
      <c r="B173" s="14">
        <v>3167</v>
      </c>
      <c r="C173" s="15">
        <v>1400</v>
      </c>
      <c r="D173" s="15">
        <v>400</v>
      </c>
      <c r="E173" s="16">
        <v>900</v>
      </c>
      <c r="F173" s="15">
        <v>400</v>
      </c>
      <c r="G173" s="16">
        <v>300</v>
      </c>
      <c r="H173" s="17">
        <v>0</v>
      </c>
      <c r="I173" s="83">
        <f t="shared" si="21"/>
        <v>50.5</v>
      </c>
      <c r="J173" s="83">
        <f t="shared" si="22"/>
        <v>43</v>
      </c>
      <c r="K173" s="83">
        <f t="shared" si="23"/>
        <v>46.75</v>
      </c>
      <c r="L173" s="83">
        <f t="shared" si="24"/>
        <v>43</v>
      </c>
      <c r="M173" s="83">
        <f t="shared" si="25"/>
        <v>42.25</v>
      </c>
      <c r="N173" s="83">
        <f t="shared" si="26"/>
        <v>40</v>
      </c>
      <c r="O173" s="21"/>
      <c r="P173" s="36">
        <f t="shared" si="19"/>
        <v>566.66666666666663</v>
      </c>
      <c r="Q173" s="37">
        <f t="shared" si="20"/>
        <v>3400</v>
      </c>
      <c r="R173" s="21"/>
      <c r="S173" s="21"/>
      <c r="T173" s="21"/>
    </row>
    <row r="174" spans="1:20" ht="15.75" x14ac:dyDescent="0.25">
      <c r="A174" s="13">
        <v>0.625</v>
      </c>
      <c r="B174" s="14">
        <v>3168</v>
      </c>
      <c r="C174" s="15">
        <v>9300</v>
      </c>
      <c r="D174" s="15">
        <v>700</v>
      </c>
      <c r="E174" s="16">
        <v>400</v>
      </c>
      <c r="F174" s="15">
        <v>400</v>
      </c>
      <c r="G174" s="16">
        <v>10200</v>
      </c>
      <c r="H174" s="17">
        <v>14100</v>
      </c>
      <c r="I174" s="83">
        <f t="shared" si="21"/>
        <v>128.65</v>
      </c>
      <c r="J174" s="83">
        <f t="shared" si="22"/>
        <v>45.25</v>
      </c>
      <c r="K174" s="83">
        <f t="shared" si="23"/>
        <v>43</v>
      </c>
      <c r="L174" s="83">
        <f t="shared" si="24"/>
        <v>43</v>
      </c>
      <c r="M174" s="83">
        <f t="shared" si="25"/>
        <v>138.10000000000002</v>
      </c>
      <c r="N174" s="83">
        <f t="shared" si="26"/>
        <v>179.05</v>
      </c>
      <c r="O174" s="21"/>
      <c r="P174" s="36">
        <f t="shared" si="19"/>
        <v>5850</v>
      </c>
      <c r="Q174" s="37">
        <f t="shared" si="20"/>
        <v>35100</v>
      </c>
      <c r="R174" s="21"/>
      <c r="S174" s="21"/>
      <c r="T174" s="21"/>
    </row>
    <row r="175" spans="1:20" ht="15.75" x14ac:dyDescent="0.25">
      <c r="A175" s="13">
        <v>0.625</v>
      </c>
      <c r="B175" s="14">
        <v>3169</v>
      </c>
      <c r="C175" s="15">
        <v>1700</v>
      </c>
      <c r="D175" s="15">
        <v>1400</v>
      </c>
      <c r="E175" s="16">
        <v>1700</v>
      </c>
      <c r="F175" s="15">
        <v>1300</v>
      </c>
      <c r="G175" s="16">
        <v>2000</v>
      </c>
      <c r="H175" s="17">
        <v>2100</v>
      </c>
      <c r="I175" s="83">
        <f t="shared" si="21"/>
        <v>52.75</v>
      </c>
      <c r="J175" s="83">
        <f t="shared" si="22"/>
        <v>50.5</v>
      </c>
      <c r="K175" s="83">
        <f t="shared" si="23"/>
        <v>52.75</v>
      </c>
      <c r="L175" s="83">
        <f t="shared" si="24"/>
        <v>49.75</v>
      </c>
      <c r="M175" s="83">
        <f t="shared" si="25"/>
        <v>55</v>
      </c>
      <c r="N175" s="83">
        <f t="shared" si="26"/>
        <v>55.9</v>
      </c>
      <c r="O175" s="21"/>
      <c r="P175" s="36">
        <f t="shared" si="19"/>
        <v>1700</v>
      </c>
      <c r="Q175" s="37">
        <f t="shared" si="20"/>
        <v>10200</v>
      </c>
      <c r="R175" s="21"/>
      <c r="S175" s="21"/>
      <c r="T175" s="21"/>
    </row>
    <row r="176" spans="1:20" ht="15.75" x14ac:dyDescent="0.25">
      <c r="A176" s="13">
        <v>0.625</v>
      </c>
      <c r="B176" s="14">
        <v>3170</v>
      </c>
      <c r="C176" s="15">
        <v>3200</v>
      </c>
      <c r="D176" s="15">
        <v>3500</v>
      </c>
      <c r="E176" s="16">
        <v>3800</v>
      </c>
      <c r="F176" s="15">
        <v>3300</v>
      </c>
      <c r="G176" s="16">
        <v>2700</v>
      </c>
      <c r="H176" s="17">
        <v>2200</v>
      </c>
      <c r="I176" s="83">
        <f t="shared" si="21"/>
        <v>65.8</v>
      </c>
      <c r="J176" s="83">
        <f t="shared" si="22"/>
        <v>68.5</v>
      </c>
      <c r="K176" s="83">
        <f t="shared" si="23"/>
        <v>71.2</v>
      </c>
      <c r="L176" s="83">
        <f t="shared" si="24"/>
        <v>66.7</v>
      </c>
      <c r="M176" s="83">
        <f t="shared" si="25"/>
        <v>61.3</v>
      </c>
      <c r="N176" s="83">
        <f t="shared" si="26"/>
        <v>56.8</v>
      </c>
      <c r="O176" s="21"/>
      <c r="P176" s="36">
        <f t="shared" si="19"/>
        <v>3116.6666666666665</v>
      </c>
      <c r="Q176" s="37">
        <f t="shared" si="20"/>
        <v>18700</v>
      </c>
      <c r="R176" s="21"/>
      <c r="S176" s="21"/>
      <c r="T176" s="21"/>
    </row>
    <row r="177" spans="1:20" ht="15.75" x14ac:dyDescent="0.25">
      <c r="A177" s="13">
        <v>0.625</v>
      </c>
      <c r="B177" s="14">
        <v>3171</v>
      </c>
      <c r="C177" s="15">
        <v>1100</v>
      </c>
      <c r="D177" s="15">
        <v>900</v>
      </c>
      <c r="E177" s="16">
        <v>1800</v>
      </c>
      <c r="F177" s="15">
        <v>1600</v>
      </c>
      <c r="G177" s="16">
        <v>1300</v>
      </c>
      <c r="H177" s="17">
        <v>1200</v>
      </c>
      <c r="I177" s="83">
        <f t="shared" si="21"/>
        <v>48.25</v>
      </c>
      <c r="J177" s="83">
        <f t="shared" si="22"/>
        <v>46.75</v>
      </c>
      <c r="K177" s="83">
        <f t="shared" si="23"/>
        <v>53.5</v>
      </c>
      <c r="L177" s="83">
        <f t="shared" si="24"/>
        <v>52</v>
      </c>
      <c r="M177" s="83">
        <f t="shared" si="25"/>
        <v>49.75</v>
      </c>
      <c r="N177" s="83">
        <f t="shared" si="26"/>
        <v>49</v>
      </c>
      <c r="O177" s="21"/>
      <c r="P177" s="36">
        <f t="shared" si="19"/>
        <v>1316.6666666666667</v>
      </c>
      <c r="Q177" s="37">
        <f t="shared" si="20"/>
        <v>7900</v>
      </c>
      <c r="R177" s="21"/>
      <c r="S177" s="21"/>
      <c r="T177" s="21"/>
    </row>
    <row r="178" spans="1:20" ht="15.75" x14ac:dyDescent="0.25">
      <c r="A178" s="13">
        <v>0.625</v>
      </c>
      <c r="B178" s="14">
        <v>3172</v>
      </c>
      <c r="C178" s="15">
        <v>2300</v>
      </c>
      <c r="D178" s="15">
        <v>1900</v>
      </c>
      <c r="E178" s="16">
        <v>300</v>
      </c>
      <c r="F178" s="15">
        <v>1500</v>
      </c>
      <c r="G178" s="16">
        <v>2900</v>
      </c>
      <c r="H178" s="17">
        <v>2900</v>
      </c>
      <c r="I178" s="83">
        <f t="shared" si="21"/>
        <v>57.7</v>
      </c>
      <c r="J178" s="83">
        <f t="shared" si="22"/>
        <v>54.25</v>
      </c>
      <c r="K178" s="83">
        <f t="shared" si="23"/>
        <v>42.25</v>
      </c>
      <c r="L178" s="83">
        <f t="shared" si="24"/>
        <v>51.25</v>
      </c>
      <c r="M178" s="83">
        <f t="shared" si="25"/>
        <v>63.1</v>
      </c>
      <c r="N178" s="83">
        <f t="shared" si="26"/>
        <v>63.1</v>
      </c>
      <c r="O178" s="21"/>
      <c r="P178" s="36">
        <f t="shared" si="19"/>
        <v>1966.6666666666667</v>
      </c>
      <c r="Q178" s="37">
        <f t="shared" si="20"/>
        <v>11800</v>
      </c>
      <c r="R178" s="21"/>
      <c r="S178" s="21"/>
      <c r="T178" s="21"/>
    </row>
    <row r="179" spans="1:20" ht="15.75" x14ac:dyDescent="0.25">
      <c r="A179" s="13">
        <v>0.625</v>
      </c>
      <c r="B179" s="14">
        <v>3173</v>
      </c>
      <c r="C179" s="15">
        <v>600</v>
      </c>
      <c r="D179" s="15">
        <v>1500</v>
      </c>
      <c r="E179" s="16">
        <v>500</v>
      </c>
      <c r="F179" s="15">
        <v>1400</v>
      </c>
      <c r="G179" s="16">
        <v>600</v>
      </c>
      <c r="H179" s="17">
        <v>1100</v>
      </c>
      <c r="I179" s="83">
        <f t="shared" si="21"/>
        <v>44.5</v>
      </c>
      <c r="J179" s="83">
        <f t="shared" si="22"/>
        <v>51.25</v>
      </c>
      <c r="K179" s="83">
        <f t="shared" si="23"/>
        <v>43.75</v>
      </c>
      <c r="L179" s="83">
        <f t="shared" si="24"/>
        <v>50.5</v>
      </c>
      <c r="M179" s="83">
        <f t="shared" si="25"/>
        <v>44.5</v>
      </c>
      <c r="N179" s="83">
        <f t="shared" si="26"/>
        <v>48.25</v>
      </c>
      <c r="O179" s="21"/>
      <c r="P179" s="36">
        <f t="shared" si="19"/>
        <v>950</v>
      </c>
      <c r="Q179" s="37">
        <f t="shared" si="20"/>
        <v>5700</v>
      </c>
      <c r="R179" s="21"/>
      <c r="S179" s="21"/>
      <c r="T179" s="21"/>
    </row>
    <row r="180" spans="1:20" ht="15.75" x14ac:dyDescent="0.25">
      <c r="A180" s="13">
        <v>0.625</v>
      </c>
      <c r="B180" s="14">
        <v>3174</v>
      </c>
      <c r="C180" s="15">
        <v>0</v>
      </c>
      <c r="D180" s="15">
        <v>0</v>
      </c>
      <c r="E180" s="16">
        <v>500</v>
      </c>
      <c r="F180" s="15">
        <v>0</v>
      </c>
      <c r="G180" s="16">
        <v>0</v>
      </c>
      <c r="H180" s="17">
        <v>4300</v>
      </c>
      <c r="I180" s="83">
        <f t="shared" si="21"/>
        <v>40</v>
      </c>
      <c r="J180" s="83">
        <f t="shared" si="22"/>
        <v>40</v>
      </c>
      <c r="K180" s="83">
        <f t="shared" si="23"/>
        <v>43.75</v>
      </c>
      <c r="L180" s="83">
        <f t="shared" si="24"/>
        <v>40</v>
      </c>
      <c r="M180" s="83">
        <f t="shared" si="25"/>
        <v>40</v>
      </c>
      <c r="N180" s="83">
        <f t="shared" si="26"/>
        <v>76.150000000000006</v>
      </c>
      <c r="O180" s="21"/>
      <c r="P180" s="36">
        <f t="shared" si="19"/>
        <v>800</v>
      </c>
      <c r="Q180" s="37">
        <f t="shared" si="20"/>
        <v>4800</v>
      </c>
      <c r="R180" s="21"/>
      <c r="S180" s="21"/>
      <c r="T180" s="21"/>
    </row>
    <row r="181" spans="1:20" ht="15.75" x14ac:dyDescent="0.25">
      <c r="A181" s="13">
        <v>0.625</v>
      </c>
      <c r="B181" s="14">
        <v>3175</v>
      </c>
      <c r="C181" s="15">
        <v>100</v>
      </c>
      <c r="D181" s="15">
        <v>100</v>
      </c>
      <c r="E181" s="16">
        <v>0</v>
      </c>
      <c r="F181" s="15">
        <v>100</v>
      </c>
      <c r="G181" s="16">
        <v>200</v>
      </c>
      <c r="H181" s="17">
        <v>600</v>
      </c>
      <c r="I181" s="83">
        <f t="shared" si="21"/>
        <v>40.75</v>
      </c>
      <c r="J181" s="83">
        <f t="shared" si="22"/>
        <v>40.75</v>
      </c>
      <c r="K181" s="83">
        <f t="shared" si="23"/>
        <v>40</v>
      </c>
      <c r="L181" s="83">
        <f t="shared" si="24"/>
        <v>40.75</v>
      </c>
      <c r="M181" s="83">
        <f t="shared" si="25"/>
        <v>41.5</v>
      </c>
      <c r="N181" s="83">
        <f t="shared" si="26"/>
        <v>44.5</v>
      </c>
      <c r="O181" s="21"/>
      <c r="P181" s="36">
        <f t="shared" si="19"/>
        <v>183.33333333333334</v>
      </c>
      <c r="Q181" s="37">
        <f t="shared" si="20"/>
        <v>1100</v>
      </c>
      <c r="R181" s="21"/>
      <c r="S181" s="21"/>
      <c r="T181" s="21"/>
    </row>
    <row r="182" spans="1:20" ht="15.75" x14ac:dyDescent="0.25">
      <c r="A182" s="13">
        <v>0.625</v>
      </c>
      <c r="B182" s="14">
        <v>3176</v>
      </c>
      <c r="C182" s="15">
        <v>600</v>
      </c>
      <c r="D182" s="15">
        <v>500</v>
      </c>
      <c r="E182" s="16">
        <v>400</v>
      </c>
      <c r="F182" s="15">
        <v>400</v>
      </c>
      <c r="G182" s="16">
        <v>700</v>
      </c>
      <c r="H182" s="17">
        <v>500</v>
      </c>
      <c r="I182" s="83">
        <f t="shared" si="21"/>
        <v>44.5</v>
      </c>
      <c r="J182" s="83">
        <f t="shared" si="22"/>
        <v>43.75</v>
      </c>
      <c r="K182" s="83">
        <f t="shared" si="23"/>
        <v>43</v>
      </c>
      <c r="L182" s="83">
        <f t="shared" si="24"/>
        <v>43</v>
      </c>
      <c r="M182" s="83">
        <f t="shared" si="25"/>
        <v>45.25</v>
      </c>
      <c r="N182" s="83">
        <f t="shared" si="26"/>
        <v>43.75</v>
      </c>
      <c r="O182" s="21"/>
      <c r="P182" s="36">
        <f t="shared" si="19"/>
        <v>516.66666666666663</v>
      </c>
      <c r="Q182" s="37">
        <f t="shared" si="20"/>
        <v>3100</v>
      </c>
      <c r="R182" s="21"/>
      <c r="S182" s="21"/>
      <c r="T182" s="21"/>
    </row>
    <row r="183" spans="1:20" ht="15.75" x14ac:dyDescent="0.25">
      <c r="A183" s="13">
        <v>0.625</v>
      </c>
      <c r="B183" s="14">
        <v>3177</v>
      </c>
      <c r="C183" s="15">
        <v>1000</v>
      </c>
      <c r="D183" s="15">
        <v>900</v>
      </c>
      <c r="E183" s="16">
        <v>500</v>
      </c>
      <c r="F183" s="15">
        <v>1800</v>
      </c>
      <c r="G183" s="16">
        <v>13500</v>
      </c>
      <c r="H183" s="17">
        <v>12100</v>
      </c>
      <c r="I183" s="83">
        <f t="shared" si="21"/>
        <v>47.5</v>
      </c>
      <c r="J183" s="83">
        <f t="shared" si="22"/>
        <v>46.75</v>
      </c>
      <c r="K183" s="83">
        <f t="shared" si="23"/>
        <v>43.75</v>
      </c>
      <c r="L183" s="83">
        <f t="shared" si="24"/>
        <v>53.5</v>
      </c>
      <c r="M183" s="83">
        <f t="shared" si="25"/>
        <v>172.75</v>
      </c>
      <c r="N183" s="83">
        <f t="shared" si="26"/>
        <v>158.05000000000001</v>
      </c>
      <c r="O183" s="21"/>
      <c r="P183" s="36">
        <f t="shared" si="19"/>
        <v>4966.666666666667</v>
      </c>
      <c r="Q183" s="37">
        <f t="shared" si="20"/>
        <v>29800</v>
      </c>
      <c r="R183" s="21"/>
      <c r="S183" s="21"/>
      <c r="T183" s="21"/>
    </row>
    <row r="184" spans="1:20" ht="15.75" x14ac:dyDescent="0.25">
      <c r="A184" s="13">
        <v>0.625</v>
      </c>
      <c r="B184" s="14">
        <v>3178</v>
      </c>
      <c r="C184" s="15">
        <v>500</v>
      </c>
      <c r="D184" s="15">
        <v>400</v>
      </c>
      <c r="E184" s="16">
        <v>400</v>
      </c>
      <c r="F184" s="15">
        <v>300</v>
      </c>
      <c r="G184" s="16">
        <v>500</v>
      </c>
      <c r="H184" s="17">
        <v>500</v>
      </c>
      <c r="I184" s="83">
        <f t="shared" si="21"/>
        <v>43.75</v>
      </c>
      <c r="J184" s="83">
        <f t="shared" si="22"/>
        <v>43</v>
      </c>
      <c r="K184" s="83">
        <f t="shared" si="23"/>
        <v>43</v>
      </c>
      <c r="L184" s="83">
        <f t="shared" si="24"/>
        <v>42.25</v>
      </c>
      <c r="M184" s="83">
        <f t="shared" si="25"/>
        <v>43.75</v>
      </c>
      <c r="N184" s="83">
        <f t="shared" si="26"/>
        <v>43.75</v>
      </c>
      <c r="O184" s="21"/>
      <c r="P184" s="36">
        <f t="shared" si="19"/>
        <v>433.33333333333331</v>
      </c>
      <c r="Q184" s="37">
        <f t="shared" si="20"/>
        <v>2600</v>
      </c>
      <c r="R184" s="21"/>
      <c r="S184" s="21"/>
      <c r="T184" s="21"/>
    </row>
    <row r="185" spans="1:20" ht="15.75" x14ac:dyDescent="0.25">
      <c r="A185" s="13">
        <v>0.625</v>
      </c>
      <c r="B185" s="14">
        <v>3179</v>
      </c>
      <c r="C185" s="15">
        <v>1000</v>
      </c>
      <c r="D185" s="15">
        <v>800</v>
      </c>
      <c r="E185" s="16">
        <v>700</v>
      </c>
      <c r="F185" s="15">
        <v>500</v>
      </c>
      <c r="G185" s="16">
        <v>600</v>
      </c>
      <c r="H185" s="17">
        <v>700</v>
      </c>
      <c r="I185" s="83">
        <f t="shared" si="21"/>
        <v>47.5</v>
      </c>
      <c r="J185" s="83">
        <f t="shared" si="22"/>
        <v>46</v>
      </c>
      <c r="K185" s="83">
        <f t="shared" si="23"/>
        <v>45.25</v>
      </c>
      <c r="L185" s="83">
        <f t="shared" si="24"/>
        <v>43.75</v>
      </c>
      <c r="M185" s="83">
        <f t="shared" si="25"/>
        <v>44.5</v>
      </c>
      <c r="N185" s="83">
        <f t="shared" si="26"/>
        <v>45.25</v>
      </c>
      <c r="O185" s="21"/>
      <c r="P185" s="36">
        <f t="shared" si="19"/>
        <v>716.66666666666663</v>
      </c>
      <c r="Q185" s="37">
        <f t="shared" si="20"/>
        <v>4300</v>
      </c>
      <c r="R185" s="21"/>
      <c r="S185" s="21"/>
      <c r="T185" s="21"/>
    </row>
    <row r="186" spans="1:20" ht="15.75" x14ac:dyDescent="0.25">
      <c r="A186" s="13">
        <v>0.625</v>
      </c>
      <c r="B186" s="14">
        <v>3180</v>
      </c>
      <c r="C186" s="15">
        <v>1500</v>
      </c>
      <c r="D186" s="15">
        <v>1200</v>
      </c>
      <c r="E186" s="16">
        <v>1400</v>
      </c>
      <c r="F186" s="15">
        <v>1100</v>
      </c>
      <c r="G186" s="16">
        <v>1500</v>
      </c>
      <c r="H186" s="17">
        <v>900</v>
      </c>
      <c r="I186" s="83">
        <f t="shared" si="21"/>
        <v>51.25</v>
      </c>
      <c r="J186" s="83">
        <f t="shared" si="22"/>
        <v>49</v>
      </c>
      <c r="K186" s="83">
        <f t="shared" si="23"/>
        <v>50.5</v>
      </c>
      <c r="L186" s="83">
        <f t="shared" si="24"/>
        <v>48.25</v>
      </c>
      <c r="M186" s="83">
        <f t="shared" si="25"/>
        <v>51.25</v>
      </c>
      <c r="N186" s="83">
        <f t="shared" si="26"/>
        <v>46.75</v>
      </c>
      <c r="O186" s="21"/>
      <c r="P186" s="36">
        <f t="shared" si="19"/>
        <v>1266.6666666666667</v>
      </c>
      <c r="Q186" s="37">
        <f t="shared" si="20"/>
        <v>7600</v>
      </c>
      <c r="R186" s="21"/>
      <c r="S186" s="21"/>
      <c r="T186" s="21"/>
    </row>
    <row r="187" spans="1:20" ht="15.75" x14ac:dyDescent="0.25">
      <c r="A187" s="13">
        <v>0.625</v>
      </c>
      <c r="B187" s="14">
        <v>3181</v>
      </c>
      <c r="C187" s="15">
        <v>1200</v>
      </c>
      <c r="D187" s="15">
        <v>900</v>
      </c>
      <c r="E187" s="16">
        <v>900</v>
      </c>
      <c r="F187" s="15">
        <v>800</v>
      </c>
      <c r="G187" s="16">
        <v>800</v>
      </c>
      <c r="H187" s="17">
        <v>900</v>
      </c>
      <c r="I187" s="83">
        <f t="shared" si="21"/>
        <v>49</v>
      </c>
      <c r="J187" s="83">
        <f t="shared" si="22"/>
        <v>46.75</v>
      </c>
      <c r="K187" s="83">
        <f t="shared" si="23"/>
        <v>46.75</v>
      </c>
      <c r="L187" s="83">
        <f t="shared" si="24"/>
        <v>46</v>
      </c>
      <c r="M187" s="83">
        <f t="shared" si="25"/>
        <v>46</v>
      </c>
      <c r="N187" s="83">
        <f t="shared" si="26"/>
        <v>46.75</v>
      </c>
      <c r="O187" s="21"/>
      <c r="P187" s="36">
        <f t="shared" si="19"/>
        <v>916.66666666666663</v>
      </c>
      <c r="Q187" s="37">
        <f t="shared" si="20"/>
        <v>5500</v>
      </c>
      <c r="R187" s="21"/>
      <c r="S187" s="21"/>
      <c r="T187" s="21"/>
    </row>
    <row r="188" spans="1:20" ht="15.75" x14ac:dyDescent="0.25">
      <c r="A188" s="13">
        <v>0.625</v>
      </c>
      <c r="B188" s="14">
        <v>3182</v>
      </c>
      <c r="C188" s="15">
        <v>2200</v>
      </c>
      <c r="D188" s="15">
        <v>1700</v>
      </c>
      <c r="E188" s="16">
        <v>1700</v>
      </c>
      <c r="F188" s="15">
        <v>1600</v>
      </c>
      <c r="G188" s="16">
        <v>1900</v>
      </c>
      <c r="H188" s="17">
        <v>1700</v>
      </c>
      <c r="I188" s="83">
        <f t="shared" si="21"/>
        <v>56.8</v>
      </c>
      <c r="J188" s="83">
        <f t="shared" si="22"/>
        <v>52.75</v>
      </c>
      <c r="K188" s="83">
        <f t="shared" si="23"/>
        <v>52.75</v>
      </c>
      <c r="L188" s="83">
        <f t="shared" si="24"/>
        <v>52</v>
      </c>
      <c r="M188" s="83">
        <f t="shared" si="25"/>
        <v>54.25</v>
      </c>
      <c r="N188" s="83">
        <f t="shared" si="26"/>
        <v>52.75</v>
      </c>
      <c r="O188" s="21"/>
      <c r="P188" s="36">
        <f t="shared" si="19"/>
        <v>1800</v>
      </c>
      <c r="Q188" s="37">
        <f t="shared" si="20"/>
        <v>10800</v>
      </c>
      <c r="R188" s="21"/>
      <c r="S188" s="21"/>
      <c r="T188" s="21"/>
    </row>
    <row r="189" spans="1:20" ht="15.75" x14ac:dyDescent="0.25">
      <c r="A189" s="13">
        <v>0.625</v>
      </c>
      <c r="B189" s="14">
        <v>3183</v>
      </c>
      <c r="C189" s="15">
        <v>1200</v>
      </c>
      <c r="D189" s="15">
        <v>1100</v>
      </c>
      <c r="E189" s="16">
        <v>0</v>
      </c>
      <c r="F189" s="15">
        <v>2000</v>
      </c>
      <c r="G189" s="16">
        <v>1200</v>
      </c>
      <c r="H189" s="17">
        <v>1400</v>
      </c>
      <c r="I189" s="83">
        <f t="shared" si="21"/>
        <v>49</v>
      </c>
      <c r="J189" s="83">
        <f t="shared" si="22"/>
        <v>48.25</v>
      </c>
      <c r="K189" s="83">
        <f t="shared" si="23"/>
        <v>40</v>
      </c>
      <c r="L189" s="83">
        <f t="shared" si="24"/>
        <v>55</v>
      </c>
      <c r="M189" s="83">
        <f t="shared" si="25"/>
        <v>49</v>
      </c>
      <c r="N189" s="83">
        <f t="shared" si="26"/>
        <v>50.5</v>
      </c>
      <c r="O189" s="21"/>
      <c r="P189" s="36">
        <f t="shared" si="19"/>
        <v>1150</v>
      </c>
      <c r="Q189" s="37">
        <f t="shared" si="20"/>
        <v>6900</v>
      </c>
      <c r="R189" s="21"/>
      <c r="S189" s="21"/>
      <c r="T189" s="21"/>
    </row>
    <row r="190" spans="1:20" ht="15.75" x14ac:dyDescent="0.25">
      <c r="A190" s="13">
        <v>0.625</v>
      </c>
      <c r="B190" s="14">
        <v>3184</v>
      </c>
      <c r="C190" s="15">
        <v>700</v>
      </c>
      <c r="D190" s="15">
        <v>600</v>
      </c>
      <c r="E190" s="16">
        <v>600</v>
      </c>
      <c r="F190" s="15">
        <v>500</v>
      </c>
      <c r="G190" s="16">
        <v>500</v>
      </c>
      <c r="H190" s="17">
        <v>700</v>
      </c>
      <c r="I190" s="83">
        <f t="shared" si="21"/>
        <v>45.25</v>
      </c>
      <c r="J190" s="83">
        <f t="shared" si="22"/>
        <v>44.5</v>
      </c>
      <c r="K190" s="83">
        <f t="shared" si="23"/>
        <v>44.5</v>
      </c>
      <c r="L190" s="83">
        <f t="shared" si="24"/>
        <v>43.75</v>
      </c>
      <c r="M190" s="83">
        <f t="shared" si="25"/>
        <v>43.75</v>
      </c>
      <c r="N190" s="83">
        <f t="shared" si="26"/>
        <v>45.25</v>
      </c>
      <c r="O190" s="21"/>
      <c r="P190" s="36">
        <f t="shared" si="19"/>
        <v>600</v>
      </c>
      <c r="Q190" s="37">
        <f t="shared" si="20"/>
        <v>3600</v>
      </c>
      <c r="R190" s="21"/>
      <c r="S190" s="21"/>
      <c r="T190" s="21"/>
    </row>
    <row r="191" spans="1:20" ht="15.75" x14ac:dyDescent="0.25">
      <c r="A191" s="13">
        <v>0.625</v>
      </c>
      <c r="B191" s="14">
        <v>3185</v>
      </c>
      <c r="C191" s="15">
        <v>900</v>
      </c>
      <c r="D191" s="15">
        <v>800</v>
      </c>
      <c r="E191" s="16">
        <v>900</v>
      </c>
      <c r="F191" s="15">
        <v>800</v>
      </c>
      <c r="G191" s="16">
        <v>1000</v>
      </c>
      <c r="H191" s="17">
        <v>1100</v>
      </c>
      <c r="I191" s="83">
        <f t="shared" si="21"/>
        <v>46.75</v>
      </c>
      <c r="J191" s="83">
        <f t="shared" si="22"/>
        <v>46</v>
      </c>
      <c r="K191" s="83">
        <f t="shared" si="23"/>
        <v>46.75</v>
      </c>
      <c r="L191" s="83">
        <f t="shared" si="24"/>
        <v>46</v>
      </c>
      <c r="M191" s="83">
        <f t="shared" si="25"/>
        <v>47.5</v>
      </c>
      <c r="N191" s="83">
        <f t="shared" si="26"/>
        <v>48.25</v>
      </c>
      <c r="O191" s="21"/>
      <c r="P191" s="36">
        <f t="shared" si="19"/>
        <v>916.66666666666663</v>
      </c>
      <c r="Q191" s="37">
        <f t="shared" si="20"/>
        <v>5500</v>
      </c>
      <c r="R191" s="21"/>
      <c r="S191" s="21"/>
      <c r="T191" s="21"/>
    </row>
    <row r="192" spans="1:20" ht="15.75" x14ac:dyDescent="0.25">
      <c r="A192" s="13">
        <v>0.625</v>
      </c>
      <c r="B192" s="14">
        <v>3186</v>
      </c>
      <c r="C192" s="15">
        <v>2300</v>
      </c>
      <c r="D192" s="15">
        <v>1400</v>
      </c>
      <c r="E192" s="16">
        <v>2300</v>
      </c>
      <c r="F192" s="15">
        <v>2000</v>
      </c>
      <c r="G192" s="16">
        <v>3600</v>
      </c>
      <c r="H192" s="17">
        <v>2700</v>
      </c>
      <c r="I192" s="83">
        <f t="shared" si="21"/>
        <v>57.7</v>
      </c>
      <c r="J192" s="83">
        <f t="shared" si="22"/>
        <v>50.5</v>
      </c>
      <c r="K192" s="83">
        <f t="shared" si="23"/>
        <v>57.7</v>
      </c>
      <c r="L192" s="83">
        <f t="shared" si="24"/>
        <v>55</v>
      </c>
      <c r="M192" s="83">
        <f t="shared" si="25"/>
        <v>69.400000000000006</v>
      </c>
      <c r="N192" s="83">
        <f t="shared" si="26"/>
        <v>61.3</v>
      </c>
      <c r="O192" s="21"/>
      <c r="P192" s="36">
        <f t="shared" si="19"/>
        <v>2383.3333333333335</v>
      </c>
      <c r="Q192" s="37">
        <f t="shared" si="20"/>
        <v>14300</v>
      </c>
      <c r="R192" s="21"/>
      <c r="S192" s="21"/>
      <c r="T192" s="21"/>
    </row>
    <row r="193" spans="1:20" ht="15.75" x14ac:dyDescent="0.25">
      <c r="A193" s="13">
        <v>0.625</v>
      </c>
      <c r="B193" s="14">
        <v>3187</v>
      </c>
      <c r="C193" s="15">
        <v>1300</v>
      </c>
      <c r="D193" s="15">
        <v>1300</v>
      </c>
      <c r="E193" s="16">
        <v>1400</v>
      </c>
      <c r="F193" s="15">
        <v>1200</v>
      </c>
      <c r="G193" s="16">
        <v>1500</v>
      </c>
      <c r="H193" s="17">
        <v>1600</v>
      </c>
      <c r="I193" s="83">
        <f t="shared" si="21"/>
        <v>49.75</v>
      </c>
      <c r="J193" s="83">
        <f t="shared" si="22"/>
        <v>49.75</v>
      </c>
      <c r="K193" s="83">
        <f t="shared" si="23"/>
        <v>50.5</v>
      </c>
      <c r="L193" s="83">
        <f t="shared" si="24"/>
        <v>49</v>
      </c>
      <c r="M193" s="83">
        <f t="shared" si="25"/>
        <v>51.25</v>
      </c>
      <c r="N193" s="83">
        <f t="shared" si="26"/>
        <v>52</v>
      </c>
      <c r="O193" s="21"/>
      <c r="P193" s="36">
        <f t="shared" si="19"/>
        <v>1383.3333333333333</v>
      </c>
      <c r="Q193" s="37">
        <f t="shared" si="20"/>
        <v>8300</v>
      </c>
      <c r="R193" s="21"/>
      <c r="S193" s="21"/>
      <c r="T193" s="21"/>
    </row>
    <row r="194" spans="1:20" ht="15.75" x14ac:dyDescent="0.25">
      <c r="A194" s="13">
        <v>0.625</v>
      </c>
      <c r="B194" s="14">
        <v>3188</v>
      </c>
      <c r="C194" s="15">
        <v>200</v>
      </c>
      <c r="D194" s="15">
        <v>200</v>
      </c>
      <c r="E194" s="16">
        <v>200</v>
      </c>
      <c r="F194" s="15">
        <v>200</v>
      </c>
      <c r="G194" s="16">
        <v>200</v>
      </c>
      <c r="H194" s="17">
        <v>200</v>
      </c>
      <c r="I194" s="83">
        <f t="shared" si="21"/>
        <v>41.5</v>
      </c>
      <c r="J194" s="83">
        <f t="shared" si="22"/>
        <v>41.5</v>
      </c>
      <c r="K194" s="83">
        <f t="shared" si="23"/>
        <v>41.5</v>
      </c>
      <c r="L194" s="83">
        <f t="shared" si="24"/>
        <v>41.5</v>
      </c>
      <c r="M194" s="83">
        <f t="shared" si="25"/>
        <v>41.5</v>
      </c>
      <c r="N194" s="83">
        <f t="shared" si="26"/>
        <v>41.5</v>
      </c>
      <c r="O194" s="21"/>
      <c r="P194" s="36">
        <f t="shared" si="19"/>
        <v>200</v>
      </c>
      <c r="Q194" s="37">
        <f t="shared" si="20"/>
        <v>1200</v>
      </c>
      <c r="R194" s="21"/>
      <c r="S194" s="21"/>
      <c r="T194" s="21"/>
    </row>
    <row r="195" spans="1:20" ht="15.75" x14ac:dyDescent="0.25">
      <c r="A195" s="13">
        <v>0.625</v>
      </c>
      <c r="B195" s="14">
        <v>3189</v>
      </c>
      <c r="C195" s="15">
        <v>2500</v>
      </c>
      <c r="D195" s="15">
        <v>2000</v>
      </c>
      <c r="E195" s="16">
        <v>2100</v>
      </c>
      <c r="F195" s="15">
        <v>1600</v>
      </c>
      <c r="G195" s="16">
        <v>1300</v>
      </c>
      <c r="H195" s="17">
        <v>1000</v>
      </c>
      <c r="I195" s="83">
        <f t="shared" si="21"/>
        <v>59.5</v>
      </c>
      <c r="J195" s="83">
        <f t="shared" si="22"/>
        <v>55</v>
      </c>
      <c r="K195" s="83">
        <f t="shared" si="23"/>
        <v>55.9</v>
      </c>
      <c r="L195" s="83">
        <f t="shared" si="24"/>
        <v>52</v>
      </c>
      <c r="M195" s="83">
        <f t="shared" si="25"/>
        <v>49.75</v>
      </c>
      <c r="N195" s="83">
        <f t="shared" si="26"/>
        <v>47.5</v>
      </c>
      <c r="O195" s="21"/>
      <c r="P195" s="36">
        <f t="shared" si="19"/>
        <v>1750</v>
      </c>
      <c r="Q195" s="37">
        <f t="shared" si="20"/>
        <v>10500</v>
      </c>
      <c r="R195" s="21"/>
      <c r="S195" s="21"/>
      <c r="T195" s="21"/>
    </row>
    <row r="196" spans="1:20" ht="15.75" x14ac:dyDescent="0.25">
      <c r="A196" s="13">
        <v>0.625</v>
      </c>
      <c r="B196" s="14">
        <v>3190</v>
      </c>
      <c r="C196" s="15">
        <v>1000</v>
      </c>
      <c r="D196" s="15">
        <v>800</v>
      </c>
      <c r="E196" s="16">
        <v>900</v>
      </c>
      <c r="F196" s="15">
        <v>800</v>
      </c>
      <c r="G196" s="16">
        <v>1200</v>
      </c>
      <c r="H196" s="17">
        <v>2100</v>
      </c>
      <c r="I196" s="83">
        <f t="shared" si="21"/>
        <v>47.5</v>
      </c>
      <c r="J196" s="83">
        <f t="shared" si="22"/>
        <v>46</v>
      </c>
      <c r="K196" s="83">
        <f t="shared" si="23"/>
        <v>46.75</v>
      </c>
      <c r="L196" s="83">
        <f t="shared" si="24"/>
        <v>46</v>
      </c>
      <c r="M196" s="83">
        <f t="shared" si="25"/>
        <v>49</v>
      </c>
      <c r="N196" s="83">
        <f t="shared" si="26"/>
        <v>55.9</v>
      </c>
      <c r="O196" s="21"/>
      <c r="P196" s="36">
        <f t="shared" si="19"/>
        <v>1133.3333333333333</v>
      </c>
      <c r="Q196" s="37">
        <f t="shared" si="20"/>
        <v>6800</v>
      </c>
      <c r="R196" s="21"/>
      <c r="S196" s="21"/>
      <c r="T196" s="21"/>
    </row>
    <row r="197" spans="1:20" ht="15.75" x14ac:dyDescent="0.25">
      <c r="A197" s="13">
        <v>0.625</v>
      </c>
      <c r="B197" s="14">
        <v>3191</v>
      </c>
      <c r="C197" s="15">
        <v>500</v>
      </c>
      <c r="D197" s="15">
        <v>300</v>
      </c>
      <c r="E197" s="16">
        <v>400</v>
      </c>
      <c r="F197" s="15">
        <v>400</v>
      </c>
      <c r="G197" s="16">
        <v>300</v>
      </c>
      <c r="H197" s="17">
        <v>400</v>
      </c>
      <c r="I197" s="83">
        <f t="shared" si="21"/>
        <v>43.75</v>
      </c>
      <c r="J197" s="83">
        <f t="shared" si="22"/>
        <v>42.25</v>
      </c>
      <c r="K197" s="83">
        <f t="shared" si="23"/>
        <v>43</v>
      </c>
      <c r="L197" s="83">
        <f t="shared" si="24"/>
        <v>43</v>
      </c>
      <c r="M197" s="83">
        <f t="shared" si="25"/>
        <v>42.25</v>
      </c>
      <c r="N197" s="83">
        <f t="shared" si="26"/>
        <v>43</v>
      </c>
      <c r="O197" s="21"/>
      <c r="P197" s="36">
        <f t="shared" si="19"/>
        <v>383.33333333333331</v>
      </c>
      <c r="Q197" s="37">
        <f t="shared" si="20"/>
        <v>2300</v>
      </c>
      <c r="R197" s="21"/>
      <c r="S197" s="21"/>
      <c r="T197" s="21"/>
    </row>
    <row r="198" spans="1:20" ht="15.75" x14ac:dyDescent="0.25">
      <c r="A198" s="13">
        <v>0.625</v>
      </c>
      <c r="B198" s="14">
        <v>3192</v>
      </c>
      <c r="C198" s="15">
        <v>3400</v>
      </c>
      <c r="D198" s="15">
        <v>3200</v>
      </c>
      <c r="E198" s="16">
        <v>3000</v>
      </c>
      <c r="F198" s="15">
        <v>4300</v>
      </c>
      <c r="G198" s="16">
        <v>3500</v>
      </c>
      <c r="H198" s="17">
        <v>1200</v>
      </c>
      <c r="I198" s="83">
        <f t="shared" si="21"/>
        <v>67.599999999999994</v>
      </c>
      <c r="J198" s="83">
        <f t="shared" si="22"/>
        <v>65.8</v>
      </c>
      <c r="K198" s="83">
        <f t="shared" si="23"/>
        <v>64</v>
      </c>
      <c r="L198" s="83">
        <f t="shared" si="24"/>
        <v>76.150000000000006</v>
      </c>
      <c r="M198" s="83">
        <f t="shared" si="25"/>
        <v>68.5</v>
      </c>
      <c r="N198" s="83">
        <f t="shared" si="26"/>
        <v>49</v>
      </c>
      <c r="O198" s="21"/>
      <c r="P198" s="36">
        <f t="shared" si="19"/>
        <v>3100</v>
      </c>
      <c r="Q198" s="37">
        <f t="shared" si="20"/>
        <v>18600</v>
      </c>
      <c r="R198" s="21"/>
      <c r="S198" s="21"/>
      <c r="T198" s="21"/>
    </row>
    <row r="199" spans="1:20" ht="15.75" x14ac:dyDescent="0.25">
      <c r="A199" s="13">
        <v>0.625</v>
      </c>
      <c r="B199" s="14">
        <v>3193</v>
      </c>
      <c r="C199" s="15">
        <v>2900</v>
      </c>
      <c r="D199" s="15">
        <v>900</v>
      </c>
      <c r="E199" s="16">
        <v>1300</v>
      </c>
      <c r="F199" s="15">
        <v>1000</v>
      </c>
      <c r="G199" s="16">
        <v>1600</v>
      </c>
      <c r="H199" s="17">
        <v>2400</v>
      </c>
      <c r="I199" s="83">
        <f t="shared" si="21"/>
        <v>63.1</v>
      </c>
      <c r="J199" s="83">
        <f t="shared" si="22"/>
        <v>46.75</v>
      </c>
      <c r="K199" s="83">
        <f t="shared" si="23"/>
        <v>49.75</v>
      </c>
      <c r="L199" s="83">
        <f t="shared" si="24"/>
        <v>47.5</v>
      </c>
      <c r="M199" s="83">
        <f t="shared" si="25"/>
        <v>52</v>
      </c>
      <c r="N199" s="83">
        <f t="shared" si="26"/>
        <v>58.6</v>
      </c>
      <c r="O199" s="21"/>
      <c r="P199" s="36">
        <f t="shared" ref="P199:P262" si="27">AVERAGE(C199:H199)</f>
        <v>1683.3333333333333</v>
      </c>
      <c r="Q199" s="37">
        <f t="shared" ref="Q199:Q262" si="28">SUM(C199:H199)</f>
        <v>10100</v>
      </c>
      <c r="R199" s="21"/>
      <c r="S199" s="21"/>
      <c r="T199" s="21"/>
    </row>
    <row r="200" spans="1:20" ht="15.75" x14ac:dyDescent="0.25">
      <c r="A200" s="13">
        <v>0.625</v>
      </c>
      <c r="B200" s="14">
        <v>3194</v>
      </c>
      <c r="C200" s="15">
        <v>8300</v>
      </c>
      <c r="D200" s="15">
        <v>1100</v>
      </c>
      <c r="E200" s="16">
        <v>3500</v>
      </c>
      <c r="F200" s="15">
        <v>2300</v>
      </c>
      <c r="G200" s="16">
        <v>9700</v>
      </c>
      <c r="H200" s="17">
        <v>7300</v>
      </c>
      <c r="I200" s="83">
        <f t="shared" ref="I200:I263" si="29">20*2+IF(C200&gt;2000,2000/100*0.75,C200/100*0.75)+IF(IF(C200&gt;4000,(4000-2000)/100*0.9,(C200-2000)/100*0.9)&lt;0,0,IF(C200&gt;4000,(4000-2000)/100*0.9,(C200-2000)/100*0.9))+IF(C200&gt;4000,(C200-4000)/100*1.05,0)</f>
        <v>118.15</v>
      </c>
      <c r="J200" s="83">
        <f t="shared" ref="J200:J263" si="30">20*2+IF(D200&gt;2000,2000/100*0.75,D200/100*0.75)+IF(IF(D200&gt;4000,(4000-2000)/100*0.9,(D200-2000)/100*0.9)&lt;0,0,IF(D200&gt;4000,(4000-2000)/100*0.9,(D200-2000)/100*0.9))+IF(D200&gt;4000,(D200-4000)/100*1.05,0)</f>
        <v>48.25</v>
      </c>
      <c r="K200" s="83">
        <f t="shared" ref="K200:K263" si="31">20*2+IF(E200&gt;2000,2000/100*0.75,E200/100*0.75)+IF(IF(E200&gt;4000,(4000-2000)/100*0.9,(E200-2000)/100*0.9)&lt;0,0,IF(E200&gt;4000,(4000-2000)/100*0.9,(E200-2000)/100*0.9))+IF(E200&gt;4000,(E200-4000)/100*1.05,0)</f>
        <v>68.5</v>
      </c>
      <c r="L200" s="83">
        <f t="shared" ref="L200:L263" si="32">20*2+IF(F200&gt;2000,2000/100*0.75,F200/100*0.75)+IF(IF(F200&gt;4000,(4000-2000)/100*0.9,(F200-2000)/100*0.9)&lt;0,0,IF(F200&gt;4000,(4000-2000)/100*0.9,(F200-2000)/100*0.9))+IF(F200&gt;4000,(F200-4000)/100*1.05,0)</f>
        <v>57.7</v>
      </c>
      <c r="M200" s="83">
        <f t="shared" ref="M200:M263" si="33">20*2+IF(G200&gt;2000,2000/100*0.75,G200/100*0.75)+IF(IF(G200&gt;4000,(4000-2000)/100*0.9,(G200-2000)/100*0.9)&lt;0,0,IF(G200&gt;4000,(4000-2000)/100*0.9,(G200-2000)/100*0.9))+IF(G200&gt;4000,(G200-4000)/100*1.05,0)</f>
        <v>132.85</v>
      </c>
      <c r="N200" s="83">
        <f t="shared" ref="N200:N263" si="34">20*2+IF(H200&gt;2000,2000/100*0.75,H200/100*0.75)+IF(IF(H200&gt;4000,(4000-2000)/100*0.9,(H200-2000)/100*0.9)&lt;0,0,IF(H200&gt;4000,(4000-2000)/100*0.9,(H200-2000)/100*0.9))+IF(H200&gt;4000,(H200-4000)/100*1.05,0)</f>
        <v>107.65</v>
      </c>
      <c r="O200" s="21"/>
      <c r="P200" s="36">
        <f t="shared" si="27"/>
        <v>5366.666666666667</v>
      </c>
      <c r="Q200" s="37">
        <f t="shared" si="28"/>
        <v>32200</v>
      </c>
      <c r="R200" s="21"/>
      <c r="S200" s="21"/>
      <c r="T200" s="21"/>
    </row>
    <row r="201" spans="1:20" ht="15.75" x14ac:dyDescent="0.25">
      <c r="A201" s="13">
        <v>0.625</v>
      </c>
      <c r="B201" s="14">
        <v>3195</v>
      </c>
      <c r="C201" s="15">
        <v>1000</v>
      </c>
      <c r="D201" s="15">
        <v>900</v>
      </c>
      <c r="E201" s="16">
        <v>900</v>
      </c>
      <c r="F201" s="15">
        <v>500</v>
      </c>
      <c r="G201" s="16">
        <v>900</v>
      </c>
      <c r="H201" s="17">
        <v>1000</v>
      </c>
      <c r="I201" s="83">
        <f t="shared" si="29"/>
        <v>47.5</v>
      </c>
      <c r="J201" s="83">
        <f t="shared" si="30"/>
        <v>46.75</v>
      </c>
      <c r="K201" s="83">
        <f t="shared" si="31"/>
        <v>46.75</v>
      </c>
      <c r="L201" s="83">
        <f t="shared" si="32"/>
        <v>43.75</v>
      </c>
      <c r="M201" s="83">
        <f t="shared" si="33"/>
        <v>46.75</v>
      </c>
      <c r="N201" s="83">
        <f t="shared" si="34"/>
        <v>47.5</v>
      </c>
      <c r="O201" s="21"/>
      <c r="P201" s="36">
        <f t="shared" si="27"/>
        <v>866.66666666666663</v>
      </c>
      <c r="Q201" s="37">
        <f t="shared" si="28"/>
        <v>5200</v>
      </c>
      <c r="R201" s="21"/>
      <c r="S201" s="21"/>
      <c r="T201" s="21"/>
    </row>
    <row r="202" spans="1:20" ht="15.75" x14ac:dyDescent="0.25">
      <c r="A202" s="13">
        <v>0.625</v>
      </c>
      <c r="B202" s="14">
        <v>3196</v>
      </c>
      <c r="C202" s="15">
        <v>1400</v>
      </c>
      <c r="D202" s="15">
        <v>0</v>
      </c>
      <c r="E202" s="16">
        <v>200</v>
      </c>
      <c r="F202" s="15">
        <v>700</v>
      </c>
      <c r="G202" s="16">
        <v>3400</v>
      </c>
      <c r="H202" s="17">
        <v>4100</v>
      </c>
      <c r="I202" s="83">
        <f t="shared" si="29"/>
        <v>50.5</v>
      </c>
      <c r="J202" s="83">
        <f t="shared" si="30"/>
        <v>40</v>
      </c>
      <c r="K202" s="83">
        <f t="shared" si="31"/>
        <v>41.5</v>
      </c>
      <c r="L202" s="83">
        <f t="shared" si="32"/>
        <v>45.25</v>
      </c>
      <c r="M202" s="83">
        <f t="shared" si="33"/>
        <v>67.599999999999994</v>
      </c>
      <c r="N202" s="83">
        <f t="shared" si="34"/>
        <v>74.05</v>
      </c>
      <c r="O202" s="21"/>
      <c r="P202" s="36">
        <f t="shared" si="27"/>
        <v>1633.3333333333333</v>
      </c>
      <c r="Q202" s="37">
        <f t="shared" si="28"/>
        <v>9800</v>
      </c>
      <c r="R202" s="21"/>
      <c r="S202" s="21"/>
      <c r="T202" s="21"/>
    </row>
    <row r="203" spans="1:20" ht="15.75" x14ac:dyDescent="0.25">
      <c r="A203" s="13">
        <v>0.625</v>
      </c>
      <c r="B203" s="14">
        <v>3197</v>
      </c>
      <c r="C203" s="15">
        <v>18700</v>
      </c>
      <c r="D203" s="15">
        <v>1500</v>
      </c>
      <c r="E203" s="16">
        <v>1600</v>
      </c>
      <c r="F203" s="15">
        <v>1300</v>
      </c>
      <c r="G203" s="16">
        <v>9000</v>
      </c>
      <c r="H203" s="17">
        <v>19900</v>
      </c>
      <c r="I203" s="83">
        <f t="shared" si="29"/>
        <v>227.35</v>
      </c>
      <c r="J203" s="83">
        <f t="shared" si="30"/>
        <v>51.25</v>
      </c>
      <c r="K203" s="83">
        <f t="shared" si="31"/>
        <v>52</v>
      </c>
      <c r="L203" s="83">
        <f t="shared" si="32"/>
        <v>49.75</v>
      </c>
      <c r="M203" s="83">
        <f t="shared" si="33"/>
        <v>125.5</v>
      </c>
      <c r="N203" s="83">
        <f t="shared" si="34"/>
        <v>239.95000000000002</v>
      </c>
      <c r="O203" s="21"/>
      <c r="P203" s="36">
        <f t="shared" si="27"/>
        <v>8666.6666666666661</v>
      </c>
      <c r="Q203" s="37">
        <f t="shared" si="28"/>
        <v>52000</v>
      </c>
      <c r="R203" s="21"/>
      <c r="S203" s="21"/>
      <c r="T203" s="21"/>
    </row>
    <row r="204" spans="1:20" ht="15.75" x14ac:dyDescent="0.25">
      <c r="A204" s="13">
        <v>0.625</v>
      </c>
      <c r="B204" s="14">
        <v>3198</v>
      </c>
      <c r="C204" s="15">
        <v>2500</v>
      </c>
      <c r="D204" s="15">
        <v>1000</v>
      </c>
      <c r="E204" s="16">
        <v>800</v>
      </c>
      <c r="F204" s="15">
        <v>500</v>
      </c>
      <c r="G204" s="16">
        <v>3600</v>
      </c>
      <c r="H204" s="17">
        <v>3300</v>
      </c>
      <c r="I204" s="83">
        <f t="shared" si="29"/>
        <v>59.5</v>
      </c>
      <c r="J204" s="83">
        <f t="shared" si="30"/>
        <v>47.5</v>
      </c>
      <c r="K204" s="83">
        <f t="shared" si="31"/>
        <v>46</v>
      </c>
      <c r="L204" s="83">
        <f t="shared" si="32"/>
        <v>43.75</v>
      </c>
      <c r="M204" s="83">
        <f t="shared" si="33"/>
        <v>69.400000000000006</v>
      </c>
      <c r="N204" s="83">
        <f t="shared" si="34"/>
        <v>66.7</v>
      </c>
      <c r="O204" s="21"/>
      <c r="P204" s="36">
        <f t="shared" si="27"/>
        <v>1950</v>
      </c>
      <c r="Q204" s="37">
        <f t="shared" si="28"/>
        <v>11700</v>
      </c>
      <c r="R204" s="21"/>
      <c r="S204" s="21"/>
      <c r="T204" s="21"/>
    </row>
    <row r="205" spans="1:20" ht="15.75" x14ac:dyDescent="0.25">
      <c r="A205" s="13">
        <v>0.625</v>
      </c>
      <c r="B205" s="14">
        <v>3199</v>
      </c>
      <c r="C205" s="15">
        <v>2800</v>
      </c>
      <c r="D205" s="15">
        <v>3000</v>
      </c>
      <c r="E205" s="16">
        <v>2500</v>
      </c>
      <c r="F205" s="15">
        <v>2000</v>
      </c>
      <c r="G205" s="16">
        <v>3200</v>
      </c>
      <c r="H205" s="17">
        <v>3800</v>
      </c>
      <c r="I205" s="83">
        <f t="shared" si="29"/>
        <v>62.2</v>
      </c>
      <c r="J205" s="83">
        <f t="shared" si="30"/>
        <v>64</v>
      </c>
      <c r="K205" s="83">
        <f t="shared" si="31"/>
        <v>59.5</v>
      </c>
      <c r="L205" s="83">
        <f t="shared" si="32"/>
        <v>55</v>
      </c>
      <c r="M205" s="83">
        <f t="shared" si="33"/>
        <v>65.8</v>
      </c>
      <c r="N205" s="83">
        <f t="shared" si="34"/>
        <v>71.2</v>
      </c>
      <c r="O205" s="21"/>
      <c r="P205" s="36">
        <f t="shared" si="27"/>
        <v>2883.3333333333335</v>
      </c>
      <c r="Q205" s="37">
        <f t="shared" si="28"/>
        <v>17300</v>
      </c>
      <c r="R205" s="21"/>
      <c r="S205" s="21"/>
      <c r="T205" s="21"/>
    </row>
    <row r="206" spans="1:20" ht="15.75" x14ac:dyDescent="0.25">
      <c r="A206" s="13">
        <v>0.625</v>
      </c>
      <c r="B206" s="14">
        <v>3200</v>
      </c>
      <c r="C206" s="15">
        <v>300</v>
      </c>
      <c r="D206" s="15">
        <v>1000</v>
      </c>
      <c r="E206" s="16">
        <v>1100</v>
      </c>
      <c r="F206" s="15">
        <v>1100</v>
      </c>
      <c r="G206" s="16">
        <v>700</v>
      </c>
      <c r="H206" s="17">
        <v>900</v>
      </c>
      <c r="I206" s="83">
        <f t="shared" si="29"/>
        <v>42.25</v>
      </c>
      <c r="J206" s="83">
        <f t="shared" si="30"/>
        <v>47.5</v>
      </c>
      <c r="K206" s="83">
        <f t="shared" si="31"/>
        <v>48.25</v>
      </c>
      <c r="L206" s="83">
        <f t="shared" si="32"/>
        <v>48.25</v>
      </c>
      <c r="M206" s="83">
        <f t="shared" si="33"/>
        <v>45.25</v>
      </c>
      <c r="N206" s="83">
        <f t="shared" si="34"/>
        <v>46.75</v>
      </c>
      <c r="O206" s="21"/>
      <c r="P206" s="36">
        <f t="shared" si="27"/>
        <v>850</v>
      </c>
      <c r="Q206" s="37">
        <f t="shared" si="28"/>
        <v>5100</v>
      </c>
      <c r="R206" s="21"/>
      <c r="S206" s="21"/>
      <c r="T206" s="21"/>
    </row>
    <row r="207" spans="1:20" ht="15.75" x14ac:dyDescent="0.25">
      <c r="A207" s="13">
        <v>0.625</v>
      </c>
      <c r="B207" s="14">
        <v>3201</v>
      </c>
      <c r="C207" s="15">
        <v>4100</v>
      </c>
      <c r="D207" s="15">
        <v>500</v>
      </c>
      <c r="E207" s="16">
        <v>100</v>
      </c>
      <c r="F207" s="15">
        <v>2200</v>
      </c>
      <c r="G207" s="16">
        <v>1700</v>
      </c>
      <c r="H207" s="17">
        <v>1400</v>
      </c>
      <c r="I207" s="83">
        <f t="shared" si="29"/>
        <v>74.05</v>
      </c>
      <c r="J207" s="83">
        <f t="shared" si="30"/>
        <v>43.75</v>
      </c>
      <c r="K207" s="83">
        <f t="shared" si="31"/>
        <v>40.75</v>
      </c>
      <c r="L207" s="83">
        <f t="shared" si="32"/>
        <v>56.8</v>
      </c>
      <c r="M207" s="83">
        <f t="shared" si="33"/>
        <v>52.75</v>
      </c>
      <c r="N207" s="83">
        <f t="shared" si="34"/>
        <v>50.5</v>
      </c>
      <c r="O207" s="21"/>
      <c r="P207" s="36">
        <f t="shared" si="27"/>
        <v>1666.6666666666667</v>
      </c>
      <c r="Q207" s="37">
        <f t="shared" si="28"/>
        <v>10000</v>
      </c>
      <c r="R207" s="21"/>
      <c r="S207" s="21"/>
      <c r="T207" s="21"/>
    </row>
    <row r="208" spans="1:20" ht="15.75" x14ac:dyDescent="0.25">
      <c r="A208" s="13">
        <v>0.625</v>
      </c>
      <c r="B208" s="14">
        <v>3202</v>
      </c>
      <c r="C208" s="15">
        <v>1800</v>
      </c>
      <c r="D208" s="15">
        <v>1100</v>
      </c>
      <c r="E208" s="16">
        <v>1000</v>
      </c>
      <c r="F208" s="15">
        <v>1400</v>
      </c>
      <c r="G208" s="16">
        <v>1600</v>
      </c>
      <c r="H208" s="17">
        <v>1300</v>
      </c>
      <c r="I208" s="83">
        <f t="shared" si="29"/>
        <v>53.5</v>
      </c>
      <c r="J208" s="83">
        <f t="shared" si="30"/>
        <v>48.25</v>
      </c>
      <c r="K208" s="83">
        <f t="shared" si="31"/>
        <v>47.5</v>
      </c>
      <c r="L208" s="83">
        <f t="shared" si="32"/>
        <v>50.5</v>
      </c>
      <c r="M208" s="83">
        <f t="shared" si="33"/>
        <v>52</v>
      </c>
      <c r="N208" s="83">
        <f t="shared" si="34"/>
        <v>49.75</v>
      </c>
      <c r="O208" s="21"/>
      <c r="P208" s="36">
        <f t="shared" si="27"/>
        <v>1366.6666666666667</v>
      </c>
      <c r="Q208" s="37">
        <f t="shared" si="28"/>
        <v>8200</v>
      </c>
      <c r="R208" s="21"/>
      <c r="S208" s="21"/>
      <c r="T208" s="21"/>
    </row>
    <row r="209" spans="1:20" ht="15.75" x14ac:dyDescent="0.25">
      <c r="A209" s="13">
        <v>0.625</v>
      </c>
      <c r="B209" s="14">
        <v>3203</v>
      </c>
      <c r="C209" s="15">
        <v>1900</v>
      </c>
      <c r="D209" s="15">
        <v>1700</v>
      </c>
      <c r="E209" s="16">
        <v>1200</v>
      </c>
      <c r="F209" s="15">
        <v>900</v>
      </c>
      <c r="G209" s="16">
        <v>7300</v>
      </c>
      <c r="H209" s="17">
        <v>8500</v>
      </c>
      <c r="I209" s="83">
        <f t="shared" si="29"/>
        <v>54.25</v>
      </c>
      <c r="J209" s="83">
        <f t="shared" si="30"/>
        <v>52.75</v>
      </c>
      <c r="K209" s="83">
        <f t="shared" si="31"/>
        <v>49</v>
      </c>
      <c r="L209" s="83">
        <f t="shared" si="32"/>
        <v>46.75</v>
      </c>
      <c r="M209" s="83">
        <f t="shared" si="33"/>
        <v>107.65</v>
      </c>
      <c r="N209" s="83">
        <f t="shared" si="34"/>
        <v>120.25</v>
      </c>
      <c r="O209" s="21"/>
      <c r="P209" s="36">
        <f t="shared" si="27"/>
        <v>3583.3333333333335</v>
      </c>
      <c r="Q209" s="37">
        <f t="shared" si="28"/>
        <v>21500</v>
      </c>
      <c r="R209" s="21"/>
      <c r="S209" s="21"/>
      <c r="T209" s="21"/>
    </row>
    <row r="210" spans="1:20" ht="15.75" x14ac:dyDescent="0.25">
      <c r="A210" s="13">
        <v>0.625</v>
      </c>
      <c r="B210" s="14">
        <v>3204</v>
      </c>
      <c r="C210" s="15">
        <v>1300</v>
      </c>
      <c r="D210" s="15">
        <v>600</v>
      </c>
      <c r="E210" s="16">
        <v>1000</v>
      </c>
      <c r="F210" s="15">
        <v>1200</v>
      </c>
      <c r="G210" s="16">
        <v>1400</v>
      </c>
      <c r="H210" s="17">
        <v>1100</v>
      </c>
      <c r="I210" s="83">
        <f t="shared" si="29"/>
        <v>49.75</v>
      </c>
      <c r="J210" s="83">
        <f t="shared" si="30"/>
        <v>44.5</v>
      </c>
      <c r="K210" s="83">
        <f t="shared" si="31"/>
        <v>47.5</v>
      </c>
      <c r="L210" s="83">
        <f t="shared" si="32"/>
        <v>49</v>
      </c>
      <c r="M210" s="83">
        <f t="shared" si="33"/>
        <v>50.5</v>
      </c>
      <c r="N210" s="83">
        <f t="shared" si="34"/>
        <v>48.25</v>
      </c>
      <c r="O210" s="21"/>
      <c r="P210" s="36">
        <f t="shared" si="27"/>
        <v>1100</v>
      </c>
      <c r="Q210" s="37">
        <f t="shared" si="28"/>
        <v>6600</v>
      </c>
      <c r="R210" s="21"/>
      <c r="S210" s="21"/>
      <c r="T210" s="21"/>
    </row>
    <row r="211" spans="1:20" ht="15.75" x14ac:dyDescent="0.25">
      <c r="A211" s="13">
        <v>0.625</v>
      </c>
      <c r="B211" s="14">
        <v>3205</v>
      </c>
      <c r="C211" s="15">
        <v>1400</v>
      </c>
      <c r="D211" s="15">
        <v>1200</v>
      </c>
      <c r="E211" s="16">
        <v>1300</v>
      </c>
      <c r="F211" s="15">
        <v>1200</v>
      </c>
      <c r="G211" s="16">
        <v>1400</v>
      </c>
      <c r="H211" s="17">
        <v>1700</v>
      </c>
      <c r="I211" s="83">
        <f t="shared" si="29"/>
        <v>50.5</v>
      </c>
      <c r="J211" s="83">
        <f t="shared" si="30"/>
        <v>49</v>
      </c>
      <c r="K211" s="83">
        <f t="shared" si="31"/>
        <v>49.75</v>
      </c>
      <c r="L211" s="83">
        <f t="shared" si="32"/>
        <v>49</v>
      </c>
      <c r="M211" s="83">
        <f t="shared" si="33"/>
        <v>50.5</v>
      </c>
      <c r="N211" s="83">
        <f t="shared" si="34"/>
        <v>52.75</v>
      </c>
      <c r="O211" s="21"/>
      <c r="P211" s="36">
        <f t="shared" si="27"/>
        <v>1366.6666666666667</v>
      </c>
      <c r="Q211" s="37">
        <f t="shared" si="28"/>
        <v>8200</v>
      </c>
      <c r="R211" s="21"/>
      <c r="S211" s="21"/>
      <c r="T211" s="21"/>
    </row>
    <row r="212" spans="1:20" ht="15.75" x14ac:dyDescent="0.25">
      <c r="A212" s="13">
        <v>0.625</v>
      </c>
      <c r="B212" s="14">
        <v>3206</v>
      </c>
      <c r="C212" s="15">
        <v>1200</v>
      </c>
      <c r="D212" s="15">
        <v>500</v>
      </c>
      <c r="E212" s="16">
        <v>400</v>
      </c>
      <c r="F212" s="15">
        <v>700</v>
      </c>
      <c r="G212" s="16">
        <v>800</v>
      </c>
      <c r="H212" s="17">
        <v>800</v>
      </c>
      <c r="I212" s="83">
        <f t="shared" si="29"/>
        <v>49</v>
      </c>
      <c r="J212" s="83">
        <f t="shared" si="30"/>
        <v>43.75</v>
      </c>
      <c r="K212" s="83">
        <f t="shared" si="31"/>
        <v>43</v>
      </c>
      <c r="L212" s="83">
        <f t="shared" si="32"/>
        <v>45.25</v>
      </c>
      <c r="M212" s="83">
        <f t="shared" si="33"/>
        <v>46</v>
      </c>
      <c r="N212" s="83">
        <f t="shared" si="34"/>
        <v>46</v>
      </c>
      <c r="O212" s="21"/>
      <c r="P212" s="36">
        <f t="shared" si="27"/>
        <v>733.33333333333337</v>
      </c>
      <c r="Q212" s="37">
        <f t="shared" si="28"/>
        <v>4400</v>
      </c>
      <c r="R212" s="21"/>
      <c r="S212" s="21"/>
      <c r="T212" s="21"/>
    </row>
    <row r="213" spans="1:20" ht="15.75" x14ac:dyDescent="0.25">
      <c r="A213" s="13">
        <v>0.625</v>
      </c>
      <c r="B213" s="14">
        <v>3207</v>
      </c>
      <c r="C213" s="15">
        <v>11800</v>
      </c>
      <c r="D213" s="15">
        <v>900</v>
      </c>
      <c r="E213" s="16">
        <v>700</v>
      </c>
      <c r="F213" s="15">
        <v>1300</v>
      </c>
      <c r="G213" s="16">
        <v>8600</v>
      </c>
      <c r="H213" s="17">
        <v>13100</v>
      </c>
      <c r="I213" s="83">
        <f t="shared" si="29"/>
        <v>154.9</v>
      </c>
      <c r="J213" s="83">
        <f t="shared" si="30"/>
        <v>46.75</v>
      </c>
      <c r="K213" s="83">
        <f t="shared" si="31"/>
        <v>45.25</v>
      </c>
      <c r="L213" s="83">
        <f t="shared" si="32"/>
        <v>49.75</v>
      </c>
      <c r="M213" s="83">
        <f t="shared" si="33"/>
        <v>121.30000000000001</v>
      </c>
      <c r="N213" s="83">
        <f t="shared" si="34"/>
        <v>168.55</v>
      </c>
      <c r="O213" s="21"/>
      <c r="P213" s="36">
        <f t="shared" si="27"/>
        <v>6066.666666666667</v>
      </c>
      <c r="Q213" s="37">
        <f t="shared" si="28"/>
        <v>36400</v>
      </c>
      <c r="R213" s="21"/>
      <c r="S213" s="21"/>
      <c r="T213" s="21"/>
    </row>
    <row r="214" spans="1:20" ht="15.75" x14ac:dyDescent="0.25">
      <c r="A214" s="13">
        <v>0.625</v>
      </c>
      <c r="B214" s="14">
        <v>3208</v>
      </c>
      <c r="C214" s="15">
        <v>300</v>
      </c>
      <c r="D214" s="15">
        <v>200</v>
      </c>
      <c r="E214" s="16">
        <v>200</v>
      </c>
      <c r="F214" s="15">
        <v>200</v>
      </c>
      <c r="G214" s="16">
        <v>300</v>
      </c>
      <c r="H214" s="17">
        <v>300</v>
      </c>
      <c r="I214" s="83">
        <f t="shared" si="29"/>
        <v>42.25</v>
      </c>
      <c r="J214" s="83">
        <f t="shared" si="30"/>
        <v>41.5</v>
      </c>
      <c r="K214" s="83">
        <f t="shared" si="31"/>
        <v>41.5</v>
      </c>
      <c r="L214" s="83">
        <f t="shared" si="32"/>
        <v>41.5</v>
      </c>
      <c r="M214" s="83">
        <f t="shared" si="33"/>
        <v>42.25</v>
      </c>
      <c r="N214" s="83">
        <f t="shared" si="34"/>
        <v>42.25</v>
      </c>
      <c r="O214" s="21"/>
      <c r="P214" s="36">
        <f t="shared" si="27"/>
        <v>250</v>
      </c>
      <c r="Q214" s="37">
        <f t="shared" si="28"/>
        <v>1500</v>
      </c>
      <c r="R214" s="21"/>
      <c r="S214" s="21"/>
      <c r="T214" s="21"/>
    </row>
    <row r="215" spans="1:20" ht="15.75" x14ac:dyDescent="0.25">
      <c r="A215" s="13">
        <v>0.625</v>
      </c>
      <c r="B215" s="14">
        <v>3209</v>
      </c>
      <c r="C215" s="15">
        <v>600</v>
      </c>
      <c r="D215" s="15">
        <v>600</v>
      </c>
      <c r="E215" s="16">
        <v>600</v>
      </c>
      <c r="F215" s="15">
        <v>1100</v>
      </c>
      <c r="G215" s="16">
        <v>500</v>
      </c>
      <c r="H215" s="17">
        <v>400</v>
      </c>
      <c r="I215" s="83">
        <f t="shared" si="29"/>
        <v>44.5</v>
      </c>
      <c r="J215" s="83">
        <f t="shared" si="30"/>
        <v>44.5</v>
      </c>
      <c r="K215" s="83">
        <f t="shared" si="31"/>
        <v>44.5</v>
      </c>
      <c r="L215" s="83">
        <f t="shared" si="32"/>
        <v>48.25</v>
      </c>
      <c r="M215" s="83">
        <f t="shared" si="33"/>
        <v>43.75</v>
      </c>
      <c r="N215" s="83">
        <f t="shared" si="34"/>
        <v>43</v>
      </c>
      <c r="O215" s="21"/>
      <c r="P215" s="36">
        <f t="shared" si="27"/>
        <v>633.33333333333337</v>
      </c>
      <c r="Q215" s="37">
        <f t="shared" si="28"/>
        <v>3800</v>
      </c>
      <c r="R215" s="21"/>
      <c r="S215" s="21"/>
      <c r="T215" s="21"/>
    </row>
    <row r="216" spans="1:20" ht="15.75" x14ac:dyDescent="0.25">
      <c r="A216" s="13">
        <v>0.625</v>
      </c>
      <c r="B216" s="14">
        <v>3210</v>
      </c>
      <c r="C216" s="15">
        <v>0</v>
      </c>
      <c r="D216" s="15">
        <v>1400</v>
      </c>
      <c r="E216" s="16">
        <v>130</v>
      </c>
      <c r="F216" s="15">
        <v>1700</v>
      </c>
      <c r="G216" s="16">
        <v>8100</v>
      </c>
      <c r="H216" s="17">
        <v>1900</v>
      </c>
      <c r="I216" s="83">
        <f t="shared" si="29"/>
        <v>40</v>
      </c>
      <c r="J216" s="83">
        <f t="shared" si="30"/>
        <v>50.5</v>
      </c>
      <c r="K216" s="83">
        <f t="shared" si="31"/>
        <v>40.975000000000001</v>
      </c>
      <c r="L216" s="83">
        <f t="shared" si="32"/>
        <v>52.75</v>
      </c>
      <c r="M216" s="83">
        <f t="shared" si="33"/>
        <v>116.05000000000001</v>
      </c>
      <c r="N216" s="83">
        <f t="shared" si="34"/>
        <v>54.25</v>
      </c>
      <c r="O216" s="21"/>
      <c r="P216" s="36">
        <f t="shared" si="27"/>
        <v>2205</v>
      </c>
      <c r="Q216" s="37">
        <f t="shared" si="28"/>
        <v>13230</v>
      </c>
      <c r="R216" s="21"/>
      <c r="S216" s="21"/>
      <c r="T216" s="21"/>
    </row>
    <row r="217" spans="1:20" ht="15.75" x14ac:dyDescent="0.25">
      <c r="A217" s="13">
        <v>0.625</v>
      </c>
      <c r="B217" s="14">
        <v>3211</v>
      </c>
      <c r="C217" s="15">
        <v>700</v>
      </c>
      <c r="D217" s="15">
        <v>200</v>
      </c>
      <c r="E217" s="16">
        <v>200</v>
      </c>
      <c r="F217" s="15">
        <v>1500</v>
      </c>
      <c r="G217" s="16">
        <v>500</v>
      </c>
      <c r="H217" s="17">
        <v>500</v>
      </c>
      <c r="I217" s="83">
        <f t="shared" si="29"/>
        <v>45.25</v>
      </c>
      <c r="J217" s="83">
        <f t="shared" si="30"/>
        <v>41.5</v>
      </c>
      <c r="K217" s="83">
        <f t="shared" si="31"/>
        <v>41.5</v>
      </c>
      <c r="L217" s="83">
        <f t="shared" si="32"/>
        <v>51.25</v>
      </c>
      <c r="M217" s="83">
        <f t="shared" si="33"/>
        <v>43.75</v>
      </c>
      <c r="N217" s="83">
        <f t="shared" si="34"/>
        <v>43.75</v>
      </c>
      <c r="O217" s="21"/>
      <c r="P217" s="36">
        <f t="shared" si="27"/>
        <v>600</v>
      </c>
      <c r="Q217" s="37">
        <f t="shared" si="28"/>
        <v>3600</v>
      </c>
      <c r="R217" s="21"/>
      <c r="S217" s="21"/>
      <c r="T217" s="21"/>
    </row>
    <row r="218" spans="1:20" ht="15.75" x14ac:dyDescent="0.25">
      <c r="A218" s="13">
        <v>0.625</v>
      </c>
      <c r="B218" s="14">
        <v>3212</v>
      </c>
      <c r="C218" s="15">
        <v>500</v>
      </c>
      <c r="D218" s="15">
        <v>0</v>
      </c>
      <c r="E218" s="16">
        <v>200</v>
      </c>
      <c r="F218" s="15">
        <v>600</v>
      </c>
      <c r="G218" s="16">
        <v>2300</v>
      </c>
      <c r="H218" s="17">
        <v>5600</v>
      </c>
      <c r="I218" s="83">
        <f t="shared" si="29"/>
        <v>43.75</v>
      </c>
      <c r="J218" s="83">
        <f t="shared" si="30"/>
        <v>40</v>
      </c>
      <c r="K218" s="83">
        <f t="shared" si="31"/>
        <v>41.5</v>
      </c>
      <c r="L218" s="83">
        <f t="shared" si="32"/>
        <v>44.5</v>
      </c>
      <c r="M218" s="83">
        <f t="shared" si="33"/>
        <v>57.7</v>
      </c>
      <c r="N218" s="83">
        <f t="shared" si="34"/>
        <v>89.8</v>
      </c>
      <c r="O218" s="21"/>
      <c r="P218" s="36">
        <f t="shared" si="27"/>
        <v>1533.3333333333333</v>
      </c>
      <c r="Q218" s="37">
        <f t="shared" si="28"/>
        <v>9200</v>
      </c>
      <c r="R218" s="21"/>
      <c r="S218" s="21"/>
      <c r="T218" s="21"/>
    </row>
    <row r="219" spans="1:20" ht="15.75" x14ac:dyDescent="0.25">
      <c r="A219" s="13">
        <v>0.625</v>
      </c>
      <c r="B219" s="14">
        <v>3213</v>
      </c>
      <c r="C219" s="15">
        <v>200</v>
      </c>
      <c r="D219" s="15">
        <v>100</v>
      </c>
      <c r="E219" s="16">
        <v>200</v>
      </c>
      <c r="F219" s="15">
        <v>200</v>
      </c>
      <c r="G219" s="16">
        <v>1100</v>
      </c>
      <c r="H219" s="17">
        <v>3600</v>
      </c>
      <c r="I219" s="83">
        <f t="shared" si="29"/>
        <v>41.5</v>
      </c>
      <c r="J219" s="83">
        <f t="shared" si="30"/>
        <v>40.75</v>
      </c>
      <c r="K219" s="83">
        <f t="shared" si="31"/>
        <v>41.5</v>
      </c>
      <c r="L219" s="83">
        <f t="shared" si="32"/>
        <v>41.5</v>
      </c>
      <c r="M219" s="83">
        <f t="shared" si="33"/>
        <v>48.25</v>
      </c>
      <c r="N219" s="83">
        <f t="shared" si="34"/>
        <v>69.400000000000006</v>
      </c>
      <c r="O219" s="21"/>
      <c r="P219" s="36">
        <f t="shared" si="27"/>
        <v>900</v>
      </c>
      <c r="Q219" s="37">
        <f t="shared" si="28"/>
        <v>5400</v>
      </c>
      <c r="R219" s="21"/>
      <c r="S219" s="21"/>
      <c r="T219" s="21"/>
    </row>
    <row r="220" spans="1:20" ht="15.75" x14ac:dyDescent="0.25">
      <c r="A220" s="13">
        <v>0.625</v>
      </c>
      <c r="B220" s="14">
        <v>3214</v>
      </c>
      <c r="C220" s="15">
        <v>1700</v>
      </c>
      <c r="D220" s="15">
        <v>1400</v>
      </c>
      <c r="E220" s="16">
        <v>1800</v>
      </c>
      <c r="F220" s="15">
        <v>1700</v>
      </c>
      <c r="G220" s="16">
        <v>1600</v>
      </c>
      <c r="H220" s="17">
        <v>2300</v>
      </c>
      <c r="I220" s="83">
        <f t="shared" si="29"/>
        <v>52.75</v>
      </c>
      <c r="J220" s="83">
        <f t="shared" si="30"/>
        <v>50.5</v>
      </c>
      <c r="K220" s="83">
        <f t="shared" si="31"/>
        <v>53.5</v>
      </c>
      <c r="L220" s="83">
        <f t="shared" si="32"/>
        <v>52.75</v>
      </c>
      <c r="M220" s="83">
        <f t="shared" si="33"/>
        <v>52</v>
      </c>
      <c r="N220" s="83">
        <f t="shared" si="34"/>
        <v>57.7</v>
      </c>
      <c r="O220" s="21"/>
      <c r="P220" s="36">
        <f t="shared" si="27"/>
        <v>1750</v>
      </c>
      <c r="Q220" s="37">
        <f t="shared" si="28"/>
        <v>10500</v>
      </c>
      <c r="R220" s="21"/>
      <c r="S220" s="21"/>
      <c r="T220" s="21"/>
    </row>
    <row r="221" spans="1:20" ht="15.75" x14ac:dyDescent="0.25">
      <c r="A221" s="13">
        <v>0.625</v>
      </c>
      <c r="B221" s="14">
        <v>3215</v>
      </c>
      <c r="C221" s="15">
        <v>3100</v>
      </c>
      <c r="D221" s="15">
        <v>1100</v>
      </c>
      <c r="E221" s="16">
        <v>1400</v>
      </c>
      <c r="F221" s="15">
        <v>2200</v>
      </c>
      <c r="G221" s="16">
        <v>13300</v>
      </c>
      <c r="H221" s="17">
        <v>400</v>
      </c>
      <c r="I221" s="83">
        <f t="shared" si="29"/>
        <v>64.900000000000006</v>
      </c>
      <c r="J221" s="83">
        <f t="shared" si="30"/>
        <v>48.25</v>
      </c>
      <c r="K221" s="83">
        <f t="shared" si="31"/>
        <v>50.5</v>
      </c>
      <c r="L221" s="83">
        <f t="shared" si="32"/>
        <v>56.8</v>
      </c>
      <c r="M221" s="83">
        <f t="shared" si="33"/>
        <v>170.65</v>
      </c>
      <c r="N221" s="83">
        <f t="shared" si="34"/>
        <v>43</v>
      </c>
      <c r="O221" s="21"/>
      <c r="P221" s="36">
        <f t="shared" si="27"/>
        <v>3583.3333333333335</v>
      </c>
      <c r="Q221" s="37">
        <f t="shared" si="28"/>
        <v>21500</v>
      </c>
      <c r="R221" s="21"/>
      <c r="S221" s="21"/>
      <c r="T221" s="21"/>
    </row>
    <row r="222" spans="1:20" ht="15.75" x14ac:dyDescent="0.25">
      <c r="A222" s="13">
        <v>0.625</v>
      </c>
      <c r="B222" s="14">
        <v>3216</v>
      </c>
      <c r="C222" s="15">
        <v>900</v>
      </c>
      <c r="D222" s="15">
        <v>800</v>
      </c>
      <c r="E222" s="16">
        <v>1600</v>
      </c>
      <c r="F222" s="15">
        <v>0</v>
      </c>
      <c r="G222" s="16">
        <v>300</v>
      </c>
      <c r="H222" s="17">
        <v>0</v>
      </c>
      <c r="I222" s="83">
        <f t="shared" si="29"/>
        <v>46.75</v>
      </c>
      <c r="J222" s="83">
        <f t="shared" si="30"/>
        <v>46</v>
      </c>
      <c r="K222" s="83">
        <f t="shared" si="31"/>
        <v>52</v>
      </c>
      <c r="L222" s="83">
        <f t="shared" si="32"/>
        <v>40</v>
      </c>
      <c r="M222" s="83">
        <f t="shared" si="33"/>
        <v>42.25</v>
      </c>
      <c r="N222" s="83">
        <f t="shared" si="34"/>
        <v>40</v>
      </c>
      <c r="O222" s="21"/>
      <c r="P222" s="36">
        <f t="shared" si="27"/>
        <v>600</v>
      </c>
      <c r="Q222" s="37">
        <f t="shared" si="28"/>
        <v>3600</v>
      </c>
      <c r="R222" s="21"/>
      <c r="S222" s="21"/>
      <c r="T222" s="21"/>
    </row>
    <row r="223" spans="1:20" ht="15.75" x14ac:dyDescent="0.25">
      <c r="A223" s="13">
        <v>0.625</v>
      </c>
      <c r="B223" s="14">
        <v>3217</v>
      </c>
      <c r="C223" s="15">
        <v>800</v>
      </c>
      <c r="D223" s="15">
        <v>1100</v>
      </c>
      <c r="E223" s="16">
        <v>200</v>
      </c>
      <c r="F223" s="15">
        <v>600</v>
      </c>
      <c r="G223" s="16">
        <v>3100</v>
      </c>
      <c r="H223" s="17">
        <v>1700</v>
      </c>
      <c r="I223" s="83">
        <f t="shared" si="29"/>
        <v>46</v>
      </c>
      <c r="J223" s="83">
        <f t="shared" si="30"/>
        <v>48.25</v>
      </c>
      <c r="K223" s="83">
        <f t="shared" si="31"/>
        <v>41.5</v>
      </c>
      <c r="L223" s="83">
        <f t="shared" si="32"/>
        <v>44.5</v>
      </c>
      <c r="M223" s="83">
        <f t="shared" si="33"/>
        <v>64.900000000000006</v>
      </c>
      <c r="N223" s="83">
        <f t="shared" si="34"/>
        <v>52.75</v>
      </c>
      <c r="O223" s="21"/>
      <c r="P223" s="36">
        <f t="shared" si="27"/>
        <v>1250</v>
      </c>
      <c r="Q223" s="37">
        <f t="shared" si="28"/>
        <v>7500</v>
      </c>
      <c r="R223" s="21"/>
      <c r="S223" s="21"/>
      <c r="T223" s="21"/>
    </row>
    <row r="224" spans="1:20" ht="15.75" x14ac:dyDescent="0.25">
      <c r="A224" s="13">
        <v>0.625</v>
      </c>
      <c r="B224" s="14">
        <v>3218</v>
      </c>
      <c r="C224" s="15">
        <v>5100</v>
      </c>
      <c r="D224" s="15">
        <v>3100</v>
      </c>
      <c r="E224" s="16">
        <v>1100</v>
      </c>
      <c r="F224" s="15">
        <v>1700</v>
      </c>
      <c r="G224" s="16">
        <v>1200</v>
      </c>
      <c r="H224" s="17">
        <v>1100</v>
      </c>
      <c r="I224" s="83">
        <f t="shared" si="29"/>
        <v>84.55</v>
      </c>
      <c r="J224" s="83">
        <f t="shared" si="30"/>
        <v>64.900000000000006</v>
      </c>
      <c r="K224" s="83">
        <f t="shared" si="31"/>
        <v>48.25</v>
      </c>
      <c r="L224" s="83">
        <f t="shared" si="32"/>
        <v>52.75</v>
      </c>
      <c r="M224" s="83">
        <f t="shared" si="33"/>
        <v>49</v>
      </c>
      <c r="N224" s="83">
        <f t="shared" si="34"/>
        <v>48.25</v>
      </c>
      <c r="O224" s="21"/>
      <c r="P224" s="36">
        <f t="shared" si="27"/>
        <v>2216.6666666666665</v>
      </c>
      <c r="Q224" s="37">
        <f t="shared" si="28"/>
        <v>13300</v>
      </c>
      <c r="R224" s="21"/>
      <c r="S224" s="21"/>
      <c r="T224" s="21"/>
    </row>
    <row r="225" spans="1:20" ht="15.75" x14ac:dyDescent="0.25">
      <c r="A225" s="13">
        <v>0.625</v>
      </c>
      <c r="B225" s="14">
        <v>3219</v>
      </c>
      <c r="C225" s="15">
        <v>500</v>
      </c>
      <c r="D225" s="15">
        <v>500</v>
      </c>
      <c r="E225" s="16">
        <v>600</v>
      </c>
      <c r="F225" s="15">
        <v>500</v>
      </c>
      <c r="G225" s="16">
        <v>1100</v>
      </c>
      <c r="H225" s="17">
        <v>800</v>
      </c>
      <c r="I225" s="83">
        <f t="shared" si="29"/>
        <v>43.75</v>
      </c>
      <c r="J225" s="83">
        <f t="shared" si="30"/>
        <v>43.75</v>
      </c>
      <c r="K225" s="83">
        <f t="shared" si="31"/>
        <v>44.5</v>
      </c>
      <c r="L225" s="83">
        <f t="shared" si="32"/>
        <v>43.75</v>
      </c>
      <c r="M225" s="83">
        <f t="shared" si="33"/>
        <v>48.25</v>
      </c>
      <c r="N225" s="83">
        <f t="shared" si="34"/>
        <v>46</v>
      </c>
      <c r="O225" s="21"/>
      <c r="P225" s="36">
        <f t="shared" si="27"/>
        <v>666.66666666666663</v>
      </c>
      <c r="Q225" s="37">
        <f t="shared" si="28"/>
        <v>4000</v>
      </c>
      <c r="R225" s="21"/>
      <c r="S225" s="21"/>
      <c r="T225" s="21"/>
    </row>
    <row r="226" spans="1:20" ht="15.75" x14ac:dyDescent="0.25">
      <c r="A226" s="13">
        <v>0.625</v>
      </c>
      <c r="B226" s="14">
        <v>3220</v>
      </c>
      <c r="C226" s="15">
        <v>800</v>
      </c>
      <c r="D226" s="15">
        <v>300</v>
      </c>
      <c r="E226" s="16">
        <v>600</v>
      </c>
      <c r="F226" s="15">
        <v>600</v>
      </c>
      <c r="G226" s="16">
        <v>500</v>
      </c>
      <c r="H226" s="17">
        <v>900</v>
      </c>
      <c r="I226" s="83">
        <f t="shared" si="29"/>
        <v>46</v>
      </c>
      <c r="J226" s="83">
        <f t="shared" si="30"/>
        <v>42.25</v>
      </c>
      <c r="K226" s="83">
        <f t="shared" si="31"/>
        <v>44.5</v>
      </c>
      <c r="L226" s="83">
        <f t="shared" si="32"/>
        <v>44.5</v>
      </c>
      <c r="M226" s="83">
        <f t="shared" si="33"/>
        <v>43.75</v>
      </c>
      <c r="N226" s="83">
        <f t="shared" si="34"/>
        <v>46.75</v>
      </c>
      <c r="O226" s="21"/>
      <c r="P226" s="36">
        <f t="shared" si="27"/>
        <v>616.66666666666663</v>
      </c>
      <c r="Q226" s="37">
        <f t="shared" si="28"/>
        <v>3700</v>
      </c>
      <c r="R226" s="21"/>
      <c r="S226" s="21"/>
      <c r="T226" s="21"/>
    </row>
    <row r="227" spans="1:20" ht="15.75" x14ac:dyDescent="0.25">
      <c r="A227" s="13">
        <v>0.625</v>
      </c>
      <c r="B227" s="14">
        <v>3221</v>
      </c>
      <c r="C227" s="15">
        <v>900</v>
      </c>
      <c r="D227" s="15">
        <v>600</v>
      </c>
      <c r="E227" s="16">
        <v>800</v>
      </c>
      <c r="F227" s="15">
        <v>600</v>
      </c>
      <c r="G227" s="16">
        <v>1500</v>
      </c>
      <c r="H227" s="17">
        <v>2200</v>
      </c>
      <c r="I227" s="83">
        <f t="shared" si="29"/>
        <v>46.75</v>
      </c>
      <c r="J227" s="83">
        <f t="shared" si="30"/>
        <v>44.5</v>
      </c>
      <c r="K227" s="83">
        <f t="shared" si="31"/>
        <v>46</v>
      </c>
      <c r="L227" s="83">
        <f t="shared" si="32"/>
        <v>44.5</v>
      </c>
      <c r="M227" s="83">
        <f t="shared" si="33"/>
        <v>51.25</v>
      </c>
      <c r="N227" s="83">
        <f t="shared" si="34"/>
        <v>56.8</v>
      </c>
      <c r="O227" s="21"/>
      <c r="P227" s="36">
        <f t="shared" si="27"/>
        <v>1100</v>
      </c>
      <c r="Q227" s="37">
        <f t="shared" si="28"/>
        <v>6600</v>
      </c>
      <c r="R227" s="21"/>
      <c r="S227" s="21"/>
      <c r="T227" s="21"/>
    </row>
    <row r="228" spans="1:20" ht="15.75" x14ac:dyDescent="0.25">
      <c r="A228" s="13">
        <v>0.625</v>
      </c>
      <c r="B228" s="14">
        <v>3222</v>
      </c>
      <c r="C228" s="15">
        <v>700</v>
      </c>
      <c r="D228" s="15">
        <v>500</v>
      </c>
      <c r="E228" s="16">
        <v>800</v>
      </c>
      <c r="F228" s="15">
        <v>500</v>
      </c>
      <c r="G228" s="16">
        <v>1200</v>
      </c>
      <c r="H228" s="17">
        <v>1300</v>
      </c>
      <c r="I228" s="83">
        <f t="shared" si="29"/>
        <v>45.25</v>
      </c>
      <c r="J228" s="83">
        <f t="shared" si="30"/>
        <v>43.75</v>
      </c>
      <c r="K228" s="83">
        <f t="shared" si="31"/>
        <v>46</v>
      </c>
      <c r="L228" s="83">
        <f t="shared" si="32"/>
        <v>43.75</v>
      </c>
      <c r="M228" s="83">
        <f t="shared" si="33"/>
        <v>49</v>
      </c>
      <c r="N228" s="83">
        <f t="shared" si="34"/>
        <v>49.75</v>
      </c>
      <c r="O228" s="21"/>
      <c r="P228" s="36">
        <f t="shared" si="27"/>
        <v>833.33333333333337</v>
      </c>
      <c r="Q228" s="37">
        <f t="shared" si="28"/>
        <v>5000</v>
      </c>
      <c r="R228" s="21"/>
      <c r="S228" s="21"/>
      <c r="T228" s="21"/>
    </row>
    <row r="229" spans="1:20" ht="15.75" x14ac:dyDescent="0.25">
      <c r="A229" s="13">
        <v>0.625</v>
      </c>
      <c r="B229" s="14">
        <v>3223</v>
      </c>
      <c r="C229" s="15">
        <v>1400</v>
      </c>
      <c r="D229" s="15">
        <v>1100</v>
      </c>
      <c r="E229" s="16">
        <v>1300</v>
      </c>
      <c r="F229" s="15">
        <v>1000</v>
      </c>
      <c r="G229" s="16">
        <v>2800</v>
      </c>
      <c r="H229" s="17">
        <v>2200</v>
      </c>
      <c r="I229" s="83">
        <f t="shared" si="29"/>
        <v>50.5</v>
      </c>
      <c r="J229" s="83">
        <f t="shared" si="30"/>
        <v>48.25</v>
      </c>
      <c r="K229" s="83">
        <f t="shared" si="31"/>
        <v>49.75</v>
      </c>
      <c r="L229" s="83">
        <f t="shared" si="32"/>
        <v>47.5</v>
      </c>
      <c r="M229" s="83">
        <f t="shared" si="33"/>
        <v>62.2</v>
      </c>
      <c r="N229" s="83">
        <f t="shared" si="34"/>
        <v>56.8</v>
      </c>
      <c r="O229" s="21"/>
      <c r="P229" s="36">
        <f t="shared" si="27"/>
        <v>1633.3333333333333</v>
      </c>
      <c r="Q229" s="37">
        <f t="shared" si="28"/>
        <v>9800</v>
      </c>
      <c r="R229" s="21"/>
      <c r="S229" s="21"/>
      <c r="T229" s="21"/>
    </row>
    <row r="230" spans="1:20" ht="15.75" x14ac:dyDescent="0.25">
      <c r="A230" s="13">
        <v>0.625</v>
      </c>
      <c r="B230" s="14">
        <v>3224</v>
      </c>
      <c r="C230" s="15">
        <v>1500</v>
      </c>
      <c r="D230" s="15">
        <v>500</v>
      </c>
      <c r="E230" s="16">
        <v>400</v>
      </c>
      <c r="F230" s="15">
        <v>900</v>
      </c>
      <c r="G230" s="16">
        <v>5600</v>
      </c>
      <c r="H230" s="17">
        <v>5900</v>
      </c>
      <c r="I230" s="83">
        <f t="shared" si="29"/>
        <v>51.25</v>
      </c>
      <c r="J230" s="83">
        <f t="shared" si="30"/>
        <v>43.75</v>
      </c>
      <c r="K230" s="83">
        <f t="shared" si="31"/>
        <v>43</v>
      </c>
      <c r="L230" s="83">
        <f t="shared" si="32"/>
        <v>46.75</v>
      </c>
      <c r="M230" s="83">
        <f t="shared" si="33"/>
        <v>89.8</v>
      </c>
      <c r="N230" s="83">
        <f t="shared" si="34"/>
        <v>92.95</v>
      </c>
      <c r="O230" s="21"/>
      <c r="P230" s="36">
        <f t="shared" si="27"/>
        <v>2466.6666666666665</v>
      </c>
      <c r="Q230" s="37">
        <f t="shared" si="28"/>
        <v>14800</v>
      </c>
      <c r="R230" s="21"/>
      <c r="S230" s="21"/>
      <c r="T230" s="21"/>
    </row>
    <row r="231" spans="1:20" ht="15.75" x14ac:dyDescent="0.25">
      <c r="A231" s="13">
        <v>0.625</v>
      </c>
      <c r="B231" s="14">
        <v>3225</v>
      </c>
      <c r="C231" s="15">
        <v>4400</v>
      </c>
      <c r="D231" s="15">
        <v>1600</v>
      </c>
      <c r="E231" s="16">
        <v>1900</v>
      </c>
      <c r="F231" s="15">
        <v>1400</v>
      </c>
      <c r="G231" s="16">
        <v>21100</v>
      </c>
      <c r="H231" s="17">
        <v>18000</v>
      </c>
      <c r="I231" s="83">
        <f t="shared" si="29"/>
        <v>77.2</v>
      </c>
      <c r="J231" s="83">
        <f t="shared" si="30"/>
        <v>52</v>
      </c>
      <c r="K231" s="83">
        <f t="shared" si="31"/>
        <v>54.25</v>
      </c>
      <c r="L231" s="83">
        <f t="shared" si="32"/>
        <v>50.5</v>
      </c>
      <c r="M231" s="83">
        <f t="shared" si="33"/>
        <v>252.55</v>
      </c>
      <c r="N231" s="83">
        <f t="shared" si="34"/>
        <v>220</v>
      </c>
      <c r="O231" s="21"/>
      <c r="P231" s="36">
        <f t="shared" si="27"/>
        <v>8066.666666666667</v>
      </c>
      <c r="Q231" s="37">
        <f t="shared" si="28"/>
        <v>48400</v>
      </c>
      <c r="R231" s="21"/>
      <c r="S231" s="21"/>
      <c r="T231" s="21"/>
    </row>
    <row r="232" spans="1:20" ht="15.75" x14ac:dyDescent="0.25">
      <c r="A232" s="13">
        <v>0.625</v>
      </c>
      <c r="B232" s="14">
        <v>3226</v>
      </c>
      <c r="C232" s="15">
        <v>300</v>
      </c>
      <c r="D232" s="15">
        <v>300</v>
      </c>
      <c r="E232" s="16">
        <v>500</v>
      </c>
      <c r="F232" s="15">
        <v>200</v>
      </c>
      <c r="G232" s="16">
        <v>300</v>
      </c>
      <c r="H232" s="17">
        <v>200</v>
      </c>
      <c r="I232" s="83">
        <f t="shared" si="29"/>
        <v>42.25</v>
      </c>
      <c r="J232" s="83">
        <f t="shared" si="30"/>
        <v>42.25</v>
      </c>
      <c r="K232" s="83">
        <f t="shared" si="31"/>
        <v>43.75</v>
      </c>
      <c r="L232" s="83">
        <f t="shared" si="32"/>
        <v>41.5</v>
      </c>
      <c r="M232" s="83">
        <f t="shared" si="33"/>
        <v>42.25</v>
      </c>
      <c r="N232" s="83">
        <f t="shared" si="34"/>
        <v>41.5</v>
      </c>
      <c r="O232" s="21"/>
      <c r="P232" s="36">
        <f t="shared" si="27"/>
        <v>300</v>
      </c>
      <c r="Q232" s="37">
        <f t="shared" si="28"/>
        <v>1800</v>
      </c>
      <c r="R232" s="21"/>
      <c r="S232" s="21"/>
      <c r="T232" s="21"/>
    </row>
    <row r="233" spans="1:20" ht="15.75" x14ac:dyDescent="0.25">
      <c r="A233" s="13">
        <v>0.625</v>
      </c>
      <c r="B233" s="14">
        <v>3227</v>
      </c>
      <c r="C233" s="15">
        <v>700</v>
      </c>
      <c r="D233" s="15">
        <v>1598</v>
      </c>
      <c r="E233" s="16">
        <v>0</v>
      </c>
      <c r="F233" s="15">
        <v>2400</v>
      </c>
      <c r="G233" s="16">
        <v>800</v>
      </c>
      <c r="H233" s="17">
        <v>700</v>
      </c>
      <c r="I233" s="83">
        <f t="shared" si="29"/>
        <v>45.25</v>
      </c>
      <c r="J233" s="83">
        <f t="shared" si="30"/>
        <v>51.984999999999999</v>
      </c>
      <c r="K233" s="83">
        <f t="shared" si="31"/>
        <v>40</v>
      </c>
      <c r="L233" s="83">
        <f t="shared" si="32"/>
        <v>58.6</v>
      </c>
      <c r="M233" s="83">
        <f t="shared" si="33"/>
        <v>46</v>
      </c>
      <c r="N233" s="83">
        <f t="shared" si="34"/>
        <v>45.25</v>
      </c>
      <c r="O233" s="21"/>
      <c r="P233" s="36">
        <f t="shared" si="27"/>
        <v>1033</v>
      </c>
      <c r="Q233" s="37">
        <f t="shared" si="28"/>
        <v>6198</v>
      </c>
      <c r="R233" s="21"/>
      <c r="S233" s="21"/>
      <c r="T233" s="21"/>
    </row>
    <row r="234" spans="1:20" ht="15.75" x14ac:dyDescent="0.25">
      <c r="A234" s="13">
        <v>0.625</v>
      </c>
      <c r="B234" s="14">
        <v>3228</v>
      </c>
      <c r="C234" s="15">
        <v>2400</v>
      </c>
      <c r="D234" s="15">
        <v>700</v>
      </c>
      <c r="E234" s="16">
        <v>900</v>
      </c>
      <c r="F234" s="15">
        <v>900</v>
      </c>
      <c r="G234" s="16">
        <v>2300</v>
      </c>
      <c r="H234" s="17">
        <v>2900</v>
      </c>
      <c r="I234" s="83">
        <f t="shared" si="29"/>
        <v>58.6</v>
      </c>
      <c r="J234" s="83">
        <f t="shared" si="30"/>
        <v>45.25</v>
      </c>
      <c r="K234" s="83">
        <f t="shared" si="31"/>
        <v>46.75</v>
      </c>
      <c r="L234" s="83">
        <f t="shared" si="32"/>
        <v>46.75</v>
      </c>
      <c r="M234" s="83">
        <f t="shared" si="33"/>
        <v>57.7</v>
      </c>
      <c r="N234" s="83">
        <f t="shared" si="34"/>
        <v>63.1</v>
      </c>
      <c r="O234" s="21"/>
      <c r="P234" s="36">
        <f t="shared" si="27"/>
        <v>1683.3333333333333</v>
      </c>
      <c r="Q234" s="37">
        <f t="shared" si="28"/>
        <v>10100</v>
      </c>
      <c r="R234" s="21"/>
      <c r="S234" s="21"/>
      <c r="T234" s="21"/>
    </row>
    <row r="235" spans="1:20" ht="15.75" x14ac:dyDescent="0.25">
      <c r="A235" s="13">
        <v>0.625</v>
      </c>
      <c r="B235" s="14">
        <v>3229</v>
      </c>
      <c r="C235" s="15">
        <v>0</v>
      </c>
      <c r="D235" s="15">
        <v>0</v>
      </c>
      <c r="E235" s="16">
        <v>0</v>
      </c>
      <c r="F235" s="15">
        <v>0</v>
      </c>
      <c r="G235" s="16">
        <v>0</v>
      </c>
      <c r="H235" s="17">
        <v>0</v>
      </c>
      <c r="I235" s="83">
        <f t="shared" si="29"/>
        <v>40</v>
      </c>
      <c r="J235" s="83">
        <f t="shared" si="30"/>
        <v>40</v>
      </c>
      <c r="K235" s="83">
        <f t="shared" si="31"/>
        <v>40</v>
      </c>
      <c r="L235" s="83">
        <f t="shared" si="32"/>
        <v>40</v>
      </c>
      <c r="M235" s="83">
        <f t="shared" si="33"/>
        <v>40</v>
      </c>
      <c r="N235" s="83">
        <f t="shared" si="34"/>
        <v>40</v>
      </c>
      <c r="O235" s="21"/>
      <c r="P235" s="36">
        <f t="shared" si="27"/>
        <v>0</v>
      </c>
      <c r="Q235" s="37">
        <f t="shared" si="28"/>
        <v>0</v>
      </c>
      <c r="R235" s="21"/>
      <c r="S235" s="21"/>
      <c r="T235" s="21"/>
    </row>
    <row r="236" spans="1:20" ht="15.75" x14ac:dyDescent="0.25">
      <c r="A236" s="13">
        <v>0.625</v>
      </c>
      <c r="B236" s="14">
        <v>3230</v>
      </c>
      <c r="C236" s="15">
        <v>0</v>
      </c>
      <c r="D236" s="15">
        <v>0</v>
      </c>
      <c r="E236" s="16">
        <v>200</v>
      </c>
      <c r="F236" s="15">
        <v>100</v>
      </c>
      <c r="G236" s="16">
        <v>200</v>
      </c>
      <c r="H236" s="17">
        <v>500</v>
      </c>
      <c r="I236" s="83">
        <f t="shared" si="29"/>
        <v>40</v>
      </c>
      <c r="J236" s="83">
        <f t="shared" si="30"/>
        <v>40</v>
      </c>
      <c r="K236" s="83">
        <f t="shared" si="31"/>
        <v>41.5</v>
      </c>
      <c r="L236" s="83">
        <f t="shared" si="32"/>
        <v>40.75</v>
      </c>
      <c r="M236" s="83">
        <f t="shared" si="33"/>
        <v>41.5</v>
      </c>
      <c r="N236" s="83">
        <f t="shared" si="34"/>
        <v>43.75</v>
      </c>
      <c r="O236" s="21"/>
      <c r="P236" s="36">
        <f t="shared" si="27"/>
        <v>166.66666666666666</v>
      </c>
      <c r="Q236" s="37">
        <f t="shared" si="28"/>
        <v>1000</v>
      </c>
      <c r="R236" s="21"/>
      <c r="S236" s="21"/>
      <c r="T236" s="21"/>
    </row>
    <row r="237" spans="1:20" ht="15.75" x14ac:dyDescent="0.25">
      <c r="A237" s="13">
        <v>0.625</v>
      </c>
      <c r="B237" s="14">
        <v>3231</v>
      </c>
      <c r="C237" s="15">
        <v>1300</v>
      </c>
      <c r="D237" s="15">
        <v>1100</v>
      </c>
      <c r="E237" s="16">
        <v>1100</v>
      </c>
      <c r="F237" s="15">
        <v>900</v>
      </c>
      <c r="G237" s="16">
        <v>1400</v>
      </c>
      <c r="H237" s="17">
        <v>1600</v>
      </c>
      <c r="I237" s="83">
        <f t="shared" si="29"/>
        <v>49.75</v>
      </c>
      <c r="J237" s="83">
        <f t="shared" si="30"/>
        <v>48.25</v>
      </c>
      <c r="K237" s="83">
        <f t="shared" si="31"/>
        <v>48.25</v>
      </c>
      <c r="L237" s="83">
        <f t="shared" si="32"/>
        <v>46.75</v>
      </c>
      <c r="M237" s="83">
        <f t="shared" si="33"/>
        <v>50.5</v>
      </c>
      <c r="N237" s="83">
        <f t="shared" si="34"/>
        <v>52</v>
      </c>
      <c r="O237" s="21"/>
      <c r="P237" s="36">
        <f t="shared" si="27"/>
        <v>1233.3333333333333</v>
      </c>
      <c r="Q237" s="37">
        <f t="shared" si="28"/>
        <v>7400</v>
      </c>
      <c r="R237" s="21"/>
      <c r="S237" s="21"/>
      <c r="T237" s="21"/>
    </row>
    <row r="238" spans="1:20" ht="15.75" x14ac:dyDescent="0.25">
      <c r="A238" s="13">
        <v>0.625</v>
      </c>
      <c r="B238" s="14">
        <v>3232</v>
      </c>
      <c r="C238" s="15">
        <v>1800</v>
      </c>
      <c r="D238" s="15">
        <v>900</v>
      </c>
      <c r="E238" s="16">
        <v>1300</v>
      </c>
      <c r="F238" s="15">
        <v>5400</v>
      </c>
      <c r="G238" s="16">
        <v>0</v>
      </c>
      <c r="H238" s="17">
        <v>0</v>
      </c>
      <c r="I238" s="83">
        <f t="shared" si="29"/>
        <v>53.5</v>
      </c>
      <c r="J238" s="83">
        <f t="shared" si="30"/>
        <v>46.75</v>
      </c>
      <c r="K238" s="83">
        <f t="shared" si="31"/>
        <v>49.75</v>
      </c>
      <c r="L238" s="83">
        <f t="shared" si="32"/>
        <v>87.7</v>
      </c>
      <c r="M238" s="83">
        <f t="shared" si="33"/>
        <v>40</v>
      </c>
      <c r="N238" s="83">
        <f t="shared" si="34"/>
        <v>40</v>
      </c>
      <c r="O238" s="21"/>
      <c r="P238" s="36">
        <f t="shared" si="27"/>
        <v>1566.6666666666667</v>
      </c>
      <c r="Q238" s="37">
        <f t="shared" si="28"/>
        <v>9400</v>
      </c>
      <c r="R238" s="21"/>
      <c r="S238" s="21"/>
      <c r="T238" s="21"/>
    </row>
    <row r="239" spans="1:20" ht="15.75" x14ac:dyDescent="0.25">
      <c r="A239" s="13">
        <v>0.625</v>
      </c>
      <c r="B239" s="14">
        <v>3233</v>
      </c>
      <c r="C239" s="15">
        <v>500</v>
      </c>
      <c r="D239" s="15">
        <v>200</v>
      </c>
      <c r="E239" s="16">
        <v>0</v>
      </c>
      <c r="F239" s="15">
        <v>100</v>
      </c>
      <c r="G239" s="16">
        <v>300</v>
      </c>
      <c r="H239" s="17">
        <v>300</v>
      </c>
      <c r="I239" s="83">
        <f t="shared" si="29"/>
        <v>43.75</v>
      </c>
      <c r="J239" s="83">
        <f t="shared" si="30"/>
        <v>41.5</v>
      </c>
      <c r="K239" s="83">
        <f t="shared" si="31"/>
        <v>40</v>
      </c>
      <c r="L239" s="83">
        <f t="shared" si="32"/>
        <v>40.75</v>
      </c>
      <c r="M239" s="83">
        <f t="shared" si="33"/>
        <v>42.25</v>
      </c>
      <c r="N239" s="83">
        <f t="shared" si="34"/>
        <v>42.25</v>
      </c>
      <c r="O239" s="21"/>
      <c r="P239" s="36">
        <f t="shared" si="27"/>
        <v>233.33333333333334</v>
      </c>
      <c r="Q239" s="37">
        <f t="shared" si="28"/>
        <v>1400</v>
      </c>
      <c r="R239" s="21"/>
      <c r="S239" s="21"/>
      <c r="T239" s="21"/>
    </row>
    <row r="240" spans="1:20" ht="15.75" x14ac:dyDescent="0.25">
      <c r="A240" s="13">
        <v>0.625</v>
      </c>
      <c r="B240" s="14">
        <v>3234</v>
      </c>
      <c r="C240" s="15">
        <v>1500</v>
      </c>
      <c r="D240" s="15">
        <v>800</v>
      </c>
      <c r="E240" s="16">
        <v>1100</v>
      </c>
      <c r="F240" s="15">
        <v>700</v>
      </c>
      <c r="G240" s="16">
        <v>2400</v>
      </c>
      <c r="H240" s="17">
        <v>3800</v>
      </c>
      <c r="I240" s="83">
        <f t="shared" si="29"/>
        <v>51.25</v>
      </c>
      <c r="J240" s="83">
        <f t="shared" si="30"/>
        <v>46</v>
      </c>
      <c r="K240" s="83">
        <f t="shared" si="31"/>
        <v>48.25</v>
      </c>
      <c r="L240" s="83">
        <f t="shared" si="32"/>
        <v>45.25</v>
      </c>
      <c r="M240" s="83">
        <f t="shared" si="33"/>
        <v>58.6</v>
      </c>
      <c r="N240" s="83">
        <f t="shared" si="34"/>
        <v>71.2</v>
      </c>
      <c r="O240" s="21"/>
      <c r="P240" s="36">
        <f t="shared" si="27"/>
        <v>1716.6666666666667</v>
      </c>
      <c r="Q240" s="37">
        <f t="shared" si="28"/>
        <v>10300</v>
      </c>
      <c r="R240" s="21"/>
      <c r="S240" s="21"/>
      <c r="T240" s="21"/>
    </row>
    <row r="241" spans="1:20" ht="15.75" x14ac:dyDescent="0.25">
      <c r="A241" s="13">
        <v>0.625</v>
      </c>
      <c r="B241" s="14">
        <v>3235</v>
      </c>
      <c r="C241" s="15">
        <v>3600</v>
      </c>
      <c r="D241" s="15">
        <v>400</v>
      </c>
      <c r="E241" s="16">
        <v>600</v>
      </c>
      <c r="F241" s="15">
        <v>500</v>
      </c>
      <c r="G241" s="16">
        <v>4500</v>
      </c>
      <c r="H241" s="17">
        <v>4400</v>
      </c>
      <c r="I241" s="83">
        <f t="shared" si="29"/>
        <v>69.400000000000006</v>
      </c>
      <c r="J241" s="83">
        <f t="shared" si="30"/>
        <v>43</v>
      </c>
      <c r="K241" s="83">
        <f t="shared" si="31"/>
        <v>44.5</v>
      </c>
      <c r="L241" s="83">
        <f t="shared" si="32"/>
        <v>43.75</v>
      </c>
      <c r="M241" s="83">
        <f t="shared" si="33"/>
        <v>78.25</v>
      </c>
      <c r="N241" s="83">
        <f t="shared" si="34"/>
        <v>77.2</v>
      </c>
      <c r="O241" s="21"/>
      <c r="P241" s="36">
        <f t="shared" si="27"/>
        <v>2333.3333333333335</v>
      </c>
      <c r="Q241" s="37">
        <f t="shared" si="28"/>
        <v>14000</v>
      </c>
      <c r="R241" s="21"/>
      <c r="S241" s="21"/>
      <c r="T241" s="21"/>
    </row>
    <row r="242" spans="1:20" ht="15.75" x14ac:dyDescent="0.25">
      <c r="A242" s="13">
        <v>0.625</v>
      </c>
      <c r="B242" s="14">
        <v>3236</v>
      </c>
      <c r="C242" s="15">
        <v>6100</v>
      </c>
      <c r="D242" s="15">
        <v>2200</v>
      </c>
      <c r="E242" s="16">
        <v>900</v>
      </c>
      <c r="F242" s="15">
        <v>800</v>
      </c>
      <c r="G242" s="16">
        <v>900</v>
      </c>
      <c r="H242" s="17">
        <v>900</v>
      </c>
      <c r="I242" s="83">
        <f t="shared" si="29"/>
        <v>95.05</v>
      </c>
      <c r="J242" s="83">
        <f t="shared" si="30"/>
        <v>56.8</v>
      </c>
      <c r="K242" s="83">
        <f t="shared" si="31"/>
        <v>46.75</v>
      </c>
      <c r="L242" s="83">
        <f t="shared" si="32"/>
        <v>46</v>
      </c>
      <c r="M242" s="83">
        <f t="shared" si="33"/>
        <v>46.75</v>
      </c>
      <c r="N242" s="83">
        <f t="shared" si="34"/>
        <v>46.75</v>
      </c>
      <c r="O242" s="21"/>
      <c r="P242" s="36">
        <f t="shared" si="27"/>
        <v>1966.6666666666667</v>
      </c>
      <c r="Q242" s="37">
        <f t="shared" si="28"/>
        <v>11800</v>
      </c>
      <c r="R242" s="21"/>
      <c r="S242" s="21"/>
      <c r="T242" s="21"/>
    </row>
    <row r="243" spans="1:20" ht="15.75" x14ac:dyDescent="0.25">
      <c r="A243" s="13">
        <v>0.625</v>
      </c>
      <c r="B243" s="14">
        <v>3237</v>
      </c>
      <c r="C243" s="15">
        <v>900</v>
      </c>
      <c r="D243" s="15">
        <v>1000</v>
      </c>
      <c r="E243" s="16">
        <v>700</v>
      </c>
      <c r="F243" s="15">
        <v>800</v>
      </c>
      <c r="G243" s="16">
        <v>800</v>
      </c>
      <c r="H243" s="17">
        <v>1800</v>
      </c>
      <c r="I243" s="83">
        <f t="shared" si="29"/>
        <v>46.75</v>
      </c>
      <c r="J243" s="83">
        <f t="shared" si="30"/>
        <v>47.5</v>
      </c>
      <c r="K243" s="83">
        <f t="shared" si="31"/>
        <v>45.25</v>
      </c>
      <c r="L243" s="83">
        <f t="shared" si="32"/>
        <v>46</v>
      </c>
      <c r="M243" s="83">
        <f t="shared" si="33"/>
        <v>46</v>
      </c>
      <c r="N243" s="83">
        <f t="shared" si="34"/>
        <v>53.5</v>
      </c>
      <c r="O243" s="21"/>
      <c r="P243" s="36">
        <f t="shared" si="27"/>
        <v>1000</v>
      </c>
      <c r="Q243" s="37">
        <f t="shared" si="28"/>
        <v>6000</v>
      </c>
      <c r="R243" s="21"/>
      <c r="S243" s="21"/>
      <c r="T243" s="21"/>
    </row>
    <row r="244" spans="1:20" ht="15.75" x14ac:dyDescent="0.25">
      <c r="A244" s="13">
        <v>0.625</v>
      </c>
      <c r="B244" s="14">
        <v>3238</v>
      </c>
      <c r="C244" s="15">
        <v>2200</v>
      </c>
      <c r="D244" s="15">
        <v>1400</v>
      </c>
      <c r="E244" s="16">
        <v>2100</v>
      </c>
      <c r="F244" s="15">
        <v>1300</v>
      </c>
      <c r="G244" s="16">
        <v>2800</v>
      </c>
      <c r="H244" s="17">
        <v>3300</v>
      </c>
      <c r="I244" s="83">
        <f t="shared" si="29"/>
        <v>56.8</v>
      </c>
      <c r="J244" s="83">
        <f t="shared" si="30"/>
        <v>50.5</v>
      </c>
      <c r="K244" s="83">
        <f t="shared" si="31"/>
        <v>55.9</v>
      </c>
      <c r="L244" s="83">
        <f t="shared" si="32"/>
        <v>49.75</v>
      </c>
      <c r="M244" s="83">
        <f t="shared" si="33"/>
        <v>62.2</v>
      </c>
      <c r="N244" s="83">
        <f t="shared" si="34"/>
        <v>66.7</v>
      </c>
      <c r="O244" s="21"/>
      <c r="P244" s="36">
        <f t="shared" si="27"/>
        <v>2183.3333333333335</v>
      </c>
      <c r="Q244" s="37">
        <f t="shared" si="28"/>
        <v>13100</v>
      </c>
      <c r="R244" s="21"/>
      <c r="S244" s="21"/>
      <c r="T244" s="21"/>
    </row>
    <row r="245" spans="1:20" ht="15.75" x14ac:dyDescent="0.25">
      <c r="A245" s="13">
        <v>0.625</v>
      </c>
      <c r="B245" s="14">
        <v>3239</v>
      </c>
      <c r="C245" s="15">
        <v>1600</v>
      </c>
      <c r="D245" s="15">
        <v>100</v>
      </c>
      <c r="E245" s="16">
        <v>700</v>
      </c>
      <c r="F245" s="15">
        <v>800</v>
      </c>
      <c r="G245" s="16">
        <v>2800</v>
      </c>
      <c r="H245" s="17">
        <v>2700</v>
      </c>
      <c r="I245" s="83">
        <f t="shared" si="29"/>
        <v>52</v>
      </c>
      <c r="J245" s="83">
        <f t="shared" si="30"/>
        <v>40.75</v>
      </c>
      <c r="K245" s="83">
        <f t="shared" si="31"/>
        <v>45.25</v>
      </c>
      <c r="L245" s="83">
        <f t="shared" si="32"/>
        <v>46</v>
      </c>
      <c r="M245" s="83">
        <f t="shared" si="33"/>
        <v>62.2</v>
      </c>
      <c r="N245" s="83">
        <f t="shared" si="34"/>
        <v>61.3</v>
      </c>
      <c r="O245" s="21"/>
      <c r="P245" s="36">
        <f t="shared" si="27"/>
        <v>1450</v>
      </c>
      <c r="Q245" s="37">
        <f t="shared" si="28"/>
        <v>8700</v>
      </c>
      <c r="R245" s="21"/>
      <c r="S245" s="21"/>
      <c r="T245" s="21"/>
    </row>
    <row r="246" spans="1:20" ht="15.75" x14ac:dyDescent="0.25">
      <c r="A246" s="13">
        <v>0.625</v>
      </c>
      <c r="B246" s="14">
        <v>3240</v>
      </c>
      <c r="C246" s="15">
        <v>2200</v>
      </c>
      <c r="D246" s="15">
        <v>700</v>
      </c>
      <c r="E246" s="16">
        <v>600</v>
      </c>
      <c r="F246" s="15">
        <v>0</v>
      </c>
      <c r="G246" s="16">
        <v>700</v>
      </c>
      <c r="H246" s="17">
        <v>600</v>
      </c>
      <c r="I246" s="83">
        <f t="shared" si="29"/>
        <v>56.8</v>
      </c>
      <c r="J246" s="83">
        <f t="shared" si="30"/>
        <v>45.25</v>
      </c>
      <c r="K246" s="83">
        <f t="shared" si="31"/>
        <v>44.5</v>
      </c>
      <c r="L246" s="83">
        <f t="shared" si="32"/>
        <v>40</v>
      </c>
      <c r="M246" s="83">
        <f t="shared" si="33"/>
        <v>45.25</v>
      </c>
      <c r="N246" s="83">
        <f t="shared" si="34"/>
        <v>44.5</v>
      </c>
      <c r="O246" s="21"/>
      <c r="P246" s="36">
        <f t="shared" si="27"/>
        <v>800</v>
      </c>
      <c r="Q246" s="37">
        <f t="shared" si="28"/>
        <v>4800</v>
      </c>
      <c r="R246" s="21"/>
      <c r="S246" s="21"/>
      <c r="T246" s="21"/>
    </row>
    <row r="247" spans="1:20" ht="15.75" x14ac:dyDescent="0.25">
      <c r="A247" s="13">
        <v>0.625</v>
      </c>
      <c r="B247" s="14">
        <v>3241</v>
      </c>
      <c r="C247" s="15">
        <v>1000</v>
      </c>
      <c r="D247" s="15">
        <v>600</v>
      </c>
      <c r="E247" s="16">
        <v>600</v>
      </c>
      <c r="F247" s="15">
        <v>500</v>
      </c>
      <c r="G247" s="16">
        <v>900</v>
      </c>
      <c r="H247" s="17">
        <v>1300</v>
      </c>
      <c r="I247" s="83">
        <f t="shared" si="29"/>
        <v>47.5</v>
      </c>
      <c r="J247" s="83">
        <f t="shared" si="30"/>
        <v>44.5</v>
      </c>
      <c r="K247" s="83">
        <f t="shared" si="31"/>
        <v>44.5</v>
      </c>
      <c r="L247" s="83">
        <f t="shared" si="32"/>
        <v>43.75</v>
      </c>
      <c r="M247" s="83">
        <f t="shared" si="33"/>
        <v>46.75</v>
      </c>
      <c r="N247" s="83">
        <f t="shared" si="34"/>
        <v>49.75</v>
      </c>
      <c r="O247" s="21"/>
      <c r="P247" s="36">
        <f t="shared" si="27"/>
        <v>816.66666666666663</v>
      </c>
      <c r="Q247" s="37">
        <f t="shared" si="28"/>
        <v>4900</v>
      </c>
      <c r="R247" s="21"/>
      <c r="S247" s="21"/>
      <c r="T247" s="21"/>
    </row>
    <row r="248" spans="1:20" ht="15.75" x14ac:dyDescent="0.25">
      <c r="A248" s="13">
        <v>0.625</v>
      </c>
      <c r="B248" s="14">
        <v>3242</v>
      </c>
      <c r="C248" s="15">
        <v>3700</v>
      </c>
      <c r="D248" s="15">
        <v>0</v>
      </c>
      <c r="E248" s="16">
        <v>0</v>
      </c>
      <c r="F248" s="15">
        <v>300</v>
      </c>
      <c r="G248" s="16">
        <v>8400</v>
      </c>
      <c r="H248" s="17">
        <v>11300</v>
      </c>
      <c r="I248" s="83">
        <f t="shared" si="29"/>
        <v>70.3</v>
      </c>
      <c r="J248" s="83">
        <f t="shared" si="30"/>
        <v>40</v>
      </c>
      <c r="K248" s="83">
        <f t="shared" si="31"/>
        <v>40</v>
      </c>
      <c r="L248" s="83">
        <f t="shared" si="32"/>
        <v>42.25</v>
      </c>
      <c r="M248" s="83">
        <f t="shared" si="33"/>
        <v>119.2</v>
      </c>
      <c r="N248" s="83">
        <f t="shared" si="34"/>
        <v>149.65</v>
      </c>
      <c r="O248" s="21"/>
      <c r="P248" s="36">
        <f t="shared" si="27"/>
        <v>3950</v>
      </c>
      <c r="Q248" s="37">
        <f t="shared" si="28"/>
        <v>23700</v>
      </c>
      <c r="R248" s="21"/>
      <c r="S248" s="21"/>
      <c r="T248" s="21"/>
    </row>
    <row r="249" spans="1:20" ht="15.75" x14ac:dyDescent="0.25">
      <c r="A249" s="13">
        <v>0.625</v>
      </c>
      <c r="B249" s="14">
        <v>3243</v>
      </c>
      <c r="C249" s="15">
        <v>500</v>
      </c>
      <c r="D249" s="15">
        <v>200</v>
      </c>
      <c r="E249" s="16">
        <v>200</v>
      </c>
      <c r="F249" s="15">
        <v>200</v>
      </c>
      <c r="G249" s="16">
        <v>900</v>
      </c>
      <c r="H249" s="17">
        <v>1500</v>
      </c>
      <c r="I249" s="83">
        <f t="shared" si="29"/>
        <v>43.75</v>
      </c>
      <c r="J249" s="83">
        <f t="shared" si="30"/>
        <v>41.5</v>
      </c>
      <c r="K249" s="83">
        <f t="shared" si="31"/>
        <v>41.5</v>
      </c>
      <c r="L249" s="83">
        <f t="shared" si="32"/>
        <v>41.5</v>
      </c>
      <c r="M249" s="83">
        <f t="shared" si="33"/>
        <v>46.75</v>
      </c>
      <c r="N249" s="83">
        <f t="shared" si="34"/>
        <v>51.25</v>
      </c>
      <c r="O249" s="21"/>
      <c r="P249" s="36">
        <f t="shared" si="27"/>
        <v>583.33333333333337</v>
      </c>
      <c r="Q249" s="37">
        <f t="shared" si="28"/>
        <v>3500</v>
      </c>
      <c r="R249" s="21"/>
      <c r="S249" s="21"/>
      <c r="T249" s="21"/>
    </row>
    <row r="250" spans="1:20" ht="15.75" x14ac:dyDescent="0.25">
      <c r="A250" s="13">
        <v>0.625</v>
      </c>
      <c r="B250" s="14">
        <v>3244</v>
      </c>
      <c r="C250" s="15">
        <v>4200</v>
      </c>
      <c r="D250" s="15">
        <v>400</v>
      </c>
      <c r="E250" s="16">
        <v>900</v>
      </c>
      <c r="F250" s="15">
        <v>1000</v>
      </c>
      <c r="G250" s="16">
        <v>5400</v>
      </c>
      <c r="H250" s="17">
        <v>11700</v>
      </c>
      <c r="I250" s="83">
        <f t="shared" si="29"/>
        <v>75.099999999999994</v>
      </c>
      <c r="J250" s="83">
        <f t="shared" si="30"/>
        <v>43</v>
      </c>
      <c r="K250" s="83">
        <f t="shared" si="31"/>
        <v>46.75</v>
      </c>
      <c r="L250" s="83">
        <f t="shared" si="32"/>
        <v>47.5</v>
      </c>
      <c r="M250" s="83">
        <f t="shared" si="33"/>
        <v>87.7</v>
      </c>
      <c r="N250" s="83">
        <f t="shared" si="34"/>
        <v>153.85000000000002</v>
      </c>
      <c r="O250" s="21"/>
      <c r="P250" s="36">
        <f t="shared" si="27"/>
        <v>3933.3333333333335</v>
      </c>
      <c r="Q250" s="37">
        <f t="shared" si="28"/>
        <v>23600</v>
      </c>
      <c r="R250" s="21"/>
      <c r="S250" s="21"/>
      <c r="T250" s="21"/>
    </row>
    <row r="251" spans="1:20" ht="15.75" x14ac:dyDescent="0.25">
      <c r="A251" s="13">
        <v>0.625</v>
      </c>
      <c r="B251" s="14">
        <v>3245</v>
      </c>
      <c r="C251" s="15">
        <v>100</v>
      </c>
      <c r="D251" s="15">
        <v>0</v>
      </c>
      <c r="E251" s="16">
        <v>0</v>
      </c>
      <c r="F251" s="15">
        <v>1200</v>
      </c>
      <c r="G251" s="16">
        <v>3500</v>
      </c>
      <c r="H251" s="17">
        <v>2400</v>
      </c>
      <c r="I251" s="83">
        <f t="shared" si="29"/>
        <v>40.75</v>
      </c>
      <c r="J251" s="83">
        <f t="shared" si="30"/>
        <v>40</v>
      </c>
      <c r="K251" s="83">
        <f t="shared" si="31"/>
        <v>40</v>
      </c>
      <c r="L251" s="83">
        <f t="shared" si="32"/>
        <v>49</v>
      </c>
      <c r="M251" s="83">
        <f t="shared" si="33"/>
        <v>68.5</v>
      </c>
      <c r="N251" s="83">
        <f t="shared" si="34"/>
        <v>58.6</v>
      </c>
      <c r="O251" s="21"/>
      <c r="P251" s="36">
        <f t="shared" si="27"/>
        <v>1200</v>
      </c>
      <c r="Q251" s="37">
        <f t="shared" si="28"/>
        <v>7200</v>
      </c>
      <c r="R251" s="21"/>
      <c r="S251" s="21"/>
      <c r="T251" s="21"/>
    </row>
    <row r="252" spans="1:20" ht="15.75" x14ac:dyDescent="0.25">
      <c r="A252" s="13">
        <v>0.625</v>
      </c>
      <c r="B252" s="14">
        <v>3246</v>
      </c>
      <c r="C252" s="15">
        <v>0</v>
      </c>
      <c r="D252" s="15">
        <v>0</v>
      </c>
      <c r="E252" s="16">
        <v>0</v>
      </c>
      <c r="F252" s="15">
        <v>0</v>
      </c>
      <c r="G252" s="16">
        <v>0</v>
      </c>
      <c r="H252" s="17">
        <v>0</v>
      </c>
      <c r="I252" s="83">
        <f t="shared" si="29"/>
        <v>40</v>
      </c>
      <c r="J252" s="83">
        <f t="shared" si="30"/>
        <v>40</v>
      </c>
      <c r="K252" s="83">
        <f t="shared" si="31"/>
        <v>40</v>
      </c>
      <c r="L252" s="83">
        <f t="shared" si="32"/>
        <v>40</v>
      </c>
      <c r="M252" s="83">
        <f t="shared" si="33"/>
        <v>40</v>
      </c>
      <c r="N252" s="83">
        <f t="shared" si="34"/>
        <v>40</v>
      </c>
      <c r="O252" s="21"/>
      <c r="P252" s="36">
        <f t="shared" si="27"/>
        <v>0</v>
      </c>
      <c r="Q252" s="37">
        <f t="shared" si="28"/>
        <v>0</v>
      </c>
      <c r="R252" s="21"/>
      <c r="S252" s="21"/>
      <c r="T252" s="21"/>
    </row>
    <row r="253" spans="1:20" ht="15.75" x14ac:dyDescent="0.25">
      <c r="A253" s="13">
        <v>0.625</v>
      </c>
      <c r="B253" s="14">
        <v>3247</v>
      </c>
      <c r="C253" s="15">
        <v>400</v>
      </c>
      <c r="D253" s="15">
        <v>400</v>
      </c>
      <c r="E253" s="16">
        <v>500</v>
      </c>
      <c r="F253" s="15">
        <v>500</v>
      </c>
      <c r="G253" s="16">
        <v>500</v>
      </c>
      <c r="H253" s="17">
        <v>600</v>
      </c>
      <c r="I253" s="83">
        <f t="shared" si="29"/>
        <v>43</v>
      </c>
      <c r="J253" s="83">
        <f t="shared" si="30"/>
        <v>43</v>
      </c>
      <c r="K253" s="83">
        <f t="shared" si="31"/>
        <v>43.75</v>
      </c>
      <c r="L253" s="83">
        <f t="shared" si="32"/>
        <v>43.75</v>
      </c>
      <c r="M253" s="83">
        <f t="shared" si="33"/>
        <v>43.75</v>
      </c>
      <c r="N253" s="83">
        <f t="shared" si="34"/>
        <v>44.5</v>
      </c>
      <c r="O253" s="21"/>
      <c r="P253" s="36">
        <f t="shared" si="27"/>
        <v>483.33333333333331</v>
      </c>
      <c r="Q253" s="37">
        <f t="shared" si="28"/>
        <v>2900</v>
      </c>
      <c r="R253" s="21"/>
      <c r="S253" s="21"/>
      <c r="T253" s="21"/>
    </row>
    <row r="254" spans="1:20" ht="15.75" x14ac:dyDescent="0.25">
      <c r="A254" s="13">
        <v>0.625</v>
      </c>
      <c r="B254" s="14">
        <v>3248</v>
      </c>
      <c r="C254" s="15">
        <v>800</v>
      </c>
      <c r="D254" s="15">
        <v>700</v>
      </c>
      <c r="E254" s="16">
        <v>700</v>
      </c>
      <c r="F254" s="15">
        <v>700</v>
      </c>
      <c r="G254" s="16">
        <v>800</v>
      </c>
      <c r="H254" s="17">
        <v>700</v>
      </c>
      <c r="I254" s="83">
        <f t="shared" si="29"/>
        <v>46</v>
      </c>
      <c r="J254" s="83">
        <f t="shared" si="30"/>
        <v>45.25</v>
      </c>
      <c r="K254" s="83">
        <f t="shared" si="31"/>
        <v>45.25</v>
      </c>
      <c r="L254" s="83">
        <f t="shared" si="32"/>
        <v>45.25</v>
      </c>
      <c r="M254" s="83">
        <f t="shared" si="33"/>
        <v>46</v>
      </c>
      <c r="N254" s="83">
        <f t="shared" si="34"/>
        <v>45.25</v>
      </c>
      <c r="O254" s="21"/>
      <c r="P254" s="36">
        <f t="shared" si="27"/>
        <v>733.33333333333337</v>
      </c>
      <c r="Q254" s="37">
        <f t="shared" si="28"/>
        <v>4400</v>
      </c>
      <c r="R254" s="21"/>
      <c r="S254" s="21"/>
      <c r="T254" s="21"/>
    </row>
    <row r="255" spans="1:20" ht="15.75" x14ac:dyDescent="0.25">
      <c r="A255" s="13">
        <v>0.625</v>
      </c>
      <c r="B255" s="14">
        <v>3249</v>
      </c>
      <c r="C255" s="15">
        <v>2300</v>
      </c>
      <c r="D255" s="15">
        <v>1200</v>
      </c>
      <c r="E255" s="16">
        <v>1500</v>
      </c>
      <c r="F255" s="15">
        <v>1200</v>
      </c>
      <c r="G255" s="16">
        <v>2500</v>
      </c>
      <c r="H255" s="17">
        <v>3300</v>
      </c>
      <c r="I255" s="83">
        <f t="shared" si="29"/>
        <v>57.7</v>
      </c>
      <c r="J255" s="83">
        <f t="shared" si="30"/>
        <v>49</v>
      </c>
      <c r="K255" s="83">
        <f t="shared" si="31"/>
        <v>51.25</v>
      </c>
      <c r="L255" s="83">
        <f t="shared" si="32"/>
        <v>49</v>
      </c>
      <c r="M255" s="83">
        <f t="shared" si="33"/>
        <v>59.5</v>
      </c>
      <c r="N255" s="83">
        <f t="shared" si="34"/>
        <v>66.7</v>
      </c>
      <c r="O255" s="21"/>
      <c r="P255" s="36">
        <f t="shared" si="27"/>
        <v>2000</v>
      </c>
      <c r="Q255" s="37">
        <f t="shared" si="28"/>
        <v>12000</v>
      </c>
      <c r="R255" s="21"/>
      <c r="S255" s="21"/>
      <c r="T255" s="21"/>
    </row>
    <row r="256" spans="1:20" ht="15.75" x14ac:dyDescent="0.25">
      <c r="A256" s="13">
        <v>0.625</v>
      </c>
      <c r="B256" s="14">
        <v>3250</v>
      </c>
      <c r="C256" s="15">
        <v>2800</v>
      </c>
      <c r="D256" s="15">
        <v>700</v>
      </c>
      <c r="E256" s="16">
        <v>700</v>
      </c>
      <c r="F256" s="15">
        <v>1000</v>
      </c>
      <c r="G256" s="16">
        <v>8800</v>
      </c>
      <c r="H256" s="17">
        <v>11000</v>
      </c>
      <c r="I256" s="83">
        <f t="shared" si="29"/>
        <v>62.2</v>
      </c>
      <c r="J256" s="83">
        <f t="shared" si="30"/>
        <v>45.25</v>
      </c>
      <c r="K256" s="83">
        <f t="shared" si="31"/>
        <v>45.25</v>
      </c>
      <c r="L256" s="83">
        <f t="shared" si="32"/>
        <v>47.5</v>
      </c>
      <c r="M256" s="83">
        <f t="shared" si="33"/>
        <v>123.4</v>
      </c>
      <c r="N256" s="83">
        <f t="shared" si="34"/>
        <v>146.5</v>
      </c>
      <c r="O256" s="21"/>
      <c r="P256" s="36">
        <f t="shared" si="27"/>
        <v>4166.666666666667</v>
      </c>
      <c r="Q256" s="37">
        <f t="shared" si="28"/>
        <v>25000</v>
      </c>
      <c r="R256" s="21"/>
      <c r="S256" s="21"/>
      <c r="T256" s="21"/>
    </row>
    <row r="257" spans="1:20" ht="15.75" x14ac:dyDescent="0.25">
      <c r="A257" s="13">
        <v>0.625</v>
      </c>
      <c r="B257" s="14">
        <v>3251</v>
      </c>
      <c r="C257" s="15">
        <v>3000</v>
      </c>
      <c r="D257" s="15">
        <v>1200</v>
      </c>
      <c r="E257" s="16">
        <v>1400</v>
      </c>
      <c r="F257" s="15">
        <v>800</v>
      </c>
      <c r="G257" s="16">
        <v>1900</v>
      </c>
      <c r="H257" s="17">
        <v>2600</v>
      </c>
      <c r="I257" s="83">
        <f t="shared" si="29"/>
        <v>64</v>
      </c>
      <c r="J257" s="83">
        <f t="shared" si="30"/>
        <v>49</v>
      </c>
      <c r="K257" s="83">
        <f t="shared" si="31"/>
        <v>50.5</v>
      </c>
      <c r="L257" s="83">
        <f t="shared" si="32"/>
        <v>46</v>
      </c>
      <c r="M257" s="83">
        <f t="shared" si="33"/>
        <v>54.25</v>
      </c>
      <c r="N257" s="83">
        <f t="shared" si="34"/>
        <v>60.4</v>
      </c>
      <c r="O257" s="21"/>
      <c r="P257" s="36">
        <f t="shared" si="27"/>
        <v>1816.6666666666667</v>
      </c>
      <c r="Q257" s="37">
        <f t="shared" si="28"/>
        <v>10900</v>
      </c>
      <c r="R257" s="21"/>
      <c r="S257" s="21"/>
      <c r="T257" s="21"/>
    </row>
    <row r="258" spans="1:20" ht="15.75" x14ac:dyDescent="0.25">
      <c r="A258" s="13">
        <v>0.625</v>
      </c>
      <c r="B258" s="14">
        <v>3252</v>
      </c>
      <c r="C258" s="15">
        <v>1000</v>
      </c>
      <c r="D258" s="15">
        <v>800</v>
      </c>
      <c r="E258" s="16">
        <v>800</v>
      </c>
      <c r="F258" s="15">
        <v>700</v>
      </c>
      <c r="G258" s="16">
        <v>700</v>
      </c>
      <c r="H258" s="17">
        <v>800</v>
      </c>
      <c r="I258" s="83">
        <f t="shared" si="29"/>
        <v>47.5</v>
      </c>
      <c r="J258" s="83">
        <f t="shared" si="30"/>
        <v>46</v>
      </c>
      <c r="K258" s="83">
        <f t="shared" si="31"/>
        <v>46</v>
      </c>
      <c r="L258" s="83">
        <f t="shared" si="32"/>
        <v>45.25</v>
      </c>
      <c r="M258" s="83">
        <f t="shared" si="33"/>
        <v>45.25</v>
      </c>
      <c r="N258" s="83">
        <f t="shared" si="34"/>
        <v>46</v>
      </c>
      <c r="O258" s="21"/>
      <c r="P258" s="36">
        <f t="shared" si="27"/>
        <v>800</v>
      </c>
      <c r="Q258" s="37">
        <f t="shared" si="28"/>
        <v>4800</v>
      </c>
      <c r="R258" s="21"/>
      <c r="S258" s="21"/>
      <c r="T258" s="21"/>
    </row>
    <row r="259" spans="1:20" ht="15.75" x14ac:dyDescent="0.25">
      <c r="A259" s="13">
        <v>0.625</v>
      </c>
      <c r="B259" s="14">
        <v>3253</v>
      </c>
      <c r="C259" s="15">
        <v>3700</v>
      </c>
      <c r="D259" s="15">
        <v>300</v>
      </c>
      <c r="E259" s="16">
        <v>0</v>
      </c>
      <c r="F259" s="15">
        <v>400</v>
      </c>
      <c r="G259" s="16">
        <v>6800</v>
      </c>
      <c r="H259" s="17">
        <v>9000</v>
      </c>
      <c r="I259" s="83">
        <f t="shared" si="29"/>
        <v>70.3</v>
      </c>
      <c r="J259" s="83">
        <f t="shared" si="30"/>
        <v>42.25</v>
      </c>
      <c r="K259" s="83">
        <f t="shared" si="31"/>
        <v>40</v>
      </c>
      <c r="L259" s="83">
        <f t="shared" si="32"/>
        <v>43</v>
      </c>
      <c r="M259" s="83">
        <f t="shared" si="33"/>
        <v>102.4</v>
      </c>
      <c r="N259" s="83">
        <f t="shared" si="34"/>
        <v>125.5</v>
      </c>
      <c r="O259" s="21"/>
      <c r="P259" s="36">
        <f t="shared" si="27"/>
        <v>3366.6666666666665</v>
      </c>
      <c r="Q259" s="37">
        <f t="shared" si="28"/>
        <v>20200</v>
      </c>
      <c r="R259" s="21"/>
      <c r="S259" s="21"/>
      <c r="T259" s="21"/>
    </row>
    <row r="260" spans="1:20" ht="15.75" x14ac:dyDescent="0.25">
      <c r="A260" s="13">
        <v>0.625</v>
      </c>
      <c r="B260" s="14">
        <v>3254</v>
      </c>
      <c r="C260" s="15">
        <v>1200</v>
      </c>
      <c r="D260" s="15">
        <v>900</v>
      </c>
      <c r="E260" s="16">
        <v>700</v>
      </c>
      <c r="F260" s="15">
        <v>700</v>
      </c>
      <c r="G260" s="16">
        <v>700</v>
      </c>
      <c r="H260" s="17">
        <v>0</v>
      </c>
      <c r="I260" s="83">
        <f t="shared" si="29"/>
        <v>49</v>
      </c>
      <c r="J260" s="83">
        <f t="shared" si="30"/>
        <v>46.75</v>
      </c>
      <c r="K260" s="83">
        <f t="shared" si="31"/>
        <v>45.25</v>
      </c>
      <c r="L260" s="83">
        <f t="shared" si="32"/>
        <v>45.25</v>
      </c>
      <c r="M260" s="83">
        <f t="shared" si="33"/>
        <v>45.25</v>
      </c>
      <c r="N260" s="83">
        <f t="shared" si="34"/>
        <v>40</v>
      </c>
      <c r="O260" s="21"/>
      <c r="P260" s="36">
        <f t="shared" si="27"/>
        <v>700</v>
      </c>
      <c r="Q260" s="37">
        <f t="shared" si="28"/>
        <v>4200</v>
      </c>
      <c r="R260" s="21"/>
      <c r="S260" s="21"/>
      <c r="T260" s="21"/>
    </row>
    <row r="261" spans="1:20" ht="15.75" x14ac:dyDescent="0.25">
      <c r="A261" s="13">
        <v>0.625</v>
      </c>
      <c r="B261" s="14">
        <v>3255</v>
      </c>
      <c r="C261" s="15">
        <v>700</v>
      </c>
      <c r="D261" s="15">
        <v>300</v>
      </c>
      <c r="E261" s="16">
        <v>500</v>
      </c>
      <c r="F261" s="15">
        <v>400</v>
      </c>
      <c r="G261" s="16">
        <v>1300</v>
      </c>
      <c r="H261" s="17">
        <v>900</v>
      </c>
      <c r="I261" s="83">
        <f t="shared" si="29"/>
        <v>45.25</v>
      </c>
      <c r="J261" s="83">
        <f t="shared" si="30"/>
        <v>42.25</v>
      </c>
      <c r="K261" s="83">
        <f t="shared" si="31"/>
        <v>43.75</v>
      </c>
      <c r="L261" s="83">
        <f t="shared" si="32"/>
        <v>43</v>
      </c>
      <c r="M261" s="83">
        <f t="shared" si="33"/>
        <v>49.75</v>
      </c>
      <c r="N261" s="83">
        <f t="shared" si="34"/>
        <v>46.75</v>
      </c>
      <c r="O261" s="21"/>
      <c r="P261" s="36">
        <f t="shared" si="27"/>
        <v>683.33333333333337</v>
      </c>
      <c r="Q261" s="37">
        <f t="shared" si="28"/>
        <v>4100</v>
      </c>
      <c r="R261" s="21"/>
      <c r="S261" s="21"/>
      <c r="T261" s="21"/>
    </row>
    <row r="262" spans="1:20" ht="15.75" x14ac:dyDescent="0.25">
      <c r="A262" s="13">
        <v>0.625</v>
      </c>
      <c r="B262" s="14">
        <v>3256</v>
      </c>
      <c r="C262" s="15">
        <v>1500</v>
      </c>
      <c r="D262" s="15">
        <v>1500</v>
      </c>
      <c r="E262" s="16">
        <v>1500</v>
      </c>
      <c r="F262" s="15">
        <v>1600</v>
      </c>
      <c r="G262" s="16">
        <v>1700</v>
      </c>
      <c r="H262" s="17">
        <v>2500</v>
      </c>
      <c r="I262" s="83">
        <f t="shared" si="29"/>
        <v>51.25</v>
      </c>
      <c r="J262" s="83">
        <f t="shared" si="30"/>
        <v>51.25</v>
      </c>
      <c r="K262" s="83">
        <f t="shared" si="31"/>
        <v>51.25</v>
      </c>
      <c r="L262" s="83">
        <f t="shared" si="32"/>
        <v>52</v>
      </c>
      <c r="M262" s="83">
        <f t="shared" si="33"/>
        <v>52.75</v>
      </c>
      <c r="N262" s="83">
        <f t="shared" si="34"/>
        <v>59.5</v>
      </c>
      <c r="O262" s="21"/>
      <c r="P262" s="36">
        <f t="shared" si="27"/>
        <v>1716.6666666666667</v>
      </c>
      <c r="Q262" s="37">
        <f t="shared" si="28"/>
        <v>10300</v>
      </c>
      <c r="R262" s="21"/>
      <c r="S262" s="21"/>
      <c r="T262" s="21"/>
    </row>
    <row r="263" spans="1:20" ht="15.75" x14ac:dyDescent="0.25">
      <c r="A263" s="13">
        <v>0.625</v>
      </c>
      <c r="B263" s="14">
        <v>3258</v>
      </c>
      <c r="C263" s="15">
        <v>2400</v>
      </c>
      <c r="D263" s="15">
        <v>300</v>
      </c>
      <c r="E263" s="16">
        <v>400</v>
      </c>
      <c r="F263" s="15">
        <v>6600</v>
      </c>
      <c r="G263" s="16">
        <v>0</v>
      </c>
      <c r="H263" s="17">
        <v>0</v>
      </c>
      <c r="I263" s="83">
        <f t="shared" si="29"/>
        <v>58.6</v>
      </c>
      <c r="J263" s="83">
        <f t="shared" si="30"/>
        <v>42.25</v>
      </c>
      <c r="K263" s="83">
        <f t="shared" si="31"/>
        <v>43</v>
      </c>
      <c r="L263" s="83">
        <f t="shared" si="32"/>
        <v>100.3</v>
      </c>
      <c r="M263" s="83">
        <f t="shared" si="33"/>
        <v>40</v>
      </c>
      <c r="N263" s="83">
        <f t="shared" si="34"/>
        <v>40</v>
      </c>
      <c r="O263" s="21"/>
      <c r="P263" s="36">
        <f t="shared" ref="P263:P326" si="35">AVERAGE(C263:H263)</f>
        <v>1616.6666666666667</v>
      </c>
      <c r="Q263" s="37">
        <f t="shared" ref="Q263:Q326" si="36">SUM(C263:H263)</f>
        <v>9700</v>
      </c>
      <c r="R263" s="21"/>
      <c r="S263" s="21"/>
      <c r="T263" s="21"/>
    </row>
    <row r="264" spans="1:20" ht="15.75" x14ac:dyDescent="0.25">
      <c r="A264" s="13">
        <v>0.625</v>
      </c>
      <c r="B264" s="14">
        <v>3259</v>
      </c>
      <c r="C264" s="15">
        <v>2000</v>
      </c>
      <c r="D264" s="15">
        <v>700</v>
      </c>
      <c r="E264" s="16">
        <v>800</v>
      </c>
      <c r="F264" s="15">
        <v>700</v>
      </c>
      <c r="G264" s="16">
        <v>1200</v>
      </c>
      <c r="H264" s="17">
        <v>1400</v>
      </c>
      <c r="I264" s="83">
        <f t="shared" ref="I264:I327" si="37">20*2+IF(C264&gt;2000,2000/100*0.75,C264/100*0.75)+IF(IF(C264&gt;4000,(4000-2000)/100*0.9,(C264-2000)/100*0.9)&lt;0,0,IF(C264&gt;4000,(4000-2000)/100*0.9,(C264-2000)/100*0.9))+IF(C264&gt;4000,(C264-4000)/100*1.05,0)</f>
        <v>55</v>
      </c>
      <c r="J264" s="83">
        <f t="shared" ref="J264:J327" si="38">20*2+IF(D264&gt;2000,2000/100*0.75,D264/100*0.75)+IF(IF(D264&gt;4000,(4000-2000)/100*0.9,(D264-2000)/100*0.9)&lt;0,0,IF(D264&gt;4000,(4000-2000)/100*0.9,(D264-2000)/100*0.9))+IF(D264&gt;4000,(D264-4000)/100*1.05,0)</f>
        <v>45.25</v>
      </c>
      <c r="K264" s="83">
        <f t="shared" ref="K264:K327" si="39">20*2+IF(E264&gt;2000,2000/100*0.75,E264/100*0.75)+IF(IF(E264&gt;4000,(4000-2000)/100*0.9,(E264-2000)/100*0.9)&lt;0,0,IF(E264&gt;4000,(4000-2000)/100*0.9,(E264-2000)/100*0.9))+IF(E264&gt;4000,(E264-4000)/100*1.05,0)</f>
        <v>46</v>
      </c>
      <c r="L264" s="83">
        <f t="shared" ref="L264:L327" si="40">20*2+IF(F264&gt;2000,2000/100*0.75,F264/100*0.75)+IF(IF(F264&gt;4000,(4000-2000)/100*0.9,(F264-2000)/100*0.9)&lt;0,0,IF(F264&gt;4000,(4000-2000)/100*0.9,(F264-2000)/100*0.9))+IF(F264&gt;4000,(F264-4000)/100*1.05,0)</f>
        <v>45.25</v>
      </c>
      <c r="M264" s="83">
        <f t="shared" ref="M264:M327" si="41">20*2+IF(G264&gt;2000,2000/100*0.75,G264/100*0.75)+IF(IF(G264&gt;4000,(4000-2000)/100*0.9,(G264-2000)/100*0.9)&lt;0,0,IF(G264&gt;4000,(4000-2000)/100*0.9,(G264-2000)/100*0.9))+IF(G264&gt;4000,(G264-4000)/100*1.05,0)</f>
        <v>49</v>
      </c>
      <c r="N264" s="83">
        <f t="shared" ref="N264:N327" si="42">20*2+IF(H264&gt;2000,2000/100*0.75,H264/100*0.75)+IF(IF(H264&gt;4000,(4000-2000)/100*0.9,(H264-2000)/100*0.9)&lt;0,0,IF(H264&gt;4000,(4000-2000)/100*0.9,(H264-2000)/100*0.9))+IF(H264&gt;4000,(H264-4000)/100*1.05,0)</f>
        <v>50.5</v>
      </c>
      <c r="O264" s="21"/>
      <c r="P264" s="36">
        <f t="shared" si="35"/>
        <v>1133.3333333333333</v>
      </c>
      <c r="Q264" s="37">
        <f t="shared" si="36"/>
        <v>6800</v>
      </c>
      <c r="R264" s="21"/>
      <c r="S264" s="21"/>
      <c r="T264" s="21"/>
    </row>
    <row r="265" spans="1:20" ht="15.75" x14ac:dyDescent="0.25">
      <c r="A265" s="13">
        <v>0.625</v>
      </c>
      <c r="B265" s="14">
        <v>3260</v>
      </c>
      <c r="C265" s="15">
        <v>1000</v>
      </c>
      <c r="D265" s="15">
        <v>500</v>
      </c>
      <c r="E265" s="16">
        <v>600</v>
      </c>
      <c r="F265" s="15">
        <v>700</v>
      </c>
      <c r="G265" s="16">
        <v>2500</v>
      </c>
      <c r="H265" s="17">
        <v>4400</v>
      </c>
      <c r="I265" s="83">
        <f t="shared" si="37"/>
        <v>47.5</v>
      </c>
      <c r="J265" s="83">
        <f t="shared" si="38"/>
        <v>43.75</v>
      </c>
      <c r="K265" s="83">
        <f t="shared" si="39"/>
        <v>44.5</v>
      </c>
      <c r="L265" s="83">
        <f t="shared" si="40"/>
        <v>45.25</v>
      </c>
      <c r="M265" s="83">
        <f t="shared" si="41"/>
        <v>59.5</v>
      </c>
      <c r="N265" s="83">
        <f t="shared" si="42"/>
        <v>77.2</v>
      </c>
      <c r="O265" s="21"/>
      <c r="P265" s="36">
        <f t="shared" si="35"/>
        <v>1616.6666666666667</v>
      </c>
      <c r="Q265" s="37">
        <f t="shared" si="36"/>
        <v>9700</v>
      </c>
      <c r="R265" s="21"/>
      <c r="S265" s="21"/>
      <c r="T265" s="21"/>
    </row>
    <row r="266" spans="1:20" ht="15.75" x14ac:dyDescent="0.25">
      <c r="A266" s="13">
        <v>0.625</v>
      </c>
      <c r="B266" s="14">
        <v>3261</v>
      </c>
      <c r="C266" s="15">
        <v>600</v>
      </c>
      <c r="D266" s="15">
        <v>400</v>
      </c>
      <c r="E266" s="16">
        <v>500</v>
      </c>
      <c r="F266" s="15">
        <v>400</v>
      </c>
      <c r="G266" s="16">
        <v>500</v>
      </c>
      <c r="H266" s="17">
        <v>400</v>
      </c>
      <c r="I266" s="83">
        <f t="shared" si="37"/>
        <v>44.5</v>
      </c>
      <c r="J266" s="83">
        <f t="shared" si="38"/>
        <v>43</v>
      </c>
      <c r="K266" s="83">
        <f t="shared" si="39"/>
        <v>43.75</v>
      </c>
      <c r="L266" s="83">
        <f t="shared" si="40"/>
        <v>43</v>
      </c>
      <c r="M266" s="83">
        <f t="shared" si="41"/>
        <v>43.75</v>
      </c>
      <c r="N266" s="83">
        <f t="shared" si="42"/>
        <v>43</v>
      </c>
      <c r="O266" s="21"/>
      <c r="P266" s="36">
        <f t="shared" si="35"/>
        <v>466.66666666666669</v>
      </c>
      <c r="Q266" s="37">
        <f t="shared" si="36"/>
        <v>2800</v>
      </c>
      <c r="R266" s="21"/>
      <c r="S266" s="21"/>
      <c r="T266" s="21"/>
    </row>
    <row r="267" spans="1:20" ht="15.75" x14ac:dyDescent="0.25">
      <c r="A267" s="13">
        <v>0.625</v>
      </c>
      <c r="B267" s="14">
        <v>3262</v>
      </c>
      <c r="C267" s="15">
        <v>1000</v>
      </c>
      <c r="D267" s="15">
        <v>900</v>
      </c>
      <c r="E267" s="16">
        <v>1100</v>
      </c>
      <c r="F267" s="15">
        <v>800</v>
      </c>
      <c r="G267" s="16">
        <v>1200</v>
      </c>
      <c r="H267" s="17">
        <v>500</v>
      </c>
      <c r="I267" s="83">
        <f t="shared" si="37"/>
        <v>47.5</v>
      </c>
      <c r="J267" s="83">
        <f t="shared" si="38"/>
        <v>46.75</v>
      </c>
      <c r="K267" s="83">
        <f t="shared" si="39"/>
        <v>48.25</v>
      </c>
      <c r="L267" s="83">
        <f t="shared" si="40"/>
        <v>46</v>
      </c>
      <c r="M267" s="83">
        <f t="shared" si="41"/>
        <v>49</v>
      </c>
      <c r="N267" s="83">
        <f t="shared" si="42"/>
        <v>43.75</v>
      </c>
      <c r="O267" s="21"/>
      <c r="P267" s="36">
        <f t="shared" si="35"/>
        <v>916.66666666666663</v>
      </c>
      <c r="Q267" s="37">
        <f t="shared" si="36"/>
        <v>5500</v>
      </c>
      <c r="R267" s="21"/>
      <c r="S267" s="21"/>
      <c r="T267" s="21"/>
    </row>
    <row r="268" spans="1:20" ht="15.75" x14ac:dyDescent="0.25">
      <c r="A268" s="13">
        <v>0.625</v>
      </c>
      <c r="B268" s="14">
        <v>3263</v>
      </c>
      <c r="C268" s="15">
        <v>1900</v>
      </c>
      <c r="D268" s="15">
        <v>3200</v>
      </c>
      <c r="E268" s="16">
        <v>2200</v>
      </c>
      <c r="F268" s="15">
        <v>1600</v>
      </c>
      <c r="G268" s="16">
        <v>3900</v>
      </c>
      <c r="H268" s="17">
        <v>7800</v>
      </c>
      <c r="I268" s="83">
        <f t="shared" si="37"/>
        <v>54.25</v>
      </c>
      <c r="J268" s="83">
        <f t="shared" si="38"/>
        <v>65.8</v>
      </c>
      <c r="K268" s="83">
        <f t="shared" si="39"/>
        <v>56.8</v>
      </c>
      <c r="L268" s="83">
        <f t="shared" si="40"/>
        <v>52</v>
      </c>
      <c r="M268" s="83">
        <f t="shared" si="41"/>
        <v>72.099999999999994</v>
      </c>
      <c r="N268" s="83">
        <f t="shared" si="42"/>
        <v>112.9</v>
      </c>
      <c r="O268" s="21"/>
      <c r="P268" s="36">
        <f t="shared" si="35"/>
        <v>3433.3333333333335</v>
      </c>
      <c r="Q268" s="37">
        <f t="shared" si="36"/>
        <v>20600</v>
      </c>
      <c r="R268" s="21"/>
      <c r="S268" s="21"/>
      <c r="T268" s="21"/>
    </row>
    <row r="269" spans="1:20" ht="15.75" x14ac:dyDescent="0.25">
      <c r="A269" s="13">
        <v>0.625</v>
      </c>
      <c r="B269" s="14">
        <v>3264</v>
      </c>
      <c r="C269" s="15">
        <v>900</v>
      </c>
      <c r="D269" s="15">
        <v>600</v>
      </c>
      <c r="E269" s="16">
        <v>700</v>
      </c>
      <c r="F269" s="15">
        <v>600</v>
      </c>
      <c r="G269" s="16">
        <v>700</v>
      </c>
      <c r="H269" s="17">
        <v>800</v>
      </c>
      <c r="I269" s="83">
        <f t="shared" si="37"/>
        <v>46.75</v>
      </c>
      <c r="J269" s="83">
        <f t="shared" si="38"/>
        <v>44.5</v>
      </c>
      <c r="K269" s="83">
        <f t="shared" si="39"/>
        <v>45.25</v>
      </c>
      <c r="L269" s="83">
        <f t="shared" si="40"/>
        <v>44.5</v>
      </c>
      <c r="M269" s="83">
        <f t="shared" si="41"/>
        <v>45.25</v>
      </c>
      <c r="N269" s="83">
        <f t="shared" si="42"/>
        <v>46</v>
      </c>
      <c r="O269" s="21"/>
      <c r="P269" s="36">
        <f t="shared" si="35"/>
        <v>716.66666666666663</v>
      </c>
      <c r="Q269" s="37">
        <f t="shared" si="36"/>
        <v>4300</v>
      </c>
      <c r="R269" s="21"/>
      <c r="S269" s="21"/>
      <c r="T269" s="21"/>
    </row>
    <row r="270" spans="1:20" ht="15.75" x14ac:dyDescent="0.25">
      <c r="A270" s="13">
        <v>0.625</v>
      </c>
      <c r="B270" s="14">
        <v>3265</v>
      </c>
      <c r="C270" s="15">
        <v>600</v>
      </c>
      <c r="D270" s="15">
        <v>100</v>
      </c>
      <c r="E270" s="16">
        <v>100</v>
      </c>
      <c r="F270" s="15">
        <v>100</v>
      </c>
      <c r="G270" s="16">
        <v>400</v>
      </c>
      <c r="H270" s="17">
        <v>100</v>
      </c>
      <c r="I270" s="83">
        <f t="shared" si="37"/>
        <v>44.5</v>
      </c>
      <c r="J270" s="83">
        <f t="shared" si="38"/>
        <v>40.75</v>
      </c>
      <c r="K270" s="83">
        <f t="shared" si="39"/>
        <v>40.75</v>
      </c>
      <c r="L270" s="83">
        <f t="shared" si="40"/>
        <v>40.75</v>
      </c>
      <c r="M270" s="83">
        <f t="shared" si="41"/>
        <v>43</v>
      </c>
      <c r="N270" s="83">
        <f t="shared" si="42"/>
        <v>40.75</v>
      </c>
      <c r="O270" s="21"/>
      <c r="P270" s="36">
        <f t="shared" si="35"/>
        <v>233.33333333333334</v>
      </c>
      <c r="Q270" s="37">
        <f t="shared" si="36"/>
        <v>1400</v>
      </c>
      <c r="R270" s="21"/>
      <c r="S270" s="21"/>
      <c r="T270" s="21"/>
    </row>
    <row r="271" spans="1:20" ht="15.75" x14ac:dyDescent="0.25">
      <c r="A271" s="13">
        <v>0.625</v>
      </c>
      <c r="B271" s="14">
        <v>3266</v>
      </c>
      <c r="C271" s="15">
        <v>1300</v>
      </c>
      <c r="D271" s="15">
        <v>1100</v>
      </c>
      <c r="E271" s="16">
        <v>130</v>
      </c>
      <c r="F271" s="15">
        <v>1100</v>
      </c>
      <c r="G271" s="16">
        <v>16200</v>
      </c>
      <c r="H271" s="17">
        <v>14700</v>
      </c>
      <c r="I271" s="83">
        <f t="shared" si="37"/>
        <v>49.75</v>
      </c>
      <c r="J271" s="83">
        <f t="shared" si="38"/>
        <v>48.25</v>
      </c>
      <c r="K271" s="83">
        <f t="shared" si="39"/>
        <v>40.975000000000001</v>
      </c>
      <c r="L271" s="83">
        <f t="shared" si="40"/>
        <v>48.25</v>
      </c>
      <c r="M271" s="83">
        <f t="shared" si="41"/>
        <v>201.1</v>
      </c>
      <c r="N271" s="83">
        <f t="shared" si="42"/>
        <v>185.35000000000002</v>
      </c>
      <c r="O271" s="21"/>
      <c r="P271" s="36">
        <f t="shared" si="35"/>
        <v>5755</v>
      </c>
      <c r="Q271" s="37">
        <f t="shared" si="36"/>
        <v>34530</v>
      </c>
      <c r="R271" s="21"/>
      <c r="S271" s="21"/>
      <c r="T271" s="21"/>
    </row>
    <row r="272" spans="1:20" ht="15.75" x14ac:dyDescent="0.25">
      <c r="A272" s="13">
        <v>0.625</v>
      </c>
      <c r="B272" s="14">
        <v>3267</v>
      </c>
      <c r="C272" s="15">
        <v>2100</v>
      </c>
      <c r="D272" s="15">
        <v>1000</v>
      </c>
      <c r="E272" s="16">
        <v>1000</v>
      </c>
      <c r="F272" s="15">
        <v>1000</v>
      </c>
      <c r="G272" s="16">
        <v>1200</v>
      </c>
      <c r="H272" s="17">
        <v>1100</v>
      </c>
      <c r="I272" s="83">
        <f t="shared" si="37"/>
        <v>55.9</v>
      </c>
      <c r="J272" s="83">
        <f t="shared" si="38"/>
        <v>47.5</v>
      </c>
      <c r="K272" s="83">
        <f t="shared" si="39"/>
        <v>47.5</v>
      </c>
      <c r="L272" s="83">
        <f t="shared" si="40"/>
        <v>47.5</v>
      </c>
      <c r="M272" s="83">
        <f t="shared" si="41"/>
        <v>49</v>
      </c>
      <c r="N272" s="83">
        <f t="shared" si="42"/>
        <v>48.25</v>
      </c>
      <c r="O272" s="21"/>
      <c r="P272" s="36">
        <f t="shared" si="35"/>
        <v>1233.3333333333333</v>
      </c>
      <c r="Q272" s="37">
        <f t="shared" si="36"/>
        <v>7400</v>
      </c>
      <c r="R272" s="21"/>
      <c r="S272" s="21"/>
      <c r="T272" s="21"/>
    </row>
    <row r="273" spans="1:20" ht="15.75" x14ac:dyDescent="0.25">
      <c r="A273" s="13">
        <v>0.625</v>
      </c>
      <c r="B273" s="14">
        <v>3268</v>
      </c>
      <c r="C273" s="15">
        <v>700</v>
      </c>
      <c r="D273" s="15">
        <v>600</v>
      </c>
      <c r="E273" s="16">
        <v>800</v>
      </c>
      <c r="F273" s="15">
        <v>1100</v>
      </c>
      <c r="G273" s="16">
        <v>1000</v>
      </c>
      <c r="H273" s="17">
        <v>800</v>
      </c>
      <c r="I273" s="83">
        <f t="shared" si="37"/>
        <v>45.25</v>
      </c>
      <c r="J273" s="83">
        <f t="shared" si="38"/>
        <v>44.5</v>
      </c>
      <c r="K273" s="83">
        <f t="shared" si="39"/>
        <v>46</v>
      </c>
      <c r="L273" s="83">
        <f t="shared" si="40"/>
        <v>48.25</v>
      </c>
      <c r="M273" s="83">
        <f t="shared" si="41"/>
        <v>47.5</v>
      </c>
      <c r="N273" s="83">
        <f t="shared" si="42"/>
        <v>46</v>
      </c>
      <c r="O273" s="21"/>
      <c r="P273" s="36">
        <f t="shared" si="35"/>
        <v>833.33333333333337</v>
      </c>
      <c r="Q273" s="37">
        <f t="shared" si="36"/>
        <v>5000</v>
      </c>
      <c r="R273" s="21"/>
      <c r="S273" s="21"/>
      <c r="T273" s="21"/>
    </row>
    <row r="274" spans="1:20" ht="15.75" x14ac:dyDescent="0.25">
      <c r="A274" s="13">
        <v>0.625</v>
      </c>
      <c r="B274" s="14">
        <v>3269</v>
      </c>
      <c r="C274" s="15">
        <v>2500</v>
      </c>
      <c r="D274" s="15">
        <v>2000</v>
      </c>
      <c r="E274" s="16">
        <v>2700</v>
      </c>
      <c r="F274" s="15">
        <v>1300</v>
      </c>
      <c r="G274" s="16">
        <v>3700</v>
      </c>
      <c r="H274" s="17">
        <v>3000</v>
      </c>
      <c r="I274" s="83">
        <f t="shared" si="37"/>
        <v>59.5</v>
      </c>
      <c r="J274" s="83">
        <f t="shared" si="38"/>
        <v>55</v>
      </c>
      <c r="K274" s="83">
        <f t="shared" si="39"/>
        <v>61.3</v>
      </c>
      <c r="L274" s="83">
        <f t="shared" si="40"/>
        <v>49.75</v>
      </c>
      <c r="M274" s="83">
        <f t="shared" si="41"/>
        <v>70.3</v>
      </c>
      <c r="N274" s="83">
        <f t="shared" si="42"/>
        <v>64</v>
      </c>
      <c r="O274" s="21"/>
      <c r="P274" s="36">
        <f t="shared" si="35"/>
        <v>2533.3333333333335</v>
      </c>
      <c r="Q274" s="37">
        <f t="shared" si="36"/>
        <v>15200</v>
      </c>
      <c r="R274" s="21"/>
      <c r="S274" s="21"/>
      <c r="T274" s="21"/>
    </row>
    <row r="275" spans="1:20" ht="15.75" x14ac:dyDescent="0.25">
      <c r="A275" s="13">
        <v>0.625</v>
      </c>
      <c r="B275" s="14">
        <v>3270</v>
      </c>
      <c r="C275" s="15">
        <v>1700</v>
      </c>
      <c r="D275" s="15">
        <v>0</v>
      </c>
      <c r="E275" s="16">
        <v>300</v>
      </c>
      <c r="F275" s="15">
        <v>300</v>
      </c>
      <c r="G275" s="16">
        <v>4900</v>
      </c>
      <c r="H275" s="17">
        <v>2000</v>
      </c>
      <c r="I275" s="83">
        <f t="shared" si="37"/>
        <v>52.75</v>
      </c>
      <c r="J275" s="83">
        <f t="shared" si="38"/>
        <v>40</v>
      </c>
      <c r="K275" s="83">
        <f t="shared" si="39"/>
        <v>42.25</v>
      </c>
      <c r="L275" s="83">
        <f t="shared" si="40"/>
        <v>42.25</v>
      </c>
      <c r="M275" s="83">
        <f t="shared" si="41"/>
        <v>82.45</v>
      </c>
      <c r="N275" s="83">
        <f t="shared" si="42"/>
        <v>55</v>
      </c>
      <c r="O275" s="21"/>
      <c r="P275" s="36">
        <f t="shared" si="35"/>
        <v>1533.3333333333333</v>
      </c>
      <c r="Q275" s="37">
        <f t="shared" si="36"/>
        <v>9200</v>
      </c>
      <c r="R275" s="21"/>
      <c r="S275" s="21"/>
      <c r="T275" s="21"/>
    </row>
    <row r="276" spans="1:20" ht="15.75" x14ac:dyDescent="0.25">
      <c r="A276" s="13">
        <v>0.625</v>
      </c>
      <c r="B276" s="14">
        <v>3271</v>
      </c>
      <c r="C276" s="15">
        <v>600</v>
      </c>
      <c r="D276" s="15">
        <v>400</v>
      </c>
      <c r="E276" s="16">
        <v>500</v>
      </c>
      <c r="F276" s="15">
        <v>400</v>
      </c>
      <c r="G276" s="16">
        <v>700</v>
      </c>
      <c r="H276" s="17">
        <v>1000</v>
      </c>
      <c r="I276" s="83">
        <f t="shared" si="37"/>
        <v>44.5</v>
      </c>
      <c r="J276" s="83">
        <f t="shared" si="38"/>
        <v>43</v>
      </c>
      <c r="K276" s="83">
        <f t="shared" si="39"/>
        <v>43.75</v>
      </c>
      <c r="L276" s="83">
        <f t="shared" si="40"/>
        <v>43</v>
      </c>
      <c r="M276" s="83">
        <f t="shared" si="41"/>
        <v>45.25</v>
      </c>
      <c r="N276" s="83">
        <f t="shared" si="42"/>
        <v>47.5</v>
      </c>
      <c r="O276" s="21"/>
      <c r="P276" s="36">
        <f t="shared" si="35"/>
        <v>600</v>
      </c>
      <c r="Q276" s="37">
        <f t="shared" si="36"/>
        <v>3600</v>
      </c>
      <c r="R276" s="21"/>
      <c r="S276" s="21"/>
      <c r="T276" s="21"/>
    </row>
    <row r="277" spans="1:20" ht="15.75" x14ac:dyDescent="0.25">
      <c r="A277" s="13">
        <v>0.625</v>
      </c>
      <c r="B277" s="14">
        <v>3272</v>
      </c>
      <c r="C277" s="15">
        <v>800</v>
      </c>
      <c r="D277" s="15">
        <v>600</v>
      </c>
      <c r="E277" s="16">
        <v>800</v>
      </c>
      <c r="F277" s="15">
        <v>600</v>
      </c>
      <c r="G277" s="16">
        <v>900</v>
      </c>
      <c r="H277" s="17">
        <v>1000</v>
      </c>
      <c r="I277" s="83">
        <f t="shared" si="37"/>
        <v>46</v>
      </c>
      <c r="J277" s="83">
        <f t="shared" si="38"/>
        <v>44.5</v>
      </c>
      <c r="K277" s="83">
        <f t="shared" si="39"/>
        <v>46</v>
      </c>
      <c r="L277" s="83">
        <f t="shared" si="40"/>
        <v>44.5</v>
      </c>
      <c r="M277" s="83">
        <f t="shared" si="41"/>
        <v>46.75</v>
      </c>
      <c r="N277" s="83">
        <f t="shared" si="42"/>
        <v>47.5</v>
      </c>
      <c r="O277" s="21"/>
      <c r="P277" s="36">
        <f t="shared" si="35"/>
        <v>783.33333333333337</v>
      </c>
      <c r="Q277" s="37">
        <f t="shared" si="36"/>
        <v>4700</v>
      </c>
      <c r="R277" s="21"/>
      <c r="S277" s="21"/>
      <c r="T277" s="21"/>
    </row>
    <row r="278" spans="1:20" ht="15.75" x14ac:dyDescent="0.25">
      <c r="A278" s="13">
        <v>0.625</v>
      </c>
      <c r="B278" s="14">
        <v>3273</v>
      </c>
      <c r="C278" s="15">
        <v>7700</v>
      </c>
      <c r="D278" s="15">
        <v>2600</v>
      </c>
      <c r="E278" s="16">
        <v>4200</v>
      </c>
      <c r="F278" s="15">
        <v>4200</v>
      </c>
      <c r="G278" s="16">
        <v>4200</v>
      </c>
      <c r="H278" s="17">
        <v>4200</v>
      </c>
      <c r="I278" s="83">
        <f t="shared" si="37"/>
        <v>111.85</v>
      </c>
      <c r="J278" s="83">
        <f t="shared" si="38"/>
        <v>60.4</v>
      </c>
      <c r="K278" s="83">
        <f t="shared" si="39"/>
        <v>75.099999999999994</v>
      </c>
      <c r="L278" s="83">
        <f t="shared" si="40"/>
        <v>75.099999999999994</v>
      </c>
      <c r="M278" s="83">
        <f t="shared" si="41"/>
        <v>75.099999999999994</v>
      </c>
      <c r="N278" s="83">
        <f t="shared" si="42"/>
        <v>75.099999999999994</v>
      </c>
      <c r="O278" s="21"/>
      <c r="P278" s="36">
        <f t="shared" si="35"/>
        <v>4516.666666666667</v>
      </c>
      <c r="Q278" s="37">
        <f t="shared" si="36"/>
        <v>27100</v>
      </c>
      <c r="R278" s="21"/>
      <c r="S278" s="21"/>
      <c r="T278" s="21"/>
    </row>
    <row r="279" spans="1:20" ht="15.75" x14ac:dyDescent="0.25">
      <c r="A279" s="13">
        <v>0.625</v>
      </c>
      <c r="B279" s="14">
        <v>3275</v>
      </c>
      <c r="C279" s="15">
        <v>6500</v>
      </c>
      <c r="D279" s="15">
        <v>1500</v>
      </c>
      <c r="E279" s="16">
        <v>1200</v>
      </c>
      <c r="F279" s="15">
        <v>1700</v>
      </c>
      <c r="G279" s="16">
        <v>10900</v>
      </c>
      <c r="H279" s="17">
        <v>6500</v>
      </c>
      <c r="I279" s="83">
        <f t="shared" si="37"/>
        <v>99.25</v>
      </c>
      <c r="J279" s="83">
        <f t="shared" si="38"/>
        <v>51.25</v>
      </c>
      <c r="K279" s="83">
        <f t="shared" si="39"/>
        <v>49</v>
      </c>
      <c r="L279" s="83">
        <f t="shared" si="40"/>
        <v>52.75</v>
      </c>
      <c r="M279" s="83">
        <f t="shared" si="41"/>
        <v>145.44999999999999</v>
      </c>
      <c r="N279" s="83">
        <f t="shared" si="42"/>
        <v>99.25</v>
      </c>
      <c r="O279" s="21"/>
      <c r="P279" s="36">
        <f t="shared" si="35"/>
        <v>4716.666666666667</v>
      </c>
      <c r="Q279" s="37">
        <f t="shared" si="36"/>
        <v>28300</v>
      </c>
      <c r="R279" s="21"/>
      <c r="S279" s="21"/>
      <c r="T279" s="21"/>
    </row>
    <row r="280" spans="1:20" ht="15.75" x14ac:dyDescent="0.25">
      <c r="A280" s="13">
        <v>0.625</v>
      </c>
      <c r="B280" s="14">
        <v>3277</v>
      </c>
      <c r="C280" s="15">
        <v>1400</v>
      </c>
      <c r="D280" s="15">
        <v>1300</v>
      </c>
      <c r="E280" s="16">
        <v>1100</v>
      </c>
      <c r="F280" s="15">
        <v>1100</v>
      </c>
      <c r="G280" s="16">
        <v>1500</v>
      </c>
      <c r="H280" s="17">
        <v>1600</v>
      </c>
      <c r="I280" s="83">
        <f t="shared" si="37"/>
        <v>50.5</v>
      </c>
      <c r="J280" s="83">
        <f t="shared" si="38"/>
        <v>49.75</v>
      </c>
      <c r="K280" s="83">
        <f t="shared" si="39"/>
        <v>48.25</v>
      </c>
      <c r="L280" s="83">
        <f t="shared" si="40"/>
        <v>48.25</v>
      </c>
      <c r="M280" s="83">
        <f t="shared" si="41"/>
        <v>51.25</v>
      </c>
      <c r="N280" s="83">
        <f t="shared" si="42"/>
        <v>52</v>
      </c>
      <c r="O280" s="21"/>
      <c r="P280" s="36">
        <f t="shared" si="35"/>
        <v>1333.3333333333333</v>
      </c>
      <c r="Q280" s="37">
        <f t="shared" si="36"/>
        <v>8000</v>
      </c>
      <c r="R280" s="21"/>
      <c r="S280" s="21"/>
      <c r="T280" s="21"/>
    </row>
    <row r="281" spans="1:20" ht="15.75" x14ac:dyDescent="0.25">
      <c r="A281" s="13">
        <v>0.625</v>
      </c>
      <c r="B281" s="14">
        <v>3278</v>
      </c>
      <c r="C281" s="15">
        <v>1200</v>
      </c>
      <c r="D281" s="15">
        <v>800</v>
      </c>
      <c r="E281" s="16">
        <v>700</v>
      </c>
      <c r="F281" s="15">
        <v>800</v>
      </c>
      <c r="G281" s="16">
        <v>700</v>
      </c>
      <c r="H281" s="17">
        <v>900</v>
      </c>
      <c r="I281" s="83">
        <f t="shared" si="37"/>
        <v>49</v>
      </c>
      <c r="J281" s="83">
        <f t="shared" si="38"/>
        <v>46</v>
      </c>
      <c r="K281" s="83">
        <f t="shared" si="39"/>
        <v>45.25</v>
      </c>
      <c r="L281" s="83">
        <f t="shared" si="40"/>
        <v>46</v>
      </c>
      <c r="M281" s="83">
        <f t="shared" si="41"/>
        <v>45.25</v>
      </c>
      <c r="N281" s="83">
        <f t="shared" si="42"/>
        <v>46.75</v>
      </c>
      <c r="O281" s="21"/>
      <c r="P281" s="36">
        <f t="shared" si="35"/>
        <v>850</v>
      </c>
      <c r="Q281" s="37">
        <f t="shared" si="36"/>
        <v>5100</v>
      </c>
      <c r="R281" s="21"/>
      <c r="S281" s="21"/>
      <c r="T281" s="21"/>
    </row>
    <row r="282" spans="1:20" ht="15.75" x14ac:dyDescent="0.25">
      <c r="A282" s="13">
        <v>0.625</v>
      </c>
      <c r="B282" s="14">
        <v>3279</v>
      </c>
      <c r="C282" s="15">
        <v>2100</v>
      </c>
      <c r="D282" s="15">
        <v>600</v>
      </c>
      <c r="E282" s="16">
        <v>700</v>
      </c>
      <c r="F282" s="15">
        <v>900</v>
      </c>
      <c r="G282" s="16">
        <v>3400</v>
      </c>
      <c r="H282" s="17">
        <v>5700</v>
      </c>
      <c r="I282" s="83">
        <f t="shared" si="37"/>
        <v>55.9</v>
      </c>
      <c r="J282" s="83">
        <f t="shared" si="38"/>
        <v>44.5</v>
      </c>
      <c r="K282" s="83">
        <f t="shared" si="39"/>
        <v>45.25</v>
      </c>
      <c r="L282" s="83">
        <f t="shared" si="40"/>
        <v>46.75</v>
      </c>
      <c r="M282" s="83">
        <f t="shared" si="41"/>
        <v>67.599999999999994</v>
      </c>
      <c r="N282" s="83">
        <f t="shared" si="42"/>
        <v>90.85</v>
      </c>
      <c r="O282" s="21"/>
      <c r="P282" s="36">
        <f t="shared" si="35"/>
        <v>2233.3333333333335</v>
      </c>
      <c r="Q282" s="37">
        <f t="shared" si="36"/>
        <v>13400</v>
      </c>
      <c r="R282" s="21"/>
      <c r="S282" s="21"/>
      <c r="T282" s="21"/>
    </row>
    <row r="283" spans="1:20" ht="15.75" x14ac:dyDescent="0.25">
      <c r="A283" s="13">
        <v>0.625</v>
      </c>
      <c r="B283" s="14">
        <v>3280</v>
      </c>
      <c r="C283" s="15">
        <v>1900</v>
      </c>
      <c r="D283" s="15">
        <v>900</v>
      </c>
      <c r="E283" s="16">
        <v>1100</v>
      </c>
      <c r="F283" s="15">
        <v>1200</v>
      </c>
      <c r="G283" s="16">
        <v>3400</v>
      </c>
      <c r="H283" s="17">
        <v>3500</v>
      </c>
      <c r="I283" s="83">
        <f t="shared" si="37"/>
        <v>54.25</v>
      </c>
      <c r="J283" s="83">
        <f t="shared" si="38"/>
        <v>46.75</v>
      </c>
      <c r="K283" s="83">
        <f t="shared" si="39"/>
        <v>48.25</v>
      </c>
      <c r="L283" s="83">
        <f t="shared" si="40"/>
        <v>49</v>
      </c>
      <c r="M283" s="83">
        <f t="shared" si="41"/>
        <v>67.599999999999994</v>
      </c>
      <c r="N283" s="83">
        <f t="shared" si="42"/>
        <v>68.5</v>
      </c>
      <c r="O283" s="21"/>
      <c r="P283" s="36">
        <f t="shared" si="35"/>
        <v>2000</v>
      </c>
      <c r="Q283" s="37">
        <f t="shared" si="36"/>
        <v>12000</v>
      </c>
      <c r="R283" s="21"/>
      <c r="S283" s="21"/>
      <c r="T283" s="21"/>
    </row>
    <row r="284" spans="1:20" ht="15.75" x14ac:dyDescent="0.25">
      <c r="A284" s="13">
        <v>0.625</v>
      </c>
      <c r="B284" s="14">
        <v>3281</v>
      </c>
      <c r="C284" s="15">
        <v>400</v>
      </c>
      <c r="D284" s="15">
        <v>500</v>
      </c>
      <c r="E284" s="16">
        <v>400</v>
      </c>
      <c r="F284" s="15">
        <v>300</v>
      </c>
      <c r="G284" s="16">
        <v>800</v>
      </c>
      <c r="H284" s="17">
        <v>800</v>
      </c>
      <c r="I284" s="83">
        <f t="shared" si="37"/>
        <v>43</v>
      </c>
      <c r="J284" s="83">
        <f t="shared" si="38"/>
        <v>43.75</v>
      </c>
      <c r="K284" s="83">
        <f t="shared" si="39"/>
        <v>43</v>
      </c>
      <c r="L284" s="83">
        <f t="shared" si="40"/>
        <v>42.25</v>
      </c>
      <c r="M284" s="83">
        <f t="shared" si="41"/>
        <v>46</v>
      </c>
      <c r="N284" s="83">
        <f t="shared" si="42"/>
        <v>46</v>
      </c>
      <c r="O284" s="21"/>
      <c r="P284" s="36">
        <f t="shared" si="35"/>
        <v>533.33333333333337</v>
      </c>
      <c r="Q284" s="37">
        <f t="shared" si="36"/>
        <v>3200</v>
      </c>
      <c r="R284" s="21"/>
      <c r="S284" s="21"/>
      <c r="T284" s="21"/>
    </row>
    <row r="285" spans="1:20" ht="15.75" x14ac:dyDescent="0.25">
      <c r="A285" s="13">
        <v>0.625</v>
      </c>
      <c r="B285" s="14">
        <v>3282</v>
      </c>
      <c r="C285" s="15">
        <v>800</v>
      </c>
      <c r="D285" s="15">
        <v>700</v>
      </c>
      <c r="E285" s="16">
        <v>800</v>
      </c>
      <c r="F285" s="15">
        <v>800</v>
      </c>
      <c r="G285" s="16">
        <v>1000</v>
      </c>
      <c r="H285" s="17">
        <v>900</v>
      </c>
      <c r="I285" s="83">
        <f t="shared" si="37"/>
        <v>46</v>
      </c>
      <c r="J285" s="83">
        <f t="shared" si="38"/>
        <v>45.25</v>
      </c>
      <c r="K285" s="83">
        <f t="shared" si="39"/>
        <v>46</v>
      </c>
      <c r="L285" s="83">
        <f t="shared" si="40"/>
        <v>46</v>
      </c>
      <c r="M285" s="83">
        <f t="shared" si="41"/>
        <v>47.5</v>
      </c>
      <c r="N285" s="83">
        <f t="shared" si="42"/>
        <v>46.75</v>
      </c>
      <c r="O285" s="21"/>
      <c r="P285" s="36">
        <f t="shared" si="35"/>
        <v>833.33333333333337</v>
      </c>
      <c r="Q285" s="37">
        <f t="shared" si="36"/>
        <v>5000</v>
      </c>
      <c r="R285" s="21"/>
      <c r="S285" s="21"/>
      <c r="T285" s="21"/>
    </row>
    <row r="286" spans="1:20" ht="15.75" x14ac:dyDescent="0.25">
      <c r="A286" s="13">
        <v>0.625</v>
      </c>
      <c r="B286" s="14">
        <v>3283</v>
      </c>
      <c r="C286" s="15">
        <v>1000</v>
      </c>
      <c r="D286" s="15">
        <v>1200</v>
      </c>
      <c r="E286" s="16">
        <v>600</v>
      </c>
      <c r="F286" s="15">
        <v>800</v>
      </c>
      <c r="G286" s="16">
        <v>1100</v>
      </c>
      <c r="H286" s="17">
        <v>1200</v>
      </c>
      <c r="I286" s="83">
        <f t="shared" si="37"/>
        <v>47.5</v>
      </c>
      <c r="J286" s="83">
        <f t="shared" si="38"/>
        <v>49</v>
      </c>
      <c r="K286" s="83">
        <f t="shared" si="39"/>
        <v>44.5</v>
      </c>
      <c r="L286" s="83">
        <f t="shared" si="40"/>
        <v>46</v>
      </c>
      <c r="M286" s="83">
        <f t="shared" si="41"/>
        <v>48.25</v>
      </c>
      <c r="N286" s="83">
        <f t="shared" si="42"/>
        <v>49</v>
      </c>
      <c r="O286" s="21"/>
      <c r="P286" s="36">
        <f t="shared" si="35"/>
        <v>983.33333333333337</v>
      </c>
      <c r="Q286" s="37">
        <f t="shared" si="36"/>
        <v>5900</v>
      </c>
      <c r="R286" s="21"/>
      <c r="S286" s="21"/>
      <c r="T286" s="21"/>
    </row>
    <row r="287" spans="1:20" ht="15.75" x14ac:dyDescent="0.25">
      <c r="A287" s="13">
        <v>0.625</v>
      </c>
      <c r="B287" s="14">
        <v>3284</v>
      </c>
      <c r="C287" s="15">
        <v>600</v>
      </c>
      <c r="D287" s="15">
        <v>500</v>
      </c>
      <c r="E287" s="16">
        <v>500</v>
      </c>
      <c r="F287" s="15">
        <v>500</v>
      </c>
      <c r="G287" s="16">
        <v>600</v>
      </c>
      <c r="H287" s="17">
        <v>500</v>
      </c>
      <c r="I287" s="83">
        <f t="shared" si="37"/>
        <v>44.5</v>
      </c>
      <c r="J287" s="83">
        <f t="shared" si="38"/>
        <v>43.75</v>
      </c>
      <c r="K287" s="83">
        <f t="shared" si="39"/>
        <v>43.75</v>
      </c>
      <c r="L287" s="83">
        <f t="shared" si="40"/>
        <v>43.75</v>
      </c>
      <c r="M287" s="83">
        <f t="shared" si="41"/>
        <v>44.5</v>
      </c>
      <c r="N287" s="83">
        <f t="shared" si="42"/>
        <v>43.75</v>
      </c>
      <c r="O287" s="21"/>
      <c r="P287" s="36">
        <f t="shared" si="35"/>
        <v>533.33333333333337</v>
      </c>
      <c r="Q287" s="37">
        <f t="shared" si="36"/>
        <v>3200</v>
      </c>
      <c r="R287" s="21"/>
      <c r="S287" s="21"/>
      <c r="T287" s="21"/>
    </row>
    <row r="288" spans="1:20" ht="15.75" x14ac:dyDescent="0.25">
      <c r="A288" s="13">
        <v>0.625</v>
      </c>
      <c r="B288" s="14">
        <v>3285</v>
      </c>
      <c r="C288" s="15">
        <v>100</v>
      </c>
      <c r="D288" s="15">
        <v>0</v>
      </c>
      <c r="E288" s="16">
        <v>100</v>
      </c>
      <c r="F288" s="15">
        <v>0</v>
      </c>
      <c r="G288" s="16">
        <v>0</v>
      </c>
      <c r="H288" s="17">
        <v>0</v>
      </c>
      <c r="I288" s="83">
        <f t="shared" si="37"/>
        <v>40.75</v>
      </c>
      <c r="J288" s="83">
        <f t="shared" si="38"/>
        <v>40</v>
      </c>
      <c r="K288" s="83">
        <f t="shared" si="39"/>
        <v>40.75</v>
      </c>
      <c r="L288" s="83">
        <f t="shared" si="40"/>
        <v>40</v>
      </c>
      <c r="M288" s="83">
        <f t="shared" si="41"/>
        <v>40</v>
      </c>
      <c r="N288" s="83">
        <f t="shared" si="42"/>
        <v>40</v>
      </c>
      <c r="O288" s="21"/>
      <c r="P288" s="36">
        <f t="shared" si="35"/>
        <v>33.333333333333336</v>
      </c>
      <c r="Q288" s="37">
        <f t="shared" si="36"/>
        <v>200</v>
      </c>
      <c r="R288" s="21"/>
      <c r="S288" s="21"/>
      <c r="T288" s="21"/>
    </row>
    <row r="289" spans="1:20" ht="15.75" x14ac:dyDescent="0.25">
      <c r="A289" s="13">
        <v>0.625</v>
      </c>
      <c r="B289" s="14">
        <v>3286</v>
      </c>
      <c r="C289" s="15">
        <v>1900</v>
      </c>
      <c r="D289" s="15">
        <v>1200</v>
      </c>
      <c r="E289" s="16">
        <v>1200</v>
      </c>
      <c r="F289" s="15">
        <v>1200</v>
      </c>
      <c r="G289" s="16">
        <v>4000</v>
      </c>
      <c r="H289" s="17">
        <v>4600</v>
      </c>
      <c r="I289" s="83">
        <f t="shared" si="37"/>
        <v>54.25</v>
      </c>
      <c r="J289" s="83">
        <f t="shared" si="38"/>
        <v>49</v>
      </c>
      <c r="K289" s="83">
        <f t="shared" si="39"/>
        <v>49</v>
      </c>
      <c r="L289" s="83">
        <f t="shared" si="40"/>
        <v>49</v>
      </c>
      <c r="M289" s="83">
        <f t="shared" si="41"/>
        <v>73</v>
      </c>
      <c r="N289" s="83">
        <f t="shared" si="42"/>
        <v>79.3</v>
      </c>
      <c r="O289" s="21"/>
      <c r="P289" s="36">
        <f t="shared" si="35"/>
        <v>2350</v>
      </c>
      <c r="Q289" s="37">
        <f t="shared" si="36"/>
        <v>14100</v>
      </c>
      <c r="R289" s="21"/>
      <c r="S289" s="21"/>
      <c r="T289" s="21"/>
    </row>
    <row r="290" spans="1:20" ht="15.75" x14ac:dyDescent="0.25">
      <c r="A290" s="13">
        <v>0.625</v>
      </c>
      <c r="B290" s="14">
        <v>3288</v>
      </c>
      <c r="C290" s="15">
        <v>3800</v>
      </c>
      <c r="D290" s="15">
        <v>800</v>
      </c>
      <c r="E290" s="16">
        <v>1000</v>
      </c>
      <c r="F290" s="15">
        <v>1100</v>
      </c>
      <c r="G290" s="16">
        <v>4800</v>
      </c>
      <c r="H290" s="17">
        <v>4900</v>
      </c>
      <c r="I290" s="83">
        <f t="shared" si="37"/>
        <v>71.2</v>
      </c>
      <c r="J290" s="83">
        <f t="shared" si="38"/>
        <v>46</v>
      </c>
      <c r="K290" s="83">
        <f t="shared" si="39"/>
        <v>47.5</v>
      </c>
      <c r="L290" s="83">
        <f t="shared" si="40"/>
        <v>48.25</v>
      </c>
      <c r="M290" s="83">
        <f t="shared" si="41"/>
        <v>81.400000000000006</v>
      </c>
      <c r="N290" s="83">
        <f t="shared" si="42"/>
        <v>82.45</v>
      </c>
      <c r="O290" s="21"/>
      <c r="P290" s="36">
        <f t="shared" si="35"/>
        <v>2733.3333333333335</v>
      </c>
      <c r="Q290" s="37">
        <f t="shared" si="36"/>
        <v>16400</v>
      </c>
      <c r="R290" s="21"/>
      <c r="S290" s="21"/>
      <c r="T290" s="21"/>
    </row>
    <row r="291" spans="1:20" ht="15.75" x14ac:dyDescent="0.25">
      <c r="A291" s="13">
        <v>0.625</v>
      </c>
      <c r="B291" s="14">
        <v>3289</v>
      </c>
      <c r="C291" s="15">
        <v>0</v>
      </c>
      <c r="D291" s="15">
        <v>0</v>
      </c>
      <c r="E291" s="16">
        <v>0</v>
      </c>
      <c r="F291" s="15">
        <v>0</v>
      </c>
      <c r="G291" s="16">
        <v>0</v>
      </c>
      <c r="H291" s="17">
        <v>0</v>
      </c>
      <c r="I291" s="83">
        <f t="shared" si="37"/>
        <v>40</v>
      </c>
      <c r="J291" s="83">
        <f t="shared" si="38"/>
        <v>40</v>
      </c>
      <c r="K291" s="83">
        <f t="shared" si="39"/>
        <v>40</v>
      </c>
      <c r="L291" s="83">
        <f t="shared" si="40"/>
        <v>40</v>
      </c>
      <c r="M291" s="83">
        <f t="shared" si="41"/>
        <v>40</v>
      </c>
      <c r="N291" s="83">
        <f t="shared" si="42"/>
        <v>40</v>
      </c>
      <c r="O291" s="21"/>
      <c r="P291" s="36">
        <f t="shared" si="35"/>
        <v>0</v>
      </c>
      <c r="Q291" s="37">
        <f t="shared" si="36"/>
        <v>0</v>
      </c>
      <c r="R291" s="21"/>
      <c r="S291" s="21"/>
      <c r="T291" s="21"/>
    </row>
    <row r="292" spans="1:20" ht="15.75" x14ac:dyDescent="0.25">
      <c r="A292" s="13">
        <v>0.625</v>
      </c>
      <c r="B292" s="14">
        <v>3290</v>
      </c>
      <c r="C292" s="15">
        <v>1500</v>
      </c>
      <c r="D292" s="15">
        <v>1300</v>
      </c>
      <c r="E292" s="16">
        <v>1400</v>
      </c>
      <c r="F292" s="15">
        <v>1300</v>
      </c>
      <c r="G292" s="16">
        <v>4100</v>
      </c>
      <c r="H292" s="17">
        <v>6600</v>
      </c>
      <c r="I292" s="83">
        <f t="shared" si="37"/>
        <v>51.25</v>
      </c>
      <c r="J292" s="83">
        <f t="shared" si="38"/>
        <v>49.75</v>
      </c>
      <c r="K292" s="83">
        <f t="shared" si="39"/>
        <v>50.5</v>
      </c>
      <c r="L292" s="83">
        <f t="shared" si="40"/>
        <v>49.75</v>
      </c>
      <c r="M292" s="83">
        <f t="shared" si="41"/>
        <v>74.05</v>
      </c>
      <c r="N292" s="83">
        <f t="shared" si="42"/>
        <v>100.3</v>
      </c>
      <c r="O292" s="21"/>
      <c r="P292" s="36">
        <f t="shared" si="35"/>
        <v>2700</v>
      </c>
      <c r="Q292" s="37">
        <f t="shared" si="36"/>
        <v>16200</v>
      </c>
      <c r="R292" s="21"/>
      <c r="S292" s="21"/>
      <c r="T292" s="21"/>
    </row>
    <row r="293" spans="1:20" ht="15.75" x14ac:dyDescent="0.25">
      <c r="A293" s="13">
        <v>0.625</v>
      </c>
      <c r="B293" s="14">
        <v>3291</v>
      </c>
      <c r="C293" s="15">
        <v>1600</v>
      </c>
      <c r="D293" s="15">
        <v>1000</v>
      </c>
      <c r="E293" s="16">
        <v>800</v>
      </c>
      <c r="F293" s="15">
        <v>400</v>
      </c>
      <c r="G293" s="16">
        <v>500</v>
      </c>
      <c r="H293" s="17">
        <v>600</v>
      </c>
      <c r="I293" s="83">
        <f t="shared" si="37"/>
        <v>52</v>
      </c>
      <c r="J293" s="83">
        <f t="shared" si="38"/>
        <v>47.5</v>
      </c>
      <c r="K293" s="83">
        <f t="shared" si="39"/>
        <v>46</v>
      </c>
      <c r="L293" s="83">
        <f t="shared" si="40"/>
        <v>43</v>
      </c>
      <c r="M293" s="83">
        <f t="shared" si="41"/>
        <v>43.75</v>
      </c>
      <c r="N293" s="83">
        <f t="shared" si="42"/>
        <v>44.5</v>
      </c>
      <c r="O293" s="21"/>
      <c r="P293" s="36">
        <f t="shared" si="35"/>
        <v>816.66666666666663</v>
      </c>
      <c r="Q293" s="37">
        <f t="shared" si="36"/>
        <v>4900</v>
      </c>
      <c r="R293" s="21"/>
      <c r="S293" s="21"/>
      <c r="T293" s="21"/>
    </row>
    <row r="294" spans="1:20" ht="15.75" x14ac:dyDescent="0.25">
      <c r="A294" s="13">
        <v>0.625</v>
      </c>
      <c r="B294" s="14">
        <v>3292</v>
      </c>
      <c r="C294" s="15">
        <v>1400</v>
      </c>
      <c r="D294" s="15">
        <v>1300</v>
      </c>
      <c r="E294" s="16">
        <v>1400</v>
      </c>
      <c r="F294" s="15">
        <v>1200</v>
      </c>
      <c r="G294" s="16">
        <v>1500</v>
      </c>
      <c r="H294" s="17">
        <v>1500</v>
      </c>
      <c r="I294" s="83">
        <f t="shared" si="37"/>
        <v>50.5</v>
      </c>
      <c r="J294" s="83">
        <f t="shared" si="38"/>
        <v>49.75</v>
      </c>
      <c r="K294" s="83">
        <f t="shared" si="39"/>
        <v>50.5</v>
      </c>
      <c r="L294" s="83">
        <f t="shared" si="40"/>
        <v>49</v>
      </c>
      <c r="M294" s="83">
        <f t="shared" si="41"/>
        <v>51.25</v>
      </c>
      <c r="N294" s="83">
        <f t="shared" si="42"/>
        <v>51.25</v>
      </c>
      <c r="O294" s="21"/>
      <c r="P294" s="36">
        <f t="shared" si="35"/>
        <v>1383.3333333333333</v>
      </c>
      <c r="Q294" s="37">
        <f t="shared" si="36"/>
        <v>8300</v>
      </c>
      <c r="R294" s="21"/>
      <c r="S294" s="21"/>
      <c r="T294" s="21"/>
    </row>
    <row r="295" spans="1:20" ht="15.75" x14ac:dyDescent="0.25">
      <c r="A295" s="13">
        <v>0.625</v>
      </c>
      <c r="B295" s="14">
        <v>3293</v>
      </c>
      <c r="C295" s="15">
        <v>360</v>
      </c>
      <c r="D295" s="15">
        <v>900</v>
      </c>
      <c r="E295" s="16">
        <v>1000</v>
      </c>
      <c r="F295" s="15">
        <v>2100</v>
      </c>
      <c r="G295" s="16">
        <v>2900</v>
      </c>
      <c r="H295" s="17">
        <v>2900</v>
      </c>
      <c r="I295" s="83">
        <f t="shared" si="37"/>
        <v>42.7</v>
      </c>
      <c r="J295" s="83">
        <f t="shared" si="38"/>
        <v>46.75</v>
      </c>
      <c r="K295" s="83">
        <f t="shared" si="39"/>
        <v>47.5</v>
      </c>
      <c r="L295" s="83">
        <f t="shared" si="40"/>
        <v>55.9</v>
      </c>
      <c r="M295" s="83">
        <f t="shared" si="41"/>
        <v>63.1</v>
      </c>
      <c r="N295" s="83">
        <f t="shared" si="42"/>
        <v>63.1</v>
      </c>
      <c r="O295" s="21"/>
      <c r="P295" s="36">
        <f t="shared" si="35"/>
        <v>1693.3333333333333</v>
      </c>
      <c r="Q295" s="37">
        <f t="shared" si="36"/>
        <v>10160</v>
      </c>
      <c r="R295" s="21"/>
      <c r="S295" s="21"/>
      <c r="T295" s="21"/>
    </row>
    <row r="296" spans="1:20" ht="15.75" x14ac:dyDescent="0.25">
      <c r="A296" s="13">
        <v>0.625</v>
      </c>
      <c r="B296" s="14">
        <v>3294</v>
      </c>
      <c r="C296" s="15">
        <v>600</v>
      </c>
      <c r="D296" s="15">
        <v>400</v>
      </c>
      <c r="E296" s="16">
        <v>700</v>
      </c>
      <c r="F296" s="15">
        <v>900</v>
      </c>
      <c r="G296" s="16">
        <v>500</v>
      </c>
      <c r="H296" s="17">
        <v>500</v>
      </c>
      <c r="I296" s="83">
        <f t="shared" si="37"/>
        <v>44.5</v>
      </c>
      <c r="J296" s="83">
        <f t="shared" si="38"/>
        <v>43</v>
      </c>
      <c r="K296" s="83">
        <f t="shared" si="39"/>
        <v>45.25</v>
      </c>
      <c r="L296" s="83">
        <f t="shared" si="40"/>
        <v>46.75</v>
      </c>
      <c r="M296" s="83">
        <f t="shared" si="41"/>
        <v>43.75</v>
      </c>
      <c r="N296" s="83">
        <f t="shared" si="42"/>
        <v>43.75</v>
      </c>
      <c r="O296" s="21"/>
      <c r="P296" s="36">
        <f t="shared" si="35"/>
        <v>600</v>
      </c>
      <c r="Q296" s="37">
        <f t="shared" si="36"/>
        <v>3600</v>
      </c>
      <c r="R296" s="21"/>
      <c r="S296" s="21"/>
      <c r="T296" s="21"/>
    </row>
    <row r="297" spans="1:20" ht="15.75" x14ac:dyDescent="0.25">
      <c r="A297" s="13">
        <v>0.625</v>
      </c>
      <c r="B297" s="14">
        <v>3295</v>
      </c>
      <c r="C297" s="15">
        <v>200</v>
      </c>
      <c r="D297" s="15">
        <v>400</v>
      </c>
      <c r="E297" s="16">
        <v>400</v>
      </c>
      <c r="F297" s="15">
        <v>400</v>
      </c>
      <c r="G297" s="16">
        <v>6500</v>
      </c>
      <c r="H297" s="17">
        <v>9900</v>
      </c>
      <c r="I297" s="83">
        <f t="shared" si="37"/>
        <v>41.5</v>
      </c>
      <c r="J297" s="83">
        <f t="shared" si="38"/>
        <v>43</v>
      </c>
      <c r="K297" s="83">
        <f t="shared" si="39"/>
        <v>43</v>
      </c>
      <c r="L297" s="83">
        <f t="shared" si="40"/>
        <v>43</v>
      </c>
      <c r="M297" s="83">
        <f t="shared" si="41"/>
        <v>99.25</v>
      </c>
      <c r="N297" s="83">
        <f t="shared" si="42"/>
        <v>134.94999999999999</v>
      </c>
      <c r="O297" s="21"/>
      <c r="P297" s="36">
        <f t="shared" si="35"/>
        <v>2966.6666666666665</v>
      </c>
      <c r="Q297" s="37">
        <f t="shared" si="36"/>
        <v>17800</v>
      </c>
      <c r="R297" s="21"/>
      <c r="S297" s="21"/>
      <c r="T297" s="21"/>
    </row>
    <row r="298" spans="1:20" ht="15.75" x14ac:dyDescent="0.25">
      <c r="A298" s="13">
        <v>0.625</v>
      </c>
      <c r="B298" s="14">
        <v>3296</v>
      </c>
      <c r="C298" s="15">
        <v>5000</v>
      </c>
      <c r="D298" s="15">
        <v>600</v>
      </c>
      <c r="E298" s="16">
        <v>600</v>
      </c>
      <c r="F298" s="15">
        <v>1300</v>
      </c>
      <c r="G298" s="16">
        <v>8200</v>
      </c>
      <c r="H298" s="17">
        <v>8000</v>
      </c>
      <c r="I298" s="83">
        <f t="shared" si="37"/>
        <v>83.5</v>
      </c>
      <c r="J298" s="83">
        <f t="shared" si="38"/>
        <v>44.5</v>
      </c>
      <c r="K298" s="83">
        <f t="shared" si="39"/>
        <v>44.5</v>
      </c>
      <c r="L298" s="83">
        <f t="shared" si="40"/>
        <v>49.75</v>
      </c>
      <c r="M298" s="83">
        <f t="shared" si="41"/>
        <v>117.1</v>
      </c>
      <c r="N298" s="83">
        <f t="shared" si="42"/>
        <v>115</v>
      </c>
      <c r="O298" s="21"/>
      <c r="P298" s="36">
        <f t="shared" si="35"/>
        <v>3950</v>
      </c>
      <c r="Q298" s="37">
        <f t="shared" si="36"/>
        <v>23700</v>
      </c>
      <c r="R298" s="21"/>
      <c r="S298" s="21"/>
      <c r="T298" s="21"/>
    </row>
    <row r="299" spans="1:20" ht="15.75" x14ac:dyDescent="0.25">
      <c r="A299" s="13">
        <v>0.625</v>
      </c>
      <c r="B299" s="14">
        <v>3297</v>
      </c>
      <c r="C299" s="15">
        <v>1100</v>
      </c>
      <c r="D299" s="15">
        <v>500</v>
      </c>
      <c r="E299" s="16">
        <v>500</v>
      </c>
      <c r="F299" s="15">
        <v>400</v>
      </c>
      <c r="G299" s="16">
        <v>2500</v>
      </c>
      <c r="H299" s="17">
        <v>2600</v>
      </c>
      <c r="I299" s="83">
        <f t="shared" si="37"/>
        <v>48.25</v>
      </c>
      <c r="J299" s="83">
        <f t="shared" si="38"/>
        <v>43.75</v>
      </c>
      <c r="K299" s="83">
        <f t="shared" si="39"/>
        <v>43.75</v>
      </c>
      <c r="L299" s="83">
        <f t="shared" si="40"/>
        <v>43</v>
      </c>
      <c r="M299" s="83">
        <f t="shared" si="41"/>
        <v>59.5</v>
      </c>
      <c r="N299" s="83">
        <f t="shared" si="42"/>
        <v>60.4</v>
      </c>
      <c r="O299" s="21"/>
      <c r="P299" s="36">
        <f t="shared" si="35"/>
        <v>1266.6666666666667</v>
      </c>
      <c r="Q299" s="37">
        <f t="shared" si="36"/>
        <v>7600</v>
      </c>
      <c r="R299" s="21"/>
      <c r="S299" s="21"/>
      <c r="T299" s="21"/>
    </row>
    <row r="300" spans="1:20" ht="15.75" x14ac:dyDescent="0.25">
      <c r="A300" s="13">
        <v>0.625</v>
      </c>
      <c r="B300" s="14">
        <v>3298</v>
      </c>
      <c r="C300" s="15">
        <v>500</v>
      </c>
      <c r="D300" s="15">
        <v>400</v>
      </c>
      <c r="E300" s="16">
        <v>0</v>
      </c>
      <c r="F300" s="15">
        <v>6200</v>
      </c>
      <c r="G300" s="16">
        <v>21100</v>
      </c>
      <c r="H300" s="17">
        <v>17900</v>
      </c>
      <c r="I300" s="83">
        <f t="shared" si="37"/>
        <v>43.75</v>
      </c>
      <c r="J300" s="83">
        <f t="shared" si="38"/>
        <v>43</v>
      </c>
      <c r="K300" s="83">
        <f t="shared" si="39"/>
        <v>40</v>
      </c>
      <c r="L300" s="83">
        <f t="shared" si="40"/>
        <v>96.1</v>
      </c>
      <c r="M300" s="83">
        <f t="shared" si="41"/>
        <v>252.55</v>
      </c>
      <c r="N300" s="83">
        <f t="shared" si="42"/>
        <v>218.95000000000002</v>
      </c>
      <c r="O300" s="21"/>
      <c r="P300" s="36">
        <f t="shared" si="35"/>
        <v>7683.333333333333</v>
      </c>
      <c r="Q300" s="37">
        <f t="shared" si="36"/>
        <v>46100</v>
      </c>
      <c r="R300" s="21"/>
      <c r="S300" s="21"/>
      <c r="T300" s="21"/>
    </row>
    <row r="301" spans="1:20" ht="15.75" x14ac:dyDescent="0.25">
      <c r="A301" s="13">
        <v>0.625</v>
      </c>
      <c r="B301" s="14">
        <v>3299</v>
      </c>
      <c r="C301" s="15">
        <v>800</v>
      </c>
      <c r="D301" s="15">
        <v>800</v>
      </c>
      <c r="E301" s="16">
        <v>700</v>
      </c>
      <c r="F301" s="15">
        <v>700</v>
      </c>
      <c r="G301" s="16">
        <v>800</v>
      </c>
      <c r="H301" s="17">
        <v>700</v>
      </c>
      <c r="I301" s="83">
        <f t="shared" si="37"/>
        <v>46</v>
      </c>
      <c r="J301" s="83">
        <f t="shared" si="38"/>
        <v>46</v>
      </c>
      <c r="K301" s="83">
        <f t="shared" si="39"/>
        <v>45.25</v>
      </c>
      <c r="L301" s="83">
        <f t="shared" si="40"/>
        <v>45.25</v>
      </c>
      <c r="M301" s="83">
        <f t="shared" si="41"/>
        <v>46</v>
      </c>
      <c r="N301" s="83">
        <f t="shared" si="42"/>
        <v>45.25</v>
      </c>
      <c r="O301" s="21"/>
      <c r="P301" s="36">
        <f t="shared" si="35"/>
        <v>750</v>
      </c>
      <c r="Q301" s="37">
        <f t="shared" si="36"/>
        <v>4500</v>
      </c>
      <c r="R301" s="21"/>
      <c r="S301" s="21"/>
      <c r="T301" s="21"/>
    </row>
    <row r="302" spans="1:20" ht="15.75" x14ac:dyDescent="0.25">
      <c r="A302" s="13">
        <v>0.625</v>
      </c>
      <c r="B302" s="14">
        <v>3300</v>
      </c>
      <c r="C302" s="15">
        <v>1300</v>
      </c>
      <c r="D302" s="15">
        <v>100</v>
      </c>
      <c r="E302" s="16">
        <v>700</v>
      </c>
      <c r="F302" s="15">
        <v>500</v>
      </c>
      <c r="G302" s="16">
        <v>1200</v>
      </c>
      <c r="H302" s="17">
        <v>3200</v>
      </c>
      <c r="I302" s="83">
        <f t="shared" si="37"/>
        <v>49.75</v>
      </c>
      <c r="J302" s="83">
        <f t="shared" si="38"/>
        <v>40.75</v>
      </c>
      <c r="K302" s="83">
        <f t="shared" si="39"/>
        <v>45.25</v>
      </c>
      <c r="L302" s="83">
        <f t="shared" si="40"/>
        <v>43.75</v>
      </c>
      <c r="M302" s="83">
        <f t="shared" si="41"/>
        <v>49</v>
      </c>
      <c r="N302" s="83">
        <f t="shared" si="42"/>
        <v>65.8</v>
      </c>
      <c r="O302" s="21"/>
      <c r="P302" s="36">
        <f t="shared" si="35"/>
        <v>1166.6666666666667</v>
      </c>
      <c r="Q302" s="37">
        <f t="shared" si="36"/>
        <v>7000</v>
      </c>
      <c r="R302" s="21"/>
      <c r="S302" s="21"/>
      <c r="T302" s="21"/>
    </row>
    <row r="303" spans="1:20" ht="15.75" x14ac:dyDescent="0.25">
      <c r="A303" s="13">
        <v>0.625</v>
      </c>
      <c r="B303" s="14">
        <v>3301</v>
      </c>
      <c r="C303" s="15">
        <v>1000</v>
      </c>
      <c r="D303" s="15">
        <v>1100</v>
      </c>
      <c r="E303" s="16">
        <v>1200</v>
      </c>
      <c r="F303" s="15">
        <v>1100</v>
      </c>
      <c r="G303" s="16">
        <v>1300</v>
      </c>
      <c r="H303" s="17">
        <v>1400</v>
      </c>
      <c r="I303" s="83">
        <f t="shared" si="37"/>
        <v>47.5</v>
      </c>
      <c r="J303" s="83">
        <f t="shared" si="38"/>
        <v>48.25</v>
      </c>
      <c r="K303" s="83">
        <f t="shared" si="39"/>
        <v>49</v>
      </c>
      <c r="L303" s="83">
        <f t="shared" si="40"/>
        <v>48.25</v>
      </c>
      <c r="M303" s="83">
        <f t="shared" si="41"/>
        <v>49.75</v>
      </c>
      <c r="N303" s="83">
        <f t="shared" si="42"/>
        <v>50.5</v>
      </c>
      <c r="O303" s="21"/>
      <c r="P303" s="36">
        <f t="shared" si="35"/>
        <v>1183.3333333333333</v>
      </c>
      <c r="Q303" s="37">
        <f t="shared" si="36"/>
        <v>7100</v>
      </c>
      <c r="R303" s="21"/>
      <c r="S303" s="21"/>
      <c r="T303" s="21"/>
    </row>
    <row r="304" spans="1:20" ht="15.75" x14ac:dyDescent="0.25">
      <c r="A304" s="13">
        <v>0.625</v>
      </c>
      <c r="B304" s="14">
        <v>3303</v>
      </c>
      <c r="C304" s="15">
        <v>600</v>
      </c>
      <c r="D304" s="15">
        <v>700</v>
      </c>
      <c r="E304" s="16">
        <v>600</v>
      </c>
      <c r="F304" s="15">
        <v>600</v>
      </c>
      <c r="G304" s="16">
        <v>800</v>
      </c>
      <c r="H304" s="17">
        <v>700</v>
      </c>
      <c r="I304" s="83">
        <f t="shared" si="37"/>
        <v>44.5</v>
      </c>
      <c r="J304" s="83">
        <f t="shared" si="38"/>
        <v>45.25</v>
      </c>
      <c r="K304" s="83">
        <f t="shared" si="39"/>
        <v>44.5</v>
      </c>
      <c r="L304" s="83">
        <f t="shared" si="40"/>
        <v>44.5</v>
      </c>
      <c r="M304" s="83">
        <f t="shared" si="41"/>
        <v>46</v>
      </c>
      <c r="N304" s="83">
        <f t="shared" si="42"/>
        <v>45.25</v>
      </c>
      <c r="O304" s="21"/>
      <c r="P304" s="36">
        <f t="shared" si="35"/>
        <v>666.66666666666663</v>
      </c>
      <c r="Q304" s="37">
        <f t="shared" si="36"/>
        <v>4000</v>
      </c>
      <c r="R304" s="21"/>
      <c r="S304" s="21"/>
      <c r="T304" s="21"/>
    </row>
    <row r="305" spans="1:20" ht="15.75" x14ac:dyDescent="0.25">
      <c r="A305" s="13">
        <v>0.625</v>
      </c>
      <c r="B305" s="14">
        <v>3304</v>
      </c>
      <c r="C305" s="15">
        <v>3400</v>
      </c>
      <c r="D305" s="15">
        <v>1100</v>
      </c>
      <c r="E305" s="16">
        <v>1300</v>
      </c>
      <c r="F305" s="15">
        <v>1200</v>
      </c>
      <c r="G305" s="16">
        <v>2000</v>
      </c>
      <c r="H305" s="17">
        <v>2400</v>
      </c>
      <c r="I305" s="83">
        <f t="shared" si="37"/>
        <v>67.599999999999994</v>
      </c>
      <c r="J305" s="83">
        <f t="shared" si="38"/>
        <v>48.25</v>
      </c>
      <c r="K305" s="83">
        <f t="shared" si="39"/>
        <v>49.75</v>
      </c>
      <c r="L305" s="83">
        <f t="shared" si="40"/>
        <v>49</v>
      </c>
      <c r="M305" s="83">
        <f t="shared" si="41"/>
        <v>55</v>
      </c>
      <c r="N305" s="83">
        <f t="shared" si="42"/>
        <v>58.6</v>
      </c>
      <c r="O305" s="21"/>
      <c r="P305" s="36">
        <f t="shared" si="35"/>
        <v>1900</v>
      </c>
      <c r="Q305" s="37">
        <f t="shared" si="36"/>
        <v>11400</v>
      </c>
      <c r="R305" s="21"/>
      <c r="S305" s="21"/>
      <c r="T305" s="21"/>
    </row>
    <row r="306" spans="1:20" ht="15.75" x14ac:dyDescent="0.25">
      <c r="A306" s="13">
        <v>0.625</v>
      </c>
      <c r="B306" s="14">
        <v>3305</v>
      </c>
      <c r="C306" s="15">
        <v>1800</v>
      </c>
      <c r="D306" s="15">
        <v>1100</v>
      </c>
      <c r="E306" s="16">
        <v>1300</v>
      </c>
      <c r="F306" s="15">
        <v>1300</v>
      </c>
      <c r="G306" s="16">
        <v>2300</v>
      </c>
      <c r="H306" s="17">
        <v>1500</v>
      </c>
      <c r="I306" s="83">
        <f t="shared" si="37"/>
        <v>53.5</v>
      </c>
      <c r="J306" s="83">
        <f t="shared" si="38"/>
        <v>48.25</v>
      </c>
      <c r="K306" s="83">
        <f t="shared" si="39"/>
        <v>49.75</v>
      </c>
      <c r="L306" s="83">
        <f t="shared" si="40"/>
        <v>49.75</v>
      </c>
      <c r="M306" s="83">
        <f t="shared" si="41"/>
        <v>57.7</v>
      </c>
      <c r="N306" s="83">
        <f t="shared" si="42"/>
        <v>51.25</v>
      </c>
      <c r="O306" s="21"/>
      <c r="P306" s="36">
        <f t="shared" si="35"/>
        <v>1550</v>
      </c>
      <c r="Q306" s="37">
        <f t="shared" si="36"/>
        <v>9300</v>
      </c>
      <c r="R306" s="21"/>
      <c r="S306" s="21"/>
      <c r="T306" s="21"/>
    </row>
    <row r="307" spans="1:20" ht="15.75" x14ac:dyDescent="0.25">
      <c r="A307" s="13">
        <v>0.625</v>
      </c>
      <c r="B307" s="14">
        <v>3306</v>
      </c>
      <c r="C307" s="15">
        <v>900</v>
      </c>
      <c r="D307" s="15">
        <v>600</v>
      </c>
      <c r="E307" s="16">
        <v>800</v>
      </c>
      <c r="F307" s="15">
        <v>300</v>
      </c>
      <c r="G307" s="16">
        <v>1000</v>
      </c>
      <c r="H307" s="17">
        <v>1100</v>
      </c>
      <c r="I307" s="83">
        <f t="shared" si="37"/>
        <v>46.75</v>
      </c>
      <c r="J307" s="83">
        <f t="shared" si="38"/>
        <v>44.5</v>
      </c>
      <c r="K307" s="83">
        <f t="shared" si="39"/>
        <v>46</v>
      </c>
      <c r="L307" s="83">
        <f t="shared" si="40"/>
        <v>42.25</v>
      </c>
      <c r="M307" s="83">
        <f t="shared" si="41"/>
        <v>47.5</v>
      </c>
      <c r="N307" s="83">
        <f t="shared" si="42"/>
        <v>48.25</v>
      </c>
      <c r="O307" s="21"/>
      <c r="P307" s="36">
        <f t="shared" si="35"/>
        <v>783.33333333333337</v>
      </c>
      <c r="Q307" s="37">
        <f t="shared" si="36"/>
        <v>4700</v>
      </c>
      <c r="R307" s="21"/>
      <c r="S307" s="21"/>
      <c r="T307" s="21"/>
    </row>
    <row r="308" spans="1:20" ht="15.75" x14ac:dyDescent="0.25">
      <c r="A308" s="13">
        <v>0.625</v>
      </c>
      <c r="B308" s="14">
        <v>3307</v>
      </c>
      <c r="C308" s="15">
        <v>600</v>
      </c>
      <c r="D308" s="15">
        <v>200</v>
      </c>
      <c r="E308" s="16">
        <v>200</v>
      </c>
      <c r="F308" s="15">
        <v>200</v>
      </c>
      <c r="G308" s="16">
        <v>700</v>
      </c>
      <c r="H308" s="17">
        <v>600</v>
      </c>
      <c r="I308" s="83">
        <f t="shared" si="37"/>
        <v>44.5</v>
      </c>
      <c r="J308" s="83">
        <f t="shared" si="38"/>
        <v>41.5</v>
      </c>
      <c r="K308" s="83">
        <f t="shared" si="39"/>
        <v>41.5</v>
      </c>
      <c r="L308" s="83">
        <f t="shared" si="40"/>
        <v>41.5</v>
      </c>
      <c r="M308" s="83">
        <f t="shared" si="41"/>
        <v>45.25</v>
      </c>
      <c r="N308" s="83">
        <f t="shared" si="42"/>
        <v>44.5</v>
      </c>
      <c r="O308" s="21"/>
      <c r="P308" s="36">
        <f t="shared" si="35"/>
        <v>416.66666666666669</v>
      </c>
      <c r="Q308" s="37">
        <f t="shared" si="36"/>
        <v>2500</v>
      </c>
      <c r="R308" s="21"/>
      <c r="S308" s="21"/>
      <c r="T308" s="21"/>
    </row>
    <row r="309" spans="1:20" ht="15.75" x14ac:dyDescent="0.25">
      <c r="A309" s="13">
        <v>0.625</v>
      </c>
      <c r="B309" s="14">
        <v>3308</v>
      </c>
      <c r="C309" s="15">
        <v>200</v>
      </c>
      <c r="D309" s="15">
        <v>300</v>
      </c>
      <c r="E309" s="16">
        <v>200</v>
      </c>
      <c r="F309" s="15">
        <v>500</v>
      </c>
      <c r="G309" s="16">
        <v>600</v>
      </c>
      <c r="H309" s="17">
        <v>1900</v>
      </c>
      <c r="I309" s="83">
        <f t="shared" si="37"/>
        <v>41.5</v>
      </c>
      <c r="J309" s="83">
        <f t="shared" si="38"/>
        <v>42.25</v>
      </c>
      <c r="K309" s="83">
        <f t="shared" si="39"/>
        <v>41.5</v>
      </c>
      <c r="L309" s="83">
        <f t="shared" si="40"/>
        <v>43.75</v>
      </c>
      <c r="M309" s="83">
        <f t="shared" si="41"/>
        <v>44.5</v>
      </c>
      <c r="N309" s="83">
        <f t="shared" si="42"/>
        <v>54.25</v>
      </c>
      <c r="O309" s="21"/>
      <c r="P309" s="36">
        <f t="shared" si="35"/>
        <v>616.66666666666663</v>
      </c>
      <c r="Q309" s="37">
        <f t="shared" si="36"/>
        <v>3700</v>
      </c>
      <c r="R309" s="21"/>
      <c r="S309" s="21"/>
      <c r="T309" s="21"/>
    </row>
    <row r="310" spans="1:20" ht="15.75" x14ac:dyDescent="0.25">
      <c r="A310" s="13">
        <v>0.625</v>
      </c>
      <c r="B310" s="14">
        <v>3309</v>
      </c>
      <c r="C310" s="15">
        <v>600</v>
      </c>
      <c r="D310" s="15">
        <v>500</v>
      </c>
      <c r="E310" s="16">
        <v>700</v>
      </c>
      <c r="F310" s="15">
        <v>600</v>
      </c>
      <c r="G310" s="16">
        <v>600</v>
      </c>
      <c r="H310" s="17">
        <v>600</v>
      </c>
      <c r="I310" s="83">
        <f t="shared" si="37"/>
        <v>44.5</v>
      </c>
      <c r="J310" s="83">
        <f t="shared" si="38"/>
        <v>43.75</v>
      </c>
      <c r="K310" s="83">
        <f t="shared" si="39"/>
        <v>45.25</v>
      </c>
      <c r="L310" s="83">
        <f t="shared" si="40"/>
        <v>44.5</v>
      </c>
      <c r="M310" s="83">
        <f t="shared" si="41"/>
        <v>44.5</v>
      </c>
      <c r="N310" s="83">
        <f t="shared" si="42"/>
        <v>44.5</v>
      </c>
      <c r="O310" s="21"/>
      <c r="P310" s="36">
        <f t="shared" si="35"/>
        <v>600</v>
      </c>
      <c r="Q310" s="37">
        <f t="shared" si="36"/>
        <v>3600</v>
      </c>
      <c r="R310" s="21"/>
      <c r="S310" s="21"/>
      <c r="T310" s="21"/>
    </row>
    <row r="311" spans="1:20" ht="15.75" x14ac:dyDescent="0.25">
      <c r="A311" s="13">
        <v>0.625</v>
      </c>
      <c r="B311" s="14">
        <v>3310</v>
      </c>
      <c r="C311" s="15">
        <v>800</v>
      </c>
      <c r="D311" s="15">
        <v>700</v>
      </c>
      <c r="E311" s="16">
        <v>800</v>
      </c>
      <c r="F311" s="15">
        <v>600</v>
      </c>
      <c r="G311" s="16">
        <v>600</v>
      </c>
      <c r="H311" s="17">
        <v>1100</v>
      </c>
      <c r="I311" s="83">
        <f t="shared" si="37"/>
        <v>46</v>
      </c>
      <c r="J311" s="83">
        <f t="shared" si="38"/>
        <v>45.25</v>
      </c>
      <c r="K311" s="83">
        <f t="shared" si="39"/>
        <v>46</v>
      </c>
      <c r="L311" s="83">
        <f t="shared" si="40"/>
        <v>44.5</v>
      </c>
      <c r="M311" s="83">
        <f t="shared" si="41"/>
        <v>44.5</v>
      </c>
      <c r="N311" s="83">
        <f t="shared" si="42"/>
        <v>48.25</v>
      </c>
      <c r="O311" s="21"/>
      <c r="P311" s="36">
        <f t="shared" si="35"/>
        <v>766.66666666666663</v>
      </c>
      <c r="Q311" s="37">
        <f t="shared" si="36"/>
        <v>4600</v>
      </c>
      <c r="R311" s="21"/>
      <c r="S311" s="21"/>
      <c r="T311" s="21"/>
    </row>
    <row r="312" spans="1:20" ht="15.75" x14ac:dyDescent="0.25">
      <c r="A312" s="13">
        <v>0.625</v>
      </c>
      <c r="B312" s="14">
        <v>3311</v>
      </c>
      <c r="C312" s="15">
        <v>800</v>
      </c>
      <c r="D312" s="15">
        <v>600</v>
      </c>
      <c r="E312" s="16">
        <v>400</v>
      </c>
      <c r="F312" s="15">
        <v>500</v>
      </c>
      <c r="G312" s="16">
        <v>1400</v>
      </c>
      <c r="H312" s="17">
        <v>1700</v>
      </c>
      <c r="I312" s="83">
        <f t="shared" si="37"/>
        <v>46</v>
      </c>
      <c r="J312" s="83">
        <f t="shared" si="38"/>
        <v>44.5</v>
      </c>
      <c r="K312" s="83">
        <f t="shared" si="39"/>
        <v>43</v>
      </c>
      <c r="L312" s="83">
        <f t="shared" si="40"/>
        <v>43.75</v>
      </c>
      <c r="M312" s="83">
        <f t="shared" si="41"/>
        <v>50.5</v>
      </c>
      <c r="N312" s="83">
        <f t="shared" si="42"/>
        <v>52.75</v>
      </c>
      <c r="O312" s="21"/>
      <c r="P312" s="36">
        <f t="shared" si="35"/>
        <v>900</v>
      </c>
      <c r="Q312" s="37">
        <f t="shared" si="36"/>
        <v>5400</v>
      </c>
      <c r="R312" s="21"/>
      <c r="S312" s="21"/>
      <c r="T312" s="21"/>
    </row>
    <row r="313" spans="1:20" ht="15.75" x14ac:dyDescent="0.25">
      <c r="A313" s="13">
        <v>0.625</v>
      </c>
      <c r="B313" s="14">
        <v>3312</v>
      </c>
      <c r="C313" s="15">
        <v>2400</v>
      </c>
      <c r="D313" s="15">
        <v>700</v>
      </c>
      <c r="E313" s="16">
        <v>1500</v>
      </c>
      <c r="F313" s="15">
        <v>0</v>
      </c>
      <c r="G313" s="16">
        <v>3700</v>
      </c>
      <c r="H313" s="17">
        <v>4000</v>
      </c>
      <c r="I313" s="83">
        <f t="shared" si="37"/>
        <v>58.6</v>
      </c>
      <c r="J313" s="83">
        <f t="shared" si="38"/>
        <v>45.25</v>
      </c>
      <c r="K313" s="83">
        <f t="shared" si="39"/>
        <v>51.25</v>
      </c>
      <c r="L313" s="83">
        <f t="shared" si="40"/>
        <v>40</v>
      </c>
      <c r="M313" s="83">
        <f t="shared" si="41"/>
        <v>70.3</v>
      </c>
      <c r="N313" s="83">
        <f t="shared" si="42"/>
        <v>73</v>
      </c>
      <c r="O313" s="21"/>
      <c r="P313" s="36">
        <f t="shared" si="35"/>
        <v>2050</v>
      </c>
      <c r="Q313" s="37">
        <f t="shared" si="36"/>
        <v>12300</v>
      </c>
      <c r="R313" s="21"/>
      <c r="S313" s="21"/>
      <c r="T313" s="21"/>
    </row>
    <row r="314" spans="1:20" ht="15.75" x14ac:dyDescent="0.25">
      <c r="A314" s="13">
        <v>0.625</v>
      </c>
      <c r="B314" s="14">
        <v>3313</v>
      </c>
      <c r="C314" s="15">
        <v>1100</v>
      </c>
      <c r="D314" s="15">
        <v>1000</v>
      </c>
      <c r="E314" s="16">
        <v>1300</v>
      </c>
      <c r="F314" s="15">
        <v>800</v>
      </c>
      <c r="G314" s="16">
        <v>5800</v>
      </c>
      <c r="H314" s="17">
        <v>5900</v>
      </c>
      <c r="I314" s="83">
        <f t="shared" si="37"/>
        <v>48.25</v>
      </c>
      <c r="J314" s="83">
        <f t="shared" si="38"/>
        <v>47.5</v>
      </c>
      <c r="K314" s="83">
        <f t="shared" si="39"/>
        <v>49.75</v>
      </c>
      <c r="L314" s="83">
        <f t="shared" si="40"/>
        <v>46</v>
      </c>
      <c r="M314" s="83">
        <f t="shared" si="41"/>
        <v>91.9</v>
      </c>
      <c r="N314" s="83">
        <f t="shared" si="42"/>
        <v>92.95</v>
      </c>
      <c r="O314" s="21"/>
      <c r="P314" s="36">
        <f t="shared" si="35"/>
        <v>2650</v>
      </c>
      <c r="Q314" s="37">
        <f t="shared" si="36"/>
        <v>15900</v>
      </c>
      <c r="R314" s="21"/>
      <c r="S314" s="21"/>
      <c r="T314" s="21"/>
    </row>
    <row r="315" spans="1:20" ht="15.75" x14ac:dyDescent="0.25">
      <c r="A315" s="13">
        <v>0.625</v>
      </c>
      <c r="B315" s="14">
        <v>3314</v>
      </c>
      <c r="C315" s="15">
        <v>1000</v>
      </c>
      <c r="D315" s="15">
        <v>800</v>
      </c>
      <c r="E315" s="16">
        <v>900</v>
      </c>
      <c r="F315" s="15">
        <v>800</v>
      </c>
      <c r="G315" s="16">
        <v>1000</v>
      </c>
      <c r="H315" s="17">
        <v>800</v>
      </c>
      <c r="I315" s="83">
        <f t="shared" si="37"/>
        <v>47.5</v>
      </c>
      <c r="J315" s="83">
        <f t="shared" si="38"/>
        <v>46</v>
      </c>
      <c r="K315" s="83">
        <f t="shared" si="39"/>
        <v>46.75</v>
      </c>
      <c r="L315" s="83">
        <f t="shared" si="40"/>
        <v>46</v>
      </c>
      <c r="M315" s="83">
        <f t="shared" si="41"/>
        <v>47.5</v>
      </c>
      <c r="N315" s="83">
        <f t="shared" si="42"/>
        <v>46</v>
      </c>
      <c r="O315" s="21"/>
      <c r="P315" s="36">
        <f t="shared" si="35"/>
        <v>883.33333333333337</v>
      </c>
      <c r="Q315" s="37">
        <f t="shared" si="36"/>
        <v>5300</v>
      </c>
      <c r="R315" s="21"/>
      <c r="S315" s="21"/>
      <c r="T315" s="21"/>
    </row>
    <row r="316" spans="1:20" ht="15.75" x14ac:dyDescent="0.25">
      <c r="A316" s="13">
        <v>0.625</v>
      </c>
      <c r="B316" s="14">
        <v>3315</v>
      </c>
      <c r="C316" s="15">
        <v>1400</v>
      </c>
      <c r="D316" s="15">
        <v>700</v>
      </c>
      <c r="E316" s="16">
        <v>1000</v>
      </c>
      <c r="F316" s="15">
        <v>700</v>
      </c>
      <c r="G316" s="16">
        <v>1600</v>
      </c>
      <c r="H316" s="17">
        <v>200</v>
      </c>
      <c r="I316" s="83">
        <f t="shared" si="37"/>
        <v>50.5</v>
      </c>
      <c r="J316" s="83">
        <f t="shared" si="38"/>
        <v>45.25</v>
      </c>
      <c r="K316" s="83">
        <f t="shared" si="39"/>
        <v>47.5</v>
      </c>
      <c r="L316" s="83">
        <f t="shared" si="40"/>
        <v>45.25</v>
      </c>
      <c r="M316" s="83">
        <f t="shared" si="41"/>
        <v>52</v>
      </c>
      <c r="N316" s="83">
        <f t="shared" si="42"/>
        <v>41.5</v>
      </c>
      <c r="O316" s="21"/>
      <c r="P316" s="36">
        <f t="shared" si="35"/>
        <v>933.33333333333337</v>
      </c>
      <c r="Q316" s="37">
        <f t="shared" si="36"/>
        <v>5600</v>
      </c>
      <c r="R316" s="21"/>
      <c r="S316" s="21"/>
      <c r="T316" s="21"/>
    </row>
    <row r="317" spans="1:20" ht="15.75" x14ac:dyDescent="0.25">
      <c r="A317" s="13">
        <v>0.625</v>
      </c>
      <c r="B317" s="14">
        <v>3316</v>
      </c>
      <c r="C317" s="15">
        <v>1300</v>
      </c>
      <c r="D317" s="15">
        <v>2400</v>
      </c>
      <c r="E317" s="16">
        <v>2200</v>
      </c>
      <c r="F317" s="15">
        <v>1700</v>
      </c>
      <c r="G317" s="16">
        <v>1300</v>
      </c>
      <c r="H317" s="17">
        <v>1500</v>
      </c>
      <c r="I317" s="83">
        <f t="shared" si="37"/>
        <v>49.75</v>
      </c>
      <c r="J317" s="83">
        <f t="shared" si="38"/>
        <v>58.6</v>
      </c>
      <c r="K317" s="83">
        <f t="shared" si="39"/>
        <v>56.8</v>
      </c>
      <c r="L317" s="83">
        <f t="shared" si="40"/>
        <v>52.75</v>
      </c>
      <c r="M317" s="83">
        <f t="shared" si="41"/>
        <v>49.75</v>
      </c>
      <c r="N317" s="83">
        <f t="shared" si="42"/>
        <v>51.25</v>
      </c>
      <c r="O317" s="21"/>
      <c r="P317" s="36">
        <f t="shared" si="35"/>
        <v>1733.3333333333333</v>
      </c>
      <c r="Q317" s="37">
        <f t="shared" si="36"/>
        <v>10400</v>
      </c>
      <c r="R317" s="21"/>
      <c r="S317" s="21"/>
      <c r="T317" s="21"/>
    </row>
    <row r="318" spans="1:20" ht="15.75" x14ac:dyDescent="0.25">
      <c r="A318" s="13">
        <v>0.625</v>
      </c>
      <c r="B318" s="14">
        <v>3317</v>
      </c>
      <c r="C318" s="15">
        <v>1600</v>
      </c>
      <c r="D318" s="15">
        <v>1700</v>
      </c>
      <c r="E318" s="16">
        <v>1800</v>
      </c>
      <c r="F318" s="15">
        <v>900</v>
      </c>
      <c r="G318" s="16">
        <v>900</v>
      </c>
      <c r="H318" s="17">
        <v>700</v>
      </c>
      <c r="I318" s="83">
        <f t="shared" si="37"/>
        <v>52</v>
      </c>
      <c r="J318" s="83">
        <f t="shared" si="38"/>
        <v>52.75</v>
      </c>
      <c r="K318" s="83">
        <f t="shared" si="39"/>
        <v>53.5</v>
      </c>
      <c r="L318" s="83">
        <f t="shared" si="40"/>
        <v>46.75</v>
      </c>
      <c r="M318" s="83">
        <f t="shared" si="41"/>
        <v>46.75</v>
      </c>
      <c r="N318" s="83">
        <f t="shared" si="42"/>
        <v>45.25</v>
      </c>
      <c r="O318" s="21"/>
      <c r="P318" s="36">
        <f t="shared" si="35"/>
        <v>1266.6666666666667</v>
      </c>
      <c r="Q318" s="37">
        <f t="shared" si="36"/>
        <v>7600</v>
      </c>
      <c r="R318" s="21"/>
      <c r="S318" s="21"/>
      <c r="T318" s="21"/>
    </row>
    <row r="319" spans="1:20" ht="15.75" x14ac:dyDescent="0.25">
      <c r="A319" s="13">
        <v>0.625</v>
      </c>
      <c r="B319" s="14">
        <v>3318</v>
      </c>
      <c r="C319" s="15">
        <v>2100</v>
      </c>
      <c r="D319" s="15">
        <v>800</v>
      </c>
      <c r="E319" s="16">
        <v>1100</v>
      </c>
      <c r="F319" s="15">
        <v>1600</v>
      </c>
      <c r="G319" s="16">
        <v>6000</v>
      </c>
      <c r="H319" s="17">
        <v>11400</v>
      </c>
      <c r="I319" s="83">
        <f t="shared" si="37"/>
        <v>55.9</v>
      </c>
      <c r="J319" s="83">
        <f t="shared" si="38"/>
        <v>46</v>
      </c>
      <c r="K319" s="83">
        <f t="shared" si="39"/>
        <v>48.25</v>
      </c>
      <c r="L319" s="83">
        <f t="shared" si="40"/>
        <v>52</v>
      </c>
      <c r="M319" s="83">
        <f t="shared" si="41"/>
        <v>94</v>
      </c>
      <c r="N319" s="83">
        <f t="shared" si="42"/>
        <v>150.69999999999999</v>
      </c>
      <c r="O319" s="21"/>
      <c r="P319" s="36">
        <f t="shared" si="35"/>
        <v>3833.3333333333335</v>
      </c>
      <c r="Q319" s="37">
        <f t="shared" si="36"/>
        <v>23000</v>
      </c>
      <c r="R319" s="21"/>
      <c r="S319" s="21"/>
      <c r="T319" s="21"/>
    </row>
    <row r="320" spans="1:20" ht="15.75" x14ac:dyDescent="0.25">
      <c r="A320" s="13">
        <v>0.625</v>
      </c>
      <c r="B320" s="14">
        <v>3319</v>
      </c>
      <c r="C320" s="15">
        <v>1600</v>
      </c>
      <c r="D320" s="15">
        <v>800</v>
      </c>
      <c r="E320" s="16">
        <v>900</v>
      </c>
      <c r="F320" s="15">
        <v>700</v>
      </c>
      <c r="G320" s="16">
        <v>1100</v>
      </c>
      <c r="H320" s="17">
        <v>1100</v>
      </c>
      <c r="I320" s="83">
        <f t="shared" si="37"/>
        <v>52</v>
      </c>
      <c r="J320" s="83">
        <f t="shared" si="38"/>
        <v>46</v>
      </c>
      <c r="K320" s="83">
        <f t="shared" si="39"/>
        <v>46.75</v>
      </c>
      <c r="L320" s="83">
        <f t="shared" si="40"/>
        <v>45.25</v>
      </c>
      <c r="M320" s="83">
        <f t="shared" si="41"/>
        <v>48.25</v>
      </c>
      <c r="N320" s="83">
        <f t="shared" si="42"/>
        <v>48.25</v>
      </c>
      <c r="O320" s="21"/>
      <c r="P320" s="36">
        <f t="shared" si="35"/>
        <v>1033.3333333333333</v>
      </c>
      <c r="Q320" s="37">
        <f t="shared" si="36"/>
        <v>6200</v>
      </c>
      <c r="R320" s="21"/>
      <c r="S320" s="21"/>
      <c r="T320" s="21"/>
    </row>
    <row r="321" spans="1:20" ht="15.75" x14ac:dyDescent="0.25">
      <c r="A321" s="13">
        <v>0.625</v>
      </c>
      <c r="B321" s="14">
        <v>3320</v>
      </c>
      <c r="C321" s="15">
        <v>1000</v>
      </c>
      <c r="D321" s="15">
        <v>700</v>
      </c>
      <c r="E321" s="16">
        <v>800</v>
      </c>
      <c r="F321" s="15">
        <v>800</v>
      </c>
      <c r="G321" s="16">
        <v>1100</v>
      </c>
      <c r="H321" s="17">
        <v>1100</v>
      </c>
      <c r="I321" s="83">
        <f t="shared" si="37"/>
        <v>47.5</v>
      </c>
      <c r="J321" s="83">
        <f t="shared" si="38"/>
        <v>45.25</v>
      </c>
      <c r="K321" s="83">
        <f t="shared" si="39"/>
        <v>46</v>
      </c>
      <c r="L321" s="83">
        <f t="shared" si="40"/>
        <v>46</v>
      </c>
      <c r="M321" s="83">
        <f t="shared" si="41"/>
        <v>48.25</v>
      </c>
      <c r="N321" s="83">
        <f t="shared" si="42"/>
        <v>48.25</v>
      </c>
      <c r="O321" s="21"/>
      <c r="P321" s="36">
        <f t="shared" si="35"/>
        <v>916.66666666666663</v>
      </c>
      <c r="Q321" s="37">
        <f t="shared" si="36"/>
        <v>5500</v>
      </c>
      <c r="R321" s="21"/>
      <c r="S321" s="21"/>
      <c r="T321" s="21"/>
    </row>
    <row r="322" spans="1:20" ht="15.75" x14ac:dyDescent="0.25">
      <c r="A322" s="13">
        <v>0.625</v>
      </c>
      <c r="B322" s="14">
        <v>3321</v>
      </c>
      <c r="C322" s="15">
        <v>900</v>
      </c>
      <c r="D322" s="15">
        <v>700</v>
      </c>
      <c r="E322" s="16">
        <v>700</v>
      </c>
      <c r="F322" s="15">
        <v>700</v>
      </c>
      <c r="G322" s="16">
        <v>1200</v>
      </c>
      <c r="H322" s="17">
        <v>1600</v>
      </c>
      <c r="I322" s="83">
        <f t="shared" si="37"/>
        <v>46.75</v>
      </c>
      <c r="J322" s="83">
        <f t="shared" si="38"/>
        <v>45.25</v>
      </c>
      <c r="K322" s="83">
        <f t="shared" si="39"/>
        <v>45.25</v>
      </c>
      <c r="L322" s="83">
        <f t="shared" si="40"/>
        <v>45.25</v>
      </c>
      <c r="M322" s="83">
        <f t="shared" si="41"/>
        <v>49</v>
      </c>
      <c r="N322" s="83">
        <f t="shared" si="42"/>
        <v>52</v>
      </c>
      <c r="O322" s="21"/>
      <c r="P322" s="36">
        <f t="shared" si="35"/>
        <v>966.66666666666663</v>
      </c>
      <c r="Q322" s="37">
        <f t="shared" si="36"/>
        <v>5800</v>
      </c>
      <c r="R322" s="21"/>
      <c r="S322" s="21"/>
      <c r="T322" s="21"/>
    </row>
    <row r="323" spans="1:20" ht="15.75" x14ac:dyDescent="0.25">
      <c r="A323" s="13">
        <v>0.625</v>
      </c>
      <c r="B323" s="14">
        <v>3322</v>
      </c>
      <c r="C323" s="15">
        <v>800</v>
      </c>
      <c r="D323" s="15">
        <v>200</v>
      </c>
      <c r="E323" s="16">
        <v>700</v>
      </c>
      <c r="F323" s="15">
        <v>500</v>
      </c>
      <c r="G323" s="16">
        <v>1000</v>
      </c>
      <c r="H323" s="17">
        <v>1000</v>
      </c>
      <c r="I323" s="83">
        <f t="shared" si="37"/>
        <v>46</v>
      </c>
      <c r="J323" s="83">
        <f t="shared" si="38"/>
        <v>41.5</v>
      </c>
      <c r="K323" s="83">
        <f t="shared" si="39"/>
        <v>45.25</v>
      </c>
      <c r="L323" s="83">
        <f t="shared" si="40"/>
        <v>43.75</v>
      </c>
      <c r="M323" s="83">
        <f t="shared" si="41"/>
        <v>47.5</v>
      </c>
      <c r="N323" s="83">
        <f t="shared" si="42"/>
        <v>47.5</v>
      </c>
      <c r="O323" s="21"/>
      <c r="P323" s="36">
        <f t="shared" si="35"/>
        <v>700</v>
      </c>
      <c r="Q323" s="37">
        <f t="shared" si="36"/>
        <v>4200</v>
      </c>
      <c r="R323" s="21"/>
      <c r="S323" s="21"/>
      <c r="T323" s="21"/>
    </row>
    <row r="324" spans="1:20" ht="15.75" x14ac:dyDescent="0.25">
      <c r="A324" s="13">
        <v>0.625</v>
      </c>
      <c r="B324" s="14">
        <v>3324</v>
      </c>
      <c r="C324" s="15">
        <v>1500</v>
      </c>
      <c r="D324" s="15">
        <v>1800</v>
      </c>
      <c r="E324" s="16">
        <v>1400</v>
      </c>
      <c r="F324" s="15">
        <v>1300</v>
      </c>
      <c r="G324" s="16">
        <v>1800</v>
      </c>
      <c r="H324" s="17">
        <v>1200</v>
      </c>
      <c r="I324" s="83">
        <f t="shared" si="37"/>
        <v>51.25</v>
      </c>
      <c r="J324" s="83">
        <f t="shared" si="38"/>
        <v>53.5</v>
      </c>
      <c r="K324" s="83">
        <f t="shared" si="39"/>
        <v>50.5</v>
      </c>
      <c r="L324" s="83">
        <f t="shared" si="40"/>
        <v>49.75</v>
      </c>
      <c r="M324" s="83">
        <f t="shared" si="41"/>
        <v>53.5</v>
      </c>
      <c r="N324" s="83">
        <f t="shared" si="42"/>
        <v>49</v>
      </c>
      <c r="O324" s="21"/>
      <c r="P324" s="36">
        <f t="shared" si="35"/>
        <v>1500</v>
      </c>
      <c r="Q324" s="37">
        <f t="shared" si="36"/>
        <v>9000</v>
      </c>
      <c r="R324" s="21"/>
      <c r="S324" s="21"/>
      <c r="T324" s="21"/>
    </row>
    <row r="325" spans="1:20" ht="15.75" x14ac:dyDescent="0.25">
      <c r="A325" s="13">
        <v>0.625</v>
      </c>
      <c r="B325" s="14">
        <v>3325</v>
      </c>
      <c r="C325" s="15">
        <v>1600</v>
      </c>
      <c r="D325" s="15">
        <v>1100</v>
      </c>
      <c r="E325" s="16">
        <v>1200</v>
      </c>
      <c r="F325" s="15">
        <v>800</v>
      </c>
      <c r="G325" s="16">
        <v>1200</v>
      </c>
      <c r="H325" s="17">
        <v>1300</v>
      </c>
      <c r="I325" s="83">
        <f t="shared" si="37"/>
        <v>52</v>
      </c>
      <c r="J325" s="83">
        <f t="shared" si="38"/>
        <v>48.25</v>
      </c>
      <c r="K325" s="83">
        <f t="shared" si="39"/>
        <v>49</v>
      </c>
      <c r="L325" s="83">
        <f t="shared" si="40"/>
        <v>46</v>
      </c>
      <c r="M325" s="83">
        <f t="shared" si="41"/>
        <v>49</v>
      </c>
      <c r="N325" s="83">
        <f t="shared" si="42"/>
        <v>49.75</v>
      </c>
      <c r="O325" s="21"/>
      <c r="P325" s="36">
        <f t="shared" si="35"/>
        <v>1200</v>
      </c>
      <c r="Q325" s="37">
        <f t="shared" si="36"/>
        <v>7200</v>
      </c>
      <c r="R325" s="21"/>
      <c r="S325" s="21"/>
      <c r="T325" s="21"/>
    </row>
    <row r="326" spans="1:20" ht="15.75" x14ac:dyDescent="0.25">
      <c r="A326" s="13">
        <v>0.625</v>
      </c>
      <c r="B326" s="14">
        <v>3326</v>
      </c>
      <c r="C326" s="15">
        <v>700</v>
      </c>
      <c r="D326" s="15">
        <v>800</v>
      </c>
      <c r="E326" s="16">
        <v>600</v>
      </c>
      <c r="F326" s="15">
        <v>500</v>
      </c>
      <c r="G326" s="16">
        <v>500</v>
      </c>
      <c r="H326" s="17">
        <v>600</v>
      </c>
      <c r="I326" s="83">
        <f t="shared" si="37"/>
        <v>45.25</v>
      </c>
      <c r="J326" s="83">
        <f t="shared" si="38"/>
        <v>46</v>
      </c>
      <c r="K326" s="83">
        <f t="shared" si="39"/>
        <v>44.5</v>
      </c>
      <c r="L326" s="83">
        <f t="shared" si="40"/>
        <v>43.75</v>
      </c>
      <c r="M326" s="83">
        <f t="shared" si="41"/>
        <v>43.75</v>
      </c>
      <c r="N326" s="83">
        <f t="shared" si="42"/>
        <v>44.5</v>
      </c>
      <c r="O326" s="21"/>
      <c r="P326" s="36">
        <f t="shared" si="35"/>
        <v>616.66666666666663</v>
      </c>
      <c r="Q326" s="37">
        <f t="shared" si="36"/>
        <v>3700</v>
      </c>
      <c r="R326" s="21"/>
      <c r="S326" s="21"/>
      <c r="T326" s="21"/>
    </row>
    <row r="327" spans="1:20" ht="15.75" x14ac:dyDescent="0.25">
      <c r="A327" s="13">
        <v>0.625</v>
      </c>
      <c r="B327" s="14">
        <v>3327</v>
      </c>
      <c r="C327" s="15">
        <v>900</v>
      </c>
      <c r="D327" s="15">
        <v>800</v>
      </c>
      <c r="E327" s="16">
        <v>900</v>
      </c>
      <c r="F327" s="15">
        <v>700</v>
      </c>
      <c r="G327" s="16">
        <v>1400</v>
      </c>
      <c r="H327" s="17">
        <v>1300</v>
      </c>
      <c r="I327" s="83">
        <f t="shared" si="37"/>
        <v>46.75</v>
      </c>
      <c r="J327" s="83">
        <f t="shared" si="38"/>
        <v>46</v>
      </c>
      <c r="K327" s="83">
        <f t="shared" si="39"/>
        <v>46.75</v>
      </c>
      <c r="L327" s="83">
        <f t="shared" si="40"/>
        <v>45.25</v>
      </c>
      <c r="M327" s="83">
        <f t="shared" si="41"/>
        <v>50.5</v>
      </c>
      <c r="N327" s="83">
        <f t="shared" si="42"/>
        <v>49.75</v>
      </c>
      <c r="O327" s="21"/>
      <c r="P327" s="36">
        <f t="shared" ref="P327:P381" si="43">AVERAGE(C327:H327)</f>
        <v>1000</v>
      </c>
      <c r="Q327" s="37">
        <f t="shared" ref="Q327:Q381" si="44">SUM(C327:H327)</f>
        <v>6000</v>
      </c>
      <c r="R327" s="21"/>
      <c r="S327" s="21"/>
      <c r="T327" s="21"/>
    </row>
    <row r="328" spans="1:20" ht="15.75" x14ac:dyDescent="0.25">
      <c r="A328" s="13">
        <v>0.625</v>
      </c>
      <c r="B328" s="14">
        <v>3328</v>
      </c>
      <c r="C328" s="15">
        <v>6300</v>
      </c>
      <c r="D328" s="15">
        <v>1600</v>
      </c>
      <c r="E328" s="16">
        <v>1700</v>
      </c>
      <c r="F328" s="15">
        <v>1400</v>
      </c>
      <c r="G328" s="16">
        <v>13200</v>
      </c>
      <c r="H328" s="17">
        <v>13100</v>
      </c>
      <c r="I328" s="83">
        <f t="shared" ref="I328:I380" si="45">20*2+IF(C328&gt;2000,2000/100*0.75,C328/100*0.75)+IF(IF(C328&gt;4000,(4000-2000)/100*0.9,(C328-2000)/100*0.9)&lt;0,0,IF(C328&gt;4000,(4000-2000)/100*0.9,(C328-2000)/100*0.9))+IF(C328&gt;4000,(C328-4000)/100*1.05,0)</f>
        <v>97.15</v>
      </c>
      <c r="J328" s="83">
        <f t="shared" ref="J328:J380" si="46">20*2+IF(D328&gt;2000,2000/100*0.75,D328/100*0.75)+IF(IF(D328&gt;4000,(4000-2000)/100*0.9,(D328-2000)/100*0.9)&lt;0,0,IF(D328&gt;4000,(4000-2000)/100*0.9,(D328-2000)/100*0.9))+IF(D328&gt;4000,(D328-4000)/100*1.05,0)</f>
        <v>52</v>
      </c>
      <c r="K328" s="83">
        <f t="shared" ref="K328:K380" si="47">20*2+IF(E328&gt;2000,2000/100*0.75,E328/100*0.75)+IF(IF(E328&gt;4000,(4000-2000)/100*0.9,(E328-2000)/100*0.9)&lt;0,0,IF(E328&gt;4000,(4000-2000)/100*0.9,(E328-2000)/100*0.9))+IF(E328&gt;4000,(E328-4000)/100*1.05,0)</f>
        <v>52.75</v>
      </c>
      <c r="L328" s="83">
        <f t="shared" ref="L328:L380" si="48">20*2+IF(F328&gt;2000,2000/100*0.75,F328/100*0.75)+IF(IF(F328&gt;4000,(4000-2000)/100*0.9,(F328-2000)/100*0.9)&lt;0,0,IF(F328&gt;4000,(4000-2000)/100*0.9,(F328-2000)/100*0.9))+IF(F328&gt;4000,(F328-4000)/100*1.05,0)</f>
        <v>50.5</v>
      </c>
      <c r="M328" s="83">
        <f t="shared" ref="M328:M380" si="49">20*2+IF(G328&gt;2000,2000/100*0.75,G328/100*0.75)+IF(IF(G328&gt;4000,(4000-2000)/100*0.9,(G328-2000)/100*0.9)&lt;0,0,IF(G328&gt;4000,(4000-2000)/100*0.9,(G328-2000)/100*0.9))+IF(G328&gt;4000,(G328-4000)/100*1.05,0)</f>
        <v>169.60000000000002</v>
      </c>
      <c r="N328" s="83">
        <f t="shared" ref="N328:N380" si="50">20*2+IF(H328&gt;2000,2000/100*0.75,H328/100*0.75)+IF(IF(H328&gt;4000,(4000-2000)/100*0.9,(H328-2000)/100*0.9)&lt;0,0,IF(H328&gt;4000,(4000-2000)/100*0.9,(H328-2000)/100*0.9))+IF(H328&gt;4000,(H328-4000)/100*1.05,0)</f>
        <v>168.55</v>
      </c>
      <c r="O328" s="21"/>
      <c r="P328" s="36">
        <f t="shared" si="43"/>
        <v>6216.666666666667</v>
      </c>
      <c r="Q328" s="37">
        <f t="shared" si="44"/>
        <v>37300</v>
      </c>
      <c r="R328" s="21"/>
      <c r="S328" s="21"/>
      <c r="T328" s="21"/>
    </row>
    <row r="329" spans="1:20" ht="15.75" x14ac:dyDescent="0.25">
      <c r="A329" s="13">
        <v>0.625</v>
      </c>
      <c r="B329" s="14">
        <v>3329</v>
      </c>
      <c r="C329" s="15">
        <v>4900</v>
      </c>
      <c r="D329" s="15">
        <v>1500</v>
      </c>
      <c r="E329" s="16">
        <v>1600</v>
      </c>
      <c r="F329" s="15">
        <v>1600</v>
      </c>
      <c r="G329" s="16">
        <v>5000</v>
      </c>
      <c r="H329" s="17">
        <v>6200</v>
      </c>
      <c r="I329" s="83">
        <f t="shared" si="45"/>
        <v>82.45</v>
      </c>
      <c r="J329" s="83">
        <f t="shared" si="46"/>
        <v>51.25</v>
      </c>
      <c r="K329" s="83">
        <f t="shared" si="47"/>
        <v>52</v>
      </c>
      <c r="L329" s="83">
        <f t="shared" si="48"/>
        <v>52</v>
      </c>
      <c r="M329" s="83">
        <f t="shared" si="49"/>
        <v>83.5</v>
      </c>
      <c r="N329" s="83">
        <f t="shared" si="50"/>
        <v>96.1</v>
      </c>
      <c r="O329" s="21"/>
      <c r="P329" s="36">
        <f t="shared" si="43"/>
        <v>3466.6666666666665</v>
      </c>
      <c r="Q329" s="37">
        <f t="shared" si="44"/>
        <v>20800</v>
      </c>
      <c r="R329" s="21"/>
      <c r="S329" s="21"/>
      <c r="T329" s="21"/>
    </row>
    <row r="330" spans="1:20" ht="15.75" x14ac:dyDescent="0.25">
      <c r="A330" s="13">
        <v>0.625</v>
      </c>
      <c r="B330" s="14">
        <v>3332</v>
      </c>
      <c r="C330" s="15">
        <v>0</v>
      </c>
      <c r="D330" s="15">
        <v>0</v>
      </c>
      <c r="E330" s="16">
        <v>0</v>
      </c>
      <c r="F330" s="15">
        <v>0</v>
      </c>
      <c r="G330" s="16">
        <v>0</v>
      </c>
      <c r="H330" s="17">
        <v>0</v>
      </c>
      <c r="I330" s="83">
        <f t="shared" si="45"/>
        <v>40</v>
      </c>
      <c r="J330" s="83">
        <f t="shared" si="46"/>
        <v>40</v>
      </c>
      <c r="K330" s="83">
        <f t="shared" si="47"/>
        <v>40</v>
      </c>
      <c r="L330" s="83">
        <f t="shared" si="48"/>
        <v>40</v>
      </c>
      <c r="M330" s="83">
        <f t="shared" si="49"/>
        <v>40</v>
      </c>
      <c r="N330" s="83">
        <f t="shared" si="50"/>
        <v>40</v>
      </c>
      <c r="O330" s="21"/>
      <c r="P330" s="36">
        <f t="shared" si="43"/>
        <v>0</v>
      </c>
      <c r="Q330" s="37">
        <f t="shared" si="44"/>
        <v>0</v>
      </c>
      <c r="R330" s="21"/>
      <c r="S330" s="21"/>
      <c r="T330" s="21"/>
    </row>
    <row r="331" spans="1:20" ht="15.75" x14ac:dyDescent="0.25">
      <c r="A331" s="13">
        <v>0.625</v>
      </c>
      <c r="B331" s="14">
        <v>3333</v>
      </c>
      <c r="C331" s="15">
        <v>0</v>
      </c>
      <c r="D331" s="15">
        <v>0</v>
      </c>
      <c r="E331" s="16">
        <v>0</v>
      </c>
      <c r="F331" s="15">
        <v>0</v>
      </c>
      <c r="G331" s="16">
        <v>0</v>
      </c>
      <c r="H331" s="17">
        <v>0</v>
      </c>
      <c r="I331" s="83">
        <f t="shared" si="45"/>
        <v>40</v>
      </c>
      <c r="J331" s="83">
        <f t="shared" si="46"/>
        <v>40</v>
      </c>
      <c r="K331" s="83">
        <f t="shared" si="47"/>
        <v>40</v>
      </c>
      <c r="L331" s="83">
        <f t="shared" si="48"/>
        <v>40</v>
      </c>
      <c r="M331" s="83">
        <f t="shared" si="49"/>
        <v>40</v>
      </c>
      <c r="N331" s="83">
        <f t="shared" si="50"/>
        <v>40</v>
      </c>
      <c r="O331" s="21"/>
      <c r="P331" s="36">
        <f t="shared" si="43"/>
        <v>0</v>
      </c>
      <c r="Q331" s="37">
        <f t="shared" si="44"/>
        <v>0</v>
      </c>
      <c r="R331" s="21"/>
      <c r="S331" s="21"/>
      <c r="T331" s="21"/>
    </row>
    <row r="332" spans="1:20" ht="15.75" x14ac:dyDescent="0.25">
      <c r="A332" s="13">
        <v>0.625</v>
      </c>
      <c r="B332" s="14">
        <v>3335</v>
      </c>
      <c r="C332" s="15">
        <v>800</v>
      </c>
      <c r="D332" s="15">
        <v>300</v>
      </c>
      <c r="E332" s="16">
        <v>0</v>
      </c>
      <c r="F332" s="15">
        <v>0</v>
      </c>
      <c r="G332" s="16">
        <v>700</v>
      </c>
      <c r="H332" s="17">
        <v>700</v>
      </c>
      <c r="I332" s="83">
        <f t="shared" si="45"/>
        <v>46</v>
      </c>
      <c r="J332" s="83">
        <f t="shared" si="46"/>
        <v>42.25</v>
      </c>
      <c r="K332" s="83">
        <f t="shared" si="47"/>
        <v>40</v>
      </c>
      <c r="L332" s="83">
        <f t="shared" si="48"/>
        <v>40</v>
      </c>
      <c r="M332" s="83">
        <f t="shared" si="49"/>
        <v>45.25</v>
      </c>
      <c r="N332" s="83">
        <f t="shared" si="50"/>
        <v>45.25</v>
      </c>
      <c r="O332" s="21"/>
      <c r="P332" s="36">
        <f t="shared" si="43"/>
        <v>416.66666666666669</v>
      </c>
      <c r="Q332" s="37">
        <f t="shared" si="44"/>
        <v>2500</v>
      </c>
      <c r="R332" s="21"/>
      <c r="S332" s="21"/>
      <c r="T332" s="21"/>
    </row>
    <row r="333" spans="1:20" ht="15.75" x14ac:dyDescent="0.25">
      <c r="A333" s="13">
        <v>0.625</v>
      </c>
      <c r="B333" s="14">
        <v>3337</v>
      </c>
      <c r="C333" s="15">
        <v>1700</v>
      </c>
      <c r="D333" s="15">
        <v>1500</v>
      </c>
      <c r="E333" s="16">
        <v>1500</v>
      </c>
      <c r="F333" s="15">
        <v>1200</v>
      </c>
      <c r="G333" s="16">
        <v>1400</v>
      </c>
      <c r="H333" s="17">
        <v>1300</v>
      </c>
      <c r="I333" s="83">
        <f t="shared" si="45"/>
        <v>52.75</v>
      </c>
      <c r="J333" s="83">
        <f t="shared" si="46"/>
        <v>51.25</v>
      </c>
      <c r="K333" s="83">
        <f t="shared" si="47"/>
        <v>51.25</v>
      </c>
      <c r="L333" s="83">
        <f t="shared" si="48"/>
        <v>49</v>
      </c>
      <c r="M333" s="83">
        <f t="shared" si="49"/>
        <v>50.5</v>
      </c>
      <c r="N333" s="83">
        <f t="shared" si="50"/>
        <v>49.75</v>
      </c>
      <c r="O333" s="21"/>
      <c r="P333" s="36">
        <f t="shared" si="43"/>
        <v>1433.3333333333333</v>
      </c>
      <c r="Q333" s="37">
        <f t="shared" si="44"/>
        <v>8600</v>
      </c>
      <c r="R333" s="21"/>
      <c r="S333" s="21"/>
      <c r="T333" s="21"/>
    </row>
    <row r="334" spans="1:20" ht="15.75" x14ac:dyDescent="0.25">
      <c r="A334" s="13">
        <v>0.625</v>
      </c>
      <c r="B334" s="14">
        <v>3338</v>
      </c>
      <c r="C334" s="15">
        <v>1100</v>
      </c>
      <c r="D334" s="15">
        <v>900</v>
      </c>
      <c r="E334" s="16">
        <v>1300</v>
      </c>
      <c r="F334" s="15">
        <v>1000</v>
      </c>
      <c r="G334" s="16">
        <v>1500</v>
      </c>
      <c r="H334" s="17">
        <v>1300</v>
      </c>
      <c r="I334" s="83">
        <f t="shared" si="45"/>
        <v>48.25</v>
      </c>
      <c r="J334" s="83">
        <f t="shared" si="46"/>
        <v>46.75</v>
      </c>
      <c r="K334" s="83">
        <f t="shared" si="47"/>
        <v>49.75</v>
      </c>
      <c r="L334" s="83">
        <f t="shared" si="48"/>
        <v>47.5</v>
      </c>
      <c r="M334" s="83">
        <f t="shared" si="49"/>
        <v>51.25</v>
      </c>
      <c r="N334" s="83">
        <f t="shared" si="50"/>
        <v>49.75</v>
      </c>
      <c r="O334" s="21"/>
      <c r="P334" s="36">
        <f t="shared" si="43"/>
        <v>1183.3333333333333</v>
      </c>
      <c r="Q334" s="37">
        <f t="shared" si="44"/>
        <v>7100</v>
      </c>
      <c r="R334" s="21"/>
      <c r="S334" s="21"/>
      <c r="T334" s="21"/>
    </row>
    <row r="335" spans="1:20" ht="15.75" x14ac:dyDescent="0.25">
      <c r="A335" s="13">
        <v>0.625</v>
      </c>
      <c r="B335" s="14">
        <v>3339</v>
      </c>
      <c r="C335" s="15">
        <v>1600</v>
      </c>
      <c r="D335" s="15">
        <v>500</v>
      </c>
      <c r="E335" s="16">
        <v>800</v>
      </c>
      <c r="F335" s="15">
        <v>200</v>
      </c>
      <c r="G335" s="16">
        <v>3000</v>
      </c>
      <c r="H335" s="17">
        <v>1400</v>
      </c>
      <c r="I335" s="83">
        <f t="shared" si="45"/>
        <v>52</v>
      </c>
      <c r="J335" s="83">
        <f t="shared" si="46"/>
        <v>43.75</v>
      </c>
      <c r="K335" s="83">
        <f t="shared" si="47"/>
        <v>46</v>
      </c>
      <c r="L335" s="83">
        <f t="shared" si="48"/>
        <v>41.5</v>
      </c>
      <c r="M335" s="83">
        <f t="shared" si="49"/>
        <v>64</v>
      </c>
      <c r="N335" s="83">
        <f t="shared" si="50"/>
        <v>50.5</v>
      </c>
      <c r="O335" s="21"/>
      <c r="P335" s="36">
        <f t="shared" si="43"/>
        <v>1250</v>
      </c>
      <c r="Q335" s="37">
        <f t="shared" si="44"/>
        <v>7500</v>
      </c>
      <c r="R335" s="21"/>
      <c r="S335" s="21"/>
      <c r="T335" s="21"/>
    </row>
    <row r="336" spans="1:20" ht="15.75" x14ac:dyDescent="0.25">
      <c r="A336" s="13">
        <v>0.625</v>
      </c>
      <c r="B336" s="14">
        <v>3340</v>
      </c>
      <c r="C336" s="15">
        <v>1700</v>
      </c>
      <c r="D336" s="15">
        <v>1400</v>
      </c>
      <c r="E336" s="16">
        <v>1300</v>
      </c>
      <c r="F336" s="15">
        <v>1300</v>
      </c>
      <c r="G336" s="16">
        <v>1500</v>
      </c>
      <c r="H336" s="17">
        <v>1800</v>
      </c>
      <c r="I336" s="83">
        <f t="shared" si="45"/>
        <v>52.75</v>
      </c>
      <c r="J336" s="83">
        <f t="shared" si="46"/>
        <v>50.5</v>
      </c>
      <c r="K336" s="83">
        <f t="shared" si="47"/>
        <v>49.75</v>
      </c>
      <c r="L336" s="83">
        <f t="shared" si="48"/>
        <v>49.75</v>
      </c>
      <c r="M336" s="83">
        <f t="shared" si="49"/>
        <v>51.25</v>
      </c>
      <c r="N336" s="83">
        <f t="shared" si="50"/>
        <v>53.5</v>
      </c>
      <c r="O336" s="21"/>
      <c r="P336" s="36">
        <f t="shared" si="43"/>
        <v>1500</v>
      </c>
      <c r="Q336" s="37">
        <f t="shared" si="44"/>
        <v>9000</v>
      </c>
      <c r="R336" s="21"/>
      <c r="S336" s="21"/>
      <c r="T336" s="21"/>
    </row>
    <row r="337" spans="1:20" ht="15.75" x14ac:dyDescent="0.25">
      <c r="A337" s="13">
        <v>0.625</v>
      </c>
      <c r="B337" s="14">
        <v>3341</v>
      </c>
      <c r="C337" s="15">
        <v>6400</v>
      </c>
      <c r="D337" s="15">
        <v>4100</v>
      </c>
      <c r="E337" s="16">
        <v>6100</v>
      </c>
      <c r="F337" s="15">
        <v>9800</v>
      </c>
      <c r="G337" s="16">
        <v>11200</v>
      </c>
      <c r="H337" s="17">
        <v>5300</v>
      </c>
      <c r="I337" s="83">
        <f t="shared" si="45"/>
        <v>98.2</v>
      </c>
      <c r="J337" s="83">
        <f t="shared" si="46"/>
        <v>74.05</v>
      </c>
      <c r="K337" s="83">
        <f t="shared" si="47"/>
        <v>95.05</v>
      </c>
      <c r="L337" s="83">
        <f t="shared" si="48"/>
        <v>133.9</v>
      </c>
      <c r="M337" s="83">
        <f t="shared" si="49"/>
        <v>148.60000000000002</v>
      </c>
      <c r="N337" s="83">
        <f t="shared" si="50"/>
        <v>86.65</v>
      </c>
      <c r="O337" s="21"/>
      <c r="P337" s="36">
        <f t="shared" si="43"/>
        <v>7150</v>
      </c>
      <c r="Q337" s="37">
        <f t="shared" si="44"/>
        <v>42900</v>
      </c>
      <c r="R337" s="21"/>
      <c r="S337" s="21"/>
      <c r="T337" s="21"/>
    </row>
    <row r="338" spans="1:20" ht="15.75" x14ac:dyDescent="0.25">
      <c r="A338" s="13">
        <v>0.625</v>
      </c>
      <c r="B338" s="14">
        <v>3342</v>
      </c>
      <c r="C338" s="15">
        <v>1600</v>
      </c>
      <c r="D338" s="15">
        <v>900</v>
      </c>
      <c r="E338" s="16">
        <v>400</v>
      </c>
      <c r="F338" s="15">
        <v>500</v>
      </c>
      <c r="G338" s="16">
        <v>1300</v>
      </c>
      <c r="H338" s="17">
        <v>1500</v>
      </c>
      <c r="I338" s="83">
        <f t="shared" si="45"/>
        <v>52</v>
      </c>
      <c r="J338" s="83">
        <f t="shared" si="46"/>
        <v>46.75</v>
      </c>
      <c r="K338" s="83">
        <f t="shared" si="47"/>
        <v>43</v>
      </c>
      <c r="L338" s="83">
        <f t="shared" si="48"/>
        <v>43.75</v>
      </c>
      <c r="M338" s="83">
        <f t="shared" si="49"/>
        <v>49.75</v>
      </c>
      <c r="N338" s="83">
        <f t="shared" si="50"/>
        <v>51.25</v>
      </c>
      <c r="O338" s="21"/>
      <c r="P338" s="36">
        <f t="shared" si="43"/>
        <v>1033.3333333333333</v>
      </c>
      <c r="Q338" s="37">
        <f t="shared" si="44"/>
        <v>6200</v>
      </c>
      <c r="R338" s="21"/>
      <c r="S338" s="21"/>
      <c r="T338" s="21"/>
    </row>
    <row r="339" spans="1:20" ht="15.75" x14ac:dyDescent="0.25">
      <c r="A339" s="13">
        <v>0.625</v>
      </c>
      <c r="B339" s="14">
        <v>3343</v>
      </c>
      <c r="C339" s="15">
        <v>500</v>
      </c>
      <c r="D339" s="15">
        <v>400</v>
      </c>
      <c r="E339" s="16">
        <v>400</v>
      </c>
      <c r="F339" s="15">
        <v>300</v>
      </c>
      <c r="G339" s="16">
        <v>1300</v>
      </c>
      <c r="H339" s="17">
        <v>1500</v>
      </c>
      <c r="I339" s="83">
        <f t="shared" si="45"/>
        <v>43.75</v>
      </c>
      <c r="J339" s="83">
        <f t="shared" si="46"/>
        <v>43</v>
      </c>
      <c r="K339" s="83">
        <f t="shared" si="47"/>
        <v>43</v>
      </c>
      <c r="L339" s="83">
        <f t="shared" si="48"/>
        <v>42.25</v>
      </c>
      <c r="M339" s="83">
        <f t="shared" si="49"/>
        <v>49.75</v>
      </c>
      <c r="N339" s="83">
        <f t="shared" si="50"/>
        <v>51.25</v>
      </c>
      <c r="O339" s="21"/>
      <c r="P339" s="36">
        <f t="shared" si="43"/>
        <v>733.33333333333337</v>
      </c>
      <c r="Q339" s="37">
        <f t="shared" si="44"/>
        <v>4400</v>
      </c>
      <c r="R339" s="21"/>
      <c r="S339" s="21"/>
      <c r="T339" s="21"/>
    </row>
    <row r="340" spans="1:20" ht="15.75" x14ac:dyDescent="0.25">
      <c r="A340" s="13">
        <v>0.625</v>
      </c>
      <c r="B340" s="14">
        <v>3344</v>
      </c>
      <c r="C340" s="15">
        <v>1100</v>
      </c>
      <c r="D340" s="15">
        <v>700</v>
      </c>
      <c r="E340" s="16">
        <v>800</v>
      </c>
      <c r="F340" s="15">
        <v>700</v>
      </c>
      <c r="G340" s="16">
        <v>1700</v>
      </c>
      <c r="H340" s="17">
        <v>1800</v>
      </c>
      <c r="I340" s="83">
        <f t="shared" si="45"/>
        <v>48.25</v>
      </c>
      <c r="J340" s="83">
        <f t="shared" si="46"/>
        <v>45.25</v>
      </c>
      <c r="K340" s="83">
        <f t="shared" si="47"/>
        <v>46</v>
      </c>
      <c r="L340" s="83">
        <f t="shared" si="48"/>
        <v>45.25</v>
      </c>
      <c r="M340" s="83">
        <f t="shared" si="49"/>
        <v>52.75</v>
      </c>
      <c r="N340" s="83">
        <f t="shared" si="50"/>
        <v>53.5</v>
      </c>
      <c r="O340" s="21"/>
      <c r="P340" s="36">
        <f t="shared" si="43"/>
        <v>1133.3333333333333</v>
      </c>
      <c r="Q340" s="37">
        <f t="shared" si="44"/>
        <v>6800</v>
      </c>
      <c r="R340" s="21"/>
      <c r="S340" s="21"/>
      <c r="T340" s="21"/>
    </row>
    <row r="341" spans="1:20" ht="15.75" x14ac:dyDescent="0.25">
      <c r="A341" s="13">
        <v>0.625</v>
      </c>
      <c r="B341" s="14">
        <v>3345</v>
      </c>
      <c r="C341" s="15">
        <v>5600</v>
      </c>
      <c r="D341" s="15">
        <v>900</v>
      </c>
      <c r="E341" s="16">
        <v>1100</v>
      </c>
      <c r="F341" s="15">
        <v>800</v>
      </c>
      <c r="G341" s="16">
        <v>12900</v>
      </c>
      <c r="H341" s="17">
        <v>18200</v>
      </c>
      <c r="I341" s="83">
        <f t="shared" si="45"/>
        <v>89.8</v>
      </c>
      <c r="J341" s="83">
        <f t="shared" si="46"/>
        <v>46.75</v>
      </c>
      <c r="K341" s="83">
        <f t="shared" si="47"/>
        <v>48.25</v>
      </c>
      <c r="L341" s="83">
        <f t="shared" si="48"/>
        <v>46</v>
      </c>
      <c r="M341" s="83">
        <f t="shared" si="49"/>
        <v>166.45</v>
      </c>
      <c r="N341" s="83">
        <f t="shared" si="50"/>
        <v>222.1</v>
      </c>
      <c r="O341" s="21"/>
      <c r="P341" s="36">
        <f t="shared" si="43"/>
        <v>6583.333333333333</v>
      </c>
      <c r="Q341" s="37">
        <f t="shared" si="44"/>
        <v>39500</v>
      </c>
      <c r="R341" s="21"/>
      <c r="S341" s="21"/>
      <c r="T341" s="21"/>
    </row>
    <row r="342" spans="1:20" ht="15.75" x14ac:dyDescent="0.25">
      <c r="A342" s="13">
        <v>0.625</v>
      </c>
      <c r="B342" s="14">
        <v>3346</v>
      </c>
      <c r="C342" s="15">
        <v>2200</v>
      </c>
      <c r="D342" s="15">
        <v>900</v>
      </c>
      <c r="E342" s="16">
        <v>900</v>
      </c>
      <c r="F342" s="15">
        <v>700</v>
      </c>
      <c r="G342" s="16">
        <v>300</v>
      </c>
      <c r="H342" s="17">
        <v>900</v>
      </c>
      <c r="I342" s="83">
        <f t="shared" si="45"/>
        <v>56.8</v>
      </c>
      <c r="J342" s="83">
        <f t="shared" si="46"/>
        <v>46.75</v>
      </c>
      <c r="K342" s="83">
        <f t="shared" si="47"/>
        <v>46.75</v>
      </c>
      <c r="L342" s="83">
        <f t="shared" si="48"/>
        <v>45.25</v>
      </c>
      <c r="M342" s="83">
        <f t="shared" si="49"/>
        <v>42.25</v>
      </c>
      <c r="N342" s="83">
        <f t="shared" si="50"/>
        <v>46.75</v>
      </c>
      <c r="O342" s="21"/>
      <c r="P342" s="36">
        <f t="shared" si="43"/>
        <v>983.33333333333337</v>
      </c>
      <c r="Q342" s="37">
        <f t="shared" si="44"/>
        <v>5900</v>
      </c>
      <c r="R342" s="21"/>
      <c r="S342" s="21"/>
      <c r="T342" s="21"/>
    </row>
    <row r="343" spans="1:20" ht="15.75" x14ac:dyDescent="0.25">
      <c r="A343" s="13">
        <v>0.625</v>
      </c>
      <c r="B343" s="14">
        <v>3347</v>
      </c>
      <c r="C343" s="15">
        <v>300</v>
      </c>
      <c r="D343" s="15">
        <v>300</v>
      </c>
      <c r="E343" s="16">
        <v>200</v>
      </c>
      <c r="F343" s="15">
        <v>800</v>
      </c>
      <c r="G343" s="16">
        <v>0</v>
      </c>
      <c r="H343" s="17">
        <v>0</v>
      </c>
      <c r="I343" s="83">
        <f t="shared" si="45"/>
        <v>42.25</v>
      </c>
      <c r="J343" s="83">
        <f t="shared" si="46"/>
        <v>42.25</v>
      </c>
      <c r="K343" s="83">
        <f t="shared" si="47"/>
        <v>41.5</v>
      </c>
      <c r="L343" s="83">
        <f t="shared" si="48"/>
        <v>46</v>
      </c>
      <c r="M343" s="83">
        <f t="shared" si="49"/>
        <v>40</v>
      </c>
      <c r="N343" s="83">
        <f t="shared" si="50"/>
        <v>40</v>
      </c>
      <c r="O343" s="21"/>
      <c r="P343" s="36">
        <f t="shared" si="43"/>
        <v>266.66666666666669</v>
      </c>
      <c r="Q343" s="37">
        <f t="shared" si="44"/>
        <v>1600</v>
      </c>
      <c r="R343" s="21"/>
      <c r="S343" s="21"/>
      <c r="T343" s="21"/>
    </row>
    <row r="344" spans="1:20" ht="15.75" x14ac:dyDescent="0.25">
      <c r="A344" s="13">
        <v>0.625</v>
      </c>
      <c r="B344" s="14">
        <v>3348</v>
      </c>
      <c r="C344" s="15">
        <v>700</v>
      </c>
      <c r="D344" s="15">
        <v>400</v>
      </c>
      <c r="E344" s="16">
        <v>500</v>
      </c>
      <c r="F344" s="15">
        <v>500</v>
      </c>
      <c r="G344" s="16">
        <v>1200</v>
      </c>
      <c r="H344" s="17">
        <v>2300</v>
      </c>
      <c r="I344" s="83">
        <f t="shared" si="45"/>
        <v>45.25</v>
      </c>
      <c r="J344" s="83">
        <f t="shared" si="46"/>
        <v>43</v>
      </c>
      <c r="K344" s="83">
        <f t="shared" si="47"/>
        <v>43.75</v>
      </c>
      <c r="L344" s="83">
        <f t="shared" si="48"/>
        <v>43.75</v>
      </c>
      <c r="M344" s="83">
        <f t="shared" si="49"/>
        <v>49</v>
      </c>
      <c r="N344" s="83">
        <f t="shared" si="50"/>
        <v>57.7</v>
      </c>
      <c r="O344" s="21"/>
      <c r="P344" s="36">
        <f t="shared" si="43"/>
        <v>933.33333333333337</v>
      </c>
      <c r="Q344" s="37">
        <f t="shared" si="44"/>
        <v>5600</v>
      </c>
      <c r="R344" s="21"/>
      <c r="S344" s="21"/>
      <c r="T344" s="21"/>
    </row>
    <row r="345" spans="1:20" ht="15.75" x14ac:dyDescent="0.25">
      <c r="A345" s="13">
        <v>0.625</v>
      </c>
      <c r="B345" s="14">
        <v>3350</v>
      </c>
      <c r="C345" s="15">
        <v>1500</v>
      </c>
      <c r="D345" s="15">
        <v>900</v>
      </c>
      <c r="E345" s="16">
        <v>1200</v>
      </c>
      <c r="F345" s="15">
        <v>1000</v>
      </c>
      <c r="G345" s="16">
        <v>7200</v>
      </c>
      <c r="H345" s="17">
        <v>9100</v>
      </c>
      <c r="I345" s="83">
        <f t="shared" si="45"/>
        <v>51.25</v>
      </c>
      <c r="J345" s="83">
        <f t="shared" si="46"/>
        <v>46.75</v>
      </c>
      <c r="K345" s="83">
        <f t="shared" si="47"/>
        <v>49</v>
      </c>
      <c r="L345" s="83">
        <f t="shared" si="48"/>
        <v>47.5</v>
      </c>
      <c r="M345" s="83">
        <f t="shared" si="49"/>
        <v>106.6</v>
      </c>
      <c r="N345" s="83">
        <f t="shared" si="50"/>
        <v>126.55000000000001</v>
      </c>
      <c r="O345" s="21"/>
      <c r="P345" s="36">
        <f t="shared" si="43"/>
        <v>3483.3333333333335</v>
      </c>
      <c r="Q345" s="37">
        <f t="shared" si="44"/>
        <v>20900</v>
      </c>
      <c r="R345" s="21"/>
      <c r="S345" s="21"/>
      <c r="T345" s="21"/>
    </row>
    <row r="346" spans="1:20" ht="15.75" x14ac:dyDescent="0.25">
      <c r="A346" s="13">
        <v>0.625</v>
      </c>
      <c r="B346" s="14">
        <v>3351</v>
      </c>
      <c r="C346" s="15">
        <v>1200</v>
      </c>
      <c r="D346" s="15">
        <v>800</v>
      </c>
      <c r="E346" s="16">
        <v>700</v>
      </c>
      <c r="F346" s="15">
        <v>700</v>
      </c>
      <c r="G346" s="16">
        <v>1300</v>
      </c>
      <c r="H346" s="17">
        <v>700</v>
      </c>
      <c r="I346" s="83">
        <f t="shared" si="45"/>
        <v>49</v>
      </c>
      <c r="J346" s="83">
        <f t="shared" si="46"/>
        <v>46</v>
      </c>
      <c r="K346" s="83">
        <f t="shared" si="47"/>
        <v>45.25</v>
      </c>
      <c r="L346" s="83">
        <f t="shared" si="48"/>
        <v>45.25</v>
      </c>
      <c r="M346" s="83">
        <f t="shared" si="49"/>
        <v>49.75</v>
      </c>
      <c r="N346" s="83">
        <f t="shared" si="50"/>
        <v>45.25</v>
      </c>
      <c r="O346" s="21"/>
      <c r="P346" s="36">
        <f t="shared" si="43"/>
        <v>900</v>
      </c>
      <c r="Q346" s="37">
        <f t="shared" si="44"/>
        <v>5400</v>
      </c>
      <c r="R346" s="21"/>
      <c r="S346" s="21"/>
      <c r="T346" s="21"/>
    </row>
    <row r="347" spans="1:20" ht="15.75" x14ac:dyDescent="0.25">
      <c r="A347" s="13">
        <v>0.625</v>
      </c>
      <c r="B347" s="14">
        <v>3352</v>
      </c>
      <c r="C347" s="15">
        <v>0</v>
      </c>
      <c r="D347" s="15">
        <v>0</v>
      </c>
      <c r="E347" s="16">
        <v>500</v>
      </c>
      <c r="F347" s="15">
        <v>600</v>
      </c>
      <c r="G347" s="16">
        <v>1400</v>
      </c>
      <c r="H347" s="17">
        <v>1100</v>
      </c>
      <c r="I347" s="83">
        <f t="shared" si="45"/>
        <v>40</v>
      </c>
      <c r="J347" s="83">
        <f t="shared" si="46"/>
        <v>40</v>
      </c>
      <c r="K347" s="83">
        <f t="shared" si="47"/>
        <v>43.75</v>
      </c>
      <c r="L347" s="83">
        <f t="shared" si="48"/>
        <v>44.5</v>
      </c>
      <c r="M347" s="83">
        <f t="shared" si="49"/>
        <v>50.5</v>
      </c>
      <c r="N347" s="83">
        <f t="shared" si="50"/>
        <v>48.25</v>
      </c>
      <c r="O347" s="21"/>
      <c r="P347" s="36">
        <f t="shared" si="43"/>
        <v>600</v>
      </c>
      <c r="Q347" s="37">
        <f t="shared" si="44"/>
        <v>3600</v>
      </c>
      <c r="R347" s="21"/>
      <c r="S347" s="21"/>
      <c r="T347" s="21"/>
    </row>
    <row r="348" spans="1:20" ht="15.75" x14ac:dyDescent="0.25">
      <c r="A348" s="13">
        <v>0.625</v>
      </c>
      <c r="B348" s="14">
        <v>3353</v>
      </c>
      <c r="C348" s="15">
        <v>400</v>
      </c>
      <c r="D348" s="15">
        <v>700</v>
      </c>
      <c r="E348" s="16">
        <v>700</v>
      </c>
      <c r="F348" s="15">
        <v>800</v>
      </c>
      <c r="G348" s="16">
        <v>1300</v>
      </c>
      <c r="H348" s="17">
        <v>1100</v>
      </c>
      <c r="I348" s="83">
        <f t="shared" si="45"/>
        <v>43</v>
      </c>
      <c r="J348" s="83">
        <f t="shared" si="46"/>
        <v>45.25</v>
      </c>
      <c r="K348" s="83">
        <f t="shared" si="47"/>
        <v>45.25</v>
      </c>
      <c r="L348" s="83">
        <f t="shared" si="48"/>
        <v>46</v>
      </c>
      <c r="M348" s="83">
        <f t="shared" si="49"/>
        <v>49.75</v>
      </c>
      <c r="N348" s="83">
        <f t="shared" si="50"/>
        <v>48.25</v>
      </c>
      <c r="O348" s="21"/>
      <c r="P348" s="36">
        <f t="shared" si="43"/>
        <v>833.33333333333337</v>
      </c>
      <c r="Q348" s="37">
        <f t="shared" si="44"/>
        <v>5000</v>
      </c>
      <c r="R348" s="21"/>
      <c r="S348" s="21"/>
      <c r="T348" s="21"/>
    </row>
    <row r="349" spans="1:20" ht="15.75" x14ac:dyDescent="0.25">
      <c r="A349" s="13">
        <v>0.625</v>
      </c>
      <c r="B349" s="14">
        <v>3354</v>
      </c>
      <c r="C349" s="15">
        <v>1800</v>
      </c>
      <c r="D349" s="15">
        <v>1200</v>
      </c>
      <c r="E349" s="16">
        <v>1300</v>
      </c>
      <c r="F349" s="15">
        <v>700</v>
      </c>
      <c r="G349" s="16">
        <v>1900</v>
      </c>
      <c r="H349" s="17">
        <v>1800</v>
      </c>
      <c r="I349" s="83">
        <f t="shared" si="45"/>
        <v>53.5</v>
      </c>
      <c r="J349" s="83">
        <f t="shared" si="46"/>
        <v>49</v>
      </c>
      <c r="K349" s="83">
        <f t="shared" si="47"/>
        <v>49.75</v>
      </c>
      <c r="L349" s="83">
        <f t="shared" si="48"/>
        <v>45.25</v>
      </c>
      <c r="M349" s="83">
        <f t="shared" si="49"/>
        <v>54.25</v>
      </c>
      <c r="N349" s="83">
        <f t="shared" si="50"/>
        <v>53.5</v>
      </c>
      <c r="O349" s="21"/>
      <c r="P349" s="36">
        <f t="shared" si="43"/>
        <v>1450</v>
      </c>
      <c r="Q349" s="37">
        <f t="shared" si="44"/>
        <v>8700</v>
      </c>
      <c r="R349" s="21"/>
      <c r="S349" s="21"/>
      <c r="T349" s="21"/>
    </row>
    <row r="350" spans="1:20" ht="15.75" x14ac:dyDescent="0.25">
      <c r="A350" s="13">
        <v>0.625</v>
      </c>
      <c r="B350" s="14">
        <v>3355</v>
      </c>
      <c r="C350" s="15">
        <v>2700</v>
      </c>
      <c r="D350" s="15">
        <v>700</v>
      </c>
      <c r="E350" s="16">
        <v>700</v>
      </c>
      <c r="F350" s="15">
        <v>1300</v>
      </c>
      <c r="G350" s="16">
        <v>7700</v>
      </c>
      <c r="H350" s="17">
        <v>5400</v>
      </c>
      <c r="I350" s="83">
        <f t="shared" si="45"/>
        <v>61.3</v>
      </c>
      <c r="J350" s="83">
        <f t="shared" si="46"/>
        <v>45.25</v>
      </c>
      <c r="K350" s="83">
        <f t="shared" si="47"/>
        <v>45.25</v>
      </c>
      <c r="L350" s="83">
        <f t="shared" si="48"/>
        <v>49.75</v>
      </c>
      <c r="M350" s="83">
        <f t="shared" si="49"/>
        <v>111.85</v>
      </c>
      <c r="N350" s="83">
        <f t="shared" si="50"/>
        <v>87.7</v>
      </c>
      <c r="O350" s="21"/>
      <c r="P350" s="36">
        <f t="shared" si="43"/>
        <v>3083.3333333333335</v>
      </c>
      <c r="Q350" s="37">
        <f t="shared" si="44"/>
        <v>18500</v>
      </c>
      <c r="R350" s="21"/>
      <c r="S350" s="21"/>
      <c r="T350" s="21"/>
    </row>
    <row r="351" spans="1:20" ht="15.75" x14ac:dyDescent="0.25">
      <c r="A351" s="13">
        <v>0.625</v>
      </c>
      <c r="B351" s="14">
        <v>3356</v>
      </c>
      <c r="C351" s="15">
        <v>600</v>
      </c>
      <c r="D351" s="15">
        <v>700</v>
      </c>
      <c r="E351" s="16">
        <v>800</v>
      </c>
      <c r="F351" s="15">
        <v>600</v>
      </c>
      <c r="G351" s="16">
        <v>800</v>
      </c>
      <c r="H351" s="17">
        <v>700</v>
      </c>
      <c r="I351" s="83">
        <f t="shared" si="45"/>
        <v>44.5</v>
      </c>
      <c r="J351" s="83">
        <f t="shared" si="46"/>
        <v>45.25</v>
      </c>
      <c r="K351" s="83">
        <f t="shared" si="47"/>
        <v>46</v>
      </c>
      <c r="L351" s="83">
        <f t="shared" si="48"/>
        <v>44.5</v>
      </c>
      <c r="M351" s="83">
        <f t="shared" si="49"/>
        <v>46</v>
      </c>
      <c r="N351" s="83">
        <f t="shared" si="50"/>
        <v>45.25</v>
      </c>
      <c r="O351" s="21"/>
      <c r="P351" s="36">
        <f t="shared" si="43"/>
        <v>700</v>
      </c>
      <c r="Q351" s="37">
        <f t="shared" si="44"/>
        <v>4200</v>
      </c>
      <c r="R351" s="21"/>
      <c r="S351" s="21"/>
      <c r="T351" s="21"/>
    </row>
    <row r="352" spans="1:20" ht="15.75" x14ac:dyDescent="0.25">
      <c r="A352" s="13">
        <v>0.625</v>
      </c>
      <c r="B352" s="14">
        <v>3358</v>
      </c>
      <c r="C352" s="15">
        <v>700</v>
      </c>
      <c r="D352" s="15">
        <v>700</v>
      </c>
      <c r="E352" s="16">
        <v>600</v>
      </c>
      <c r="F352" s="15">
        <v>600</v>
      </c>
      <c r="G352" s="16">
        <v>700</v>
      </c>
      <c r="H352" s="17">
        <v>800</v>
      </c>
      <c r="I352" s="83">
        <f t="shared" si="45"/>
        <v>45.25</v>
      </c>
      <c r="J352" s="83">
        <f t="shared" si="46"/>
        <v>45.25</v>
      </c>
      <c r="K352" s="83">
        <f t="shared" si="47"/>
        <v>44.5</v>
      </c>
      <c r="L352" s="83">
        <f t="shared" si="48"/>
        <v>44.5</v>
      </c>
      <c r="M352" s="83">
        <f t="shared" si="49"/>
        <v>45.25</v>
      </c>
      <c r="N352" s="83">
        <f t="shared" si="50"/>
        <v>46</v>
      </c>
      <c r="O352" s="21"/>
      <c r="P352" s="36">
        <f t="shared" si="43"/>
        <v>683.33333333333337</v>
      </c>
      <c r="Q352" s="37">
        <f t="shared" si="44"/>
        <v>4100</v>
      </c>
      <c r="R352" s="21"/>
      <c r="S352" s="21"/>
      <c r="T352" s="21"/>
    </row>
    <row r="353" spans="1:20" ht="15.75" x14ac:dyDescent="0.25">
      <c r="A353" s="13">
        <v>0.625</v>
      </c>
      <c r="B353" s="14">
        <v>3359</v>
      </c>
      <c r="C353" s="15">
        <v>0</v>
      </c>
      <c r="D353" s="15">
        <v>0</v>
      </c>
      <c r="E353" s="16">
        <v>0</v>
      </c>
      <c r="F353" s="15">
        <v>100</v>
      </c>
      <c r="G353" s="16">
        <v>400</v>
      </c>
      <c r="H353" s="17">
        <v>700</v>
      </c>
      <c r="I353" s="83">
        <f t="shared" si="45"/>
        <v>40</v>
      </c>
      <c r="J353" s="83">
        <f t="shared" si="46"/>
        <v>40</v>
      </c>
      <c r="K353" s="83">
        <f t="shared" si="47"/>
        <v>40</v>
      </c>
      <c r="L353" s="83">
        <f t="shared" si="48"/>
        <v>40.75</v>
      </c>
      <c r="M353" s="83">
        <f t="shared" si="49"/>
        <v>43</v>
      </c>
      <c r="N353" s="83">
        <f t="shared" si="50"/>
        <v>45.25</v>
      </c>
      <c r="O353" s="21"/>
      <c r="P353" s="36">
        <f t="shared" si="43"/>
        <v>200</v>
      </c>
      <c r="Q353" s="37">
        <f t="shared" si="44"/>
        <v>1200</v>
      </c>
      <c r="R353" s="21"/>
      <c r="S353" s="21"/>
      <c r="T353" s="21"/>
    </row>
    <row r="354" spans="1:20" ht="15.75" x14ac:dyDescent="0.25">
      <c r="A354" s="13">
        <v>0.625</v>
      </c>
      <c r="B354" s="14">
        <v>3360</v>
      </c>
      <c r="C354" s="15">
        <v>6100</v>
      </c>
      <c r="D354" s="15">
        <v>400</v>
      </c>
      <c r="E354" s="16">
        <v>1500</v>
      </c>
      <c r="F354" s="15">
        <v>0</v>
      </c>
      <c r="G354" s="16">
        <v>19500</v>
      </c>
      <c r="H354" s="17">
        <v>20100</v>
      </c>
      <c r="I354" s="83">
        <f t="shared" si="45"/>
        <v>95.05</v>
      </c>
      <c r="J354" s="83">
        <f t="shared" si="46"/>
        <v>43</v>
      </c>
      <c r="K354" s="83">
        <f t="shared" si="47"/>
        <v>51.25</v>
      </c>
      <c r="L354" s="83">
        <f t="shared" si="48"/>
        <v>40</v>
      </c>
      <c r="M354" s="83">
        <f t="shared" si="49"/>
        <v>235.75</v>
      </c>
      <c r="N354" s="83">
        <f t="shared" si="50"/>
        <v>242.05</v>
      </c>
      <c r="O354" s="21"/>
      <c r="P354" s="36">
        <f t="shared" si="43"/>
        <v>7933.333333333333</v>
      </c>
      <c r="Q354" s="37">
        <f t="shared" si="44"/>
        <v>47600</v>
      </c>
      <c r="R354" s="21"/>
      <c r="S354" s="21"/>
      <c r="T354" s="21"/>
    </row>
    <row r="355" spans="1:20" ht="15.75" x14ac:dyDescent="0.25">
      <c r="A355" s="13">
        <v>0.625</v>
      </c>
      <c r="B355" s="14">
        <v>3361</v>
      </c>
      <c r="C355" s="15">
        <v>1600</v>
      </c>
      <c r="D355" s="15">
        <v>1100</v>
      </c>
      <c r="E355" s="16">
        <v>1300</v>
      </c>
      <c r="F355" s="15">
        <v>1000</v>
      </c>
      <c r="G355" s="16">
        <v>1600</v>
      </c>
      <c r="H355" s="17">
        <v>1000</v>
      </c>
      <c r="I355" s="83">
        <f t="shared" si="45"/>
        <v>52</v>
      </c>
      <c r="J355" s="83">
        <f t="shared" si="46"/>
        <v>48.25</v>
      </c>
      <c r="K355" s="83">
        <f t="shared" si="47"/>
        <v>49.75</v>
      </c>
      <c r="L355" s="83">
        <f t="shared" si="48"/>
        <v>47.5</v>
      </c>
      <c r="M355" s="83">
        <f t="shared" si="49"/>
        <v>52</v>
      </c>
      <c r="N355" s="83">
        <f t="shared" si="50"/>
        <v>47.5</v>
      </c>
      <c r="O355" s="21"/>
      <c r="P355" s="36">
        <f t="shared" si="43"/>
        <v>1266.6666666666667</v>
      </c>
      <c r="Q355" s="37">
        <f t="shared" si="44"/>
        <v>7600</v>
      </c>
      <c r="R355" s="21"/>
      <c r="S355" s="21"/>
      <c r="T355" s="21"/>
    </row>
    <row r="356" spans="1:20" ht="15.75" x14ac:dyDescent="0.25">
      <c r="A356" s="13">
        <v>0.625</v>
      </c>
      <c r="B356" s="14">
        <v>3362</v>
      </c>
      <c r="C356" s="15">
        <v>900</v>
      </c>
      <c r="D356" s="15">
        <v>1100</v>
      </c>
      <c r="E356" s="16">
        <v>100</v>
      </c>
      <c r="F356" s="15">
        <v>800</v>
      </c>
      <c r="G356" s="16">
        <v>500</v>
      </c>
      <c r="H356" s="17">
        <v>500</v>
      </c>
      <c r="I356" s="83">
        <f t="shared" si="45"/>
        <v>46.75</v>
      </c>
      <c r="J356" s="83">
        <f t="shared" si="46"/>
        <v>48.25</v>
      </c>
      <c r="K356" s="83">
        <f t="shared" si="47"/>
        <v>40.75</v>
      </c>
      <c r="L356" s="83">
        <f t="shared" si="48"/>
        <v>46</v>
      </c>
      <c r="M356" s="83">
        <f t="shared" si="49"/>
        <v>43.75</v>
      </c>
      <c r="N356" s="83">
        <f t="shared" si="50"/>
        <v>43.75</v>
      </c>
      <c r="O356" s="21"/>
      <c r="P356" s="36">
        <f t="shared" si="43"/>
        <v>650</v>
      </c>
      <c r="Q356" s="37">
        <f t="shared" si="44"/>
        <v>3900</v>
      </c>
      <c r="R356" s="21"/>
      <c r="S356" s="21"/>
      <c r="T356" s="21"/>
    </row>
    <row r="357" spans="1:20" ht="15.75" x14ac:dyDescent="0.25">
      <c r="A357" s="13">
        <v>0.625</v>
      </c>
      <c r="B357" s="14">
        <v>3364</v>
      </c>
      <c r="C357" s="15">
        <v>700</v>
      </c>
      <c r="D357" s="15">
        <v>700</v>
      </c>
      <c r="E357" s="15">
        <v>600</v>
      </c>
      <c r="F357" s="15">
        <v>500</v>
      </c>
      <c r="G357" s="15">
        <v>700</v>
      </c>
      <c r="H357" s="17">
        <v>500</v>
      </c>
      <c r="I357" s="83">
        <f t="shared" si="45"/>
        <v>45.25</v>
      </c>
      <c r="J357" s="83">
        <f t="shared" si="46"/>
        <v>45.25</v>
      </c>
      <c r="K357" s="83">
        <f t="shared" si="47"/>
        <v>44.5</v>
      </c>
      <c r="L357" s="83">
        <f t="shared" si="48"/>
        <v>43.75</v>
      </c>
      <c r="M357" s="83">
        <f t="shared" si="49"/>
        <v>45.25</v>
      </c>
      <c r="N357" s="83">
        <f t="shared" si="50"/>
        <v>43.75</v>
      </c>
      <c r="O357" s="21"/>
      <c r="P357" s="36">
        <f t="shared" si="43"/>
        <v>616.66666666666663</v>
      </c>
      <c r="Q357" s="37">
        <f t="shared" si="44"/>
        <v>3700</v>
      </c>
      <c r="R357" s="21"/>
      <c r="S357" s="21"/>
      <c r="T357" s="21"/>
    </row>
    <row r="358" spans="1:20" ht="15.75" x14ac:dyDescent="0.25">
      <c r="A358" s="13">
        <v>0.625</v>
      </c>
      <c r="B358" s="14">
        <v>3365</v>
      </c>
      <c r="C358" s="15">
        <v>3800</v>
      </c>
      <c r="D358" s="15">
        <v>800</v>
      </c>
      <c r="E358" s="15">
        <v>300</v>
      </c>
      <c r="F358" s="15">
        <v>800</v>
      </c>
      <c r="G358" s="15">
        <v>6200</v>
      </c>
      <c r="H358" s="17">
        <v>8100</v>
      </c>
      <c r="I358" s="83">
        <f t="shared" si="45"/>
        <v>71.2</v>
      </c>
      <c r="J358" s="83">
        <f t="shared" si="46"/>
        <v>46</v>
      </c>
      <c r="K358" s="83">
        <f t="shared" si="47"/>
        <v>42.25</v>
      </c>
      <c r="L358" s="83">
        <f t="shared" si="48"/>
        <v>46</v>
      </c>
      <c r="M358" s="83">
        <f t="shared" si="49"/>
        <v>96.1</v>
      </c>
      <c r="N358" s="83">
        <f t="shared" si="50"/>
        <v>116.05000000000001</v>
      </c>
      <c r="O358" s="21"/>
      <c r="P358" s="36">
        <f t="shared" si="43"/>
        <v>3333.3333333333335</v>
      </c>
      <c r="Q358" s="37">
        <f t="shared" si="44"/>
        <v>20000</v>
      </c>
      <c r="R358" s="21"/>
      <c r="S358" s="21"/>
      <c r="T358" s="21"/>
    </row>
    <row r="359" spans="1:20" ht="15.75" x14ac:dyDescent="0.25">
      <c r="A359" s="13">
        <v>0.625</v>
      </c>
      <c r="B359" s="14">
        <v>3366</v>
      </c>
      <c r="C359" s="15">
        <v>3000</v>
      </c>
      <c r="D359" s="15">
        <v>1400</v>
      </c>
      <c r="E359" s="15">
        <v>1400</v>
      </c>
      <c r="F359" s="15">
        <v>1100</v>
      </c>
      <c r="G359" s="15">
        <v>2700</v>
      </c>
      <c r="H359" s="17">
        <v>3900</v>
      </c>
      <c r="I359" s="83">
        <f t="shared" si="45"/>
        <v>64</v>
      </c>
      <c r="J359" s="83">
        <f t="shared" si="46"/>
        <v>50.5</v>
      </c>
      <c r="K359" s="83">
        <f t="shared" si="47"/>
        <v>50.5</v>
      </c>
      <c r="L359" s="83">
        <f t="shared" si="48"/>
        <v>48.25</v>
      </c>
      <c r="M359" s="83">
        <f t="shared" si="49"/>
        <v>61.3</v>
      </c>
      <c r="N359" s="83">
        <f t="shared" si="50"/>
        <v>72.099999999999994</v>
      </c>
      <c r="O359" s="21"/>
      <c r="P359" s="36">
        <f t="shared" si="43"/>
        <v>2250</v>
      </c>
      <c r="Q359" s="37">
        <f t="shared" si="44"/>
        <v>13500</v>
      </c>
      <c r="R359" s="21"/>
      <c r="S359" s="21"/>
      <c r="T359" s="21"/>
    </row>
    <row r="360" spans="1:20" ht="15.75" x14ac:dyDescent="0.25">
      <c r="A360" s="13">
        <v>0.625</v>
      </c>
      <c r="B360" s="14">
        <v>3367</v>
      </c>
      <c r="C360" s="15">
        <v>1200</v>
      </c>
      <c r="D360" s="15">
        <v>500</v>
      </c>
      <c r="E360" s="15">
        <v>700</v>
      </c>
      <c r="F360" s="15">
        <v>600</v>
      </c>
      <c r="G360" s="15">
        <v>700</v>
      </c>
      <c r="H360" s="17">
        <v>700</v>
      </c>
      <c r="I360" s="83">
        <f t="shared" si="45"/>
        <v>49</v>
      </c>
      <c r="J360" s="83">
        <f t="shared" si="46"/>
        <v>43.75</v>
      </c>
      <c r="K360" s="83">
        <f t="shared" si="47"/>
        <v>45.25</v>
      </c>
      <c r="L360" s="83">
        <f t="shared" si="48"/>
        <v>44.5</v>
      </c>
      <c r="M360" s="83">
        <f t="shared" si="49"/>
        <v>45.25</v>
      </c>
      <c r="N360" s="83">
        <f t="shared" si="50"/>
        <v>45.25</v>
      </c>
      <c r="O360" s="21"/>
      <c r="P360" s="36">
        <f t="shared" si="43"/>
        <v>733.33333333333337</v>
      </c>
      <c r="Q360" s="37">
        <f t="shared" si="44"/>
        <v>4400</v>
      </c>
      <c r="R360" s="21"/>
      <c r="S360" s="21"/>
      <c r="T360" s="21"/>
    </row>
    <row r="361" spans="1:20" ht="15.75" x14ac:dyDescent="0.25">
      <c r="A361" s="13">
        <v>0.625</v>
      </c>
      <c r="B361" s="14">
        <v>3368</v>
      </c>
      <c r="C361" s="15">
        <v>1000</v>
      </c>
      <c r="D361" s="15">
        <v>800</v>
      </c>
      <c r="E361" s="15">
        <v>900</v>
      </c>
      <c r="F361" s="15">
        <v>700</v>
      </c>
      <c r="G361" s="15">
        <v>1000</v>
      </c>
      <c r="H361" s="17">
        <v>2100</v>
      </c>
      <c r="I361" s="83">
        <f t="shared" si="45"/>
        <v>47.5</v>
      </c>
      <c r="J361" s="83">
        <f t="shared" si="46"/>
        <v>46</v>
      </c>
      <c r="K361" s="83">
        <f t="shared" si="47"/>
        <v>46.75</v>
      </c>
      <c r="L361" s="83">
        <f t="shared" si="48"/>
        <v>45.25</v>
      </c>
      <c r="M361" s="83">
        <f t="shared" si="49"/>
        <v>47.5</v>
      </c>
      <c r="N361" s="83">
        <f t="shared" si="50"/>
        <v>55.9</v>
      </c>
      <c r="O361" s="21"/>
      <c r="P361" s="36">
        <f t="shared" si="43"/>
        <v>1083.3333333333333</v>
      </c>
      <c r="Q361" s="37">
        <f t="shared" si="44"/>
        <v>6500</v>
      </c>
      <c r="R361" s="21"/>
      <c r="S361" s="21"/>
      <c r="T361" s="21"/>
    </row>
    <row r="362" spans="1:20" ht="15.75" x14ac:dyDescent="0.25">
      <c r="A362" s="13">
        <v>0.625</v>
      </c>
      <c r="B362" s="14">
        <v>3369</v>
      </c>
      <c r="C362" s="15">
        <v>1400</v>
      </c>
      <c r="D362" s="15">
        <v>800</v>
      </c>
      <c r="E362" s="15">
        <v>700</v>
      </c>
      <c r="F362" s="15">
        <v>800</v>
      </c>
      <c r="G362" s="15">
        <v>1500</v>
      </c>
      <c r="H362" s="17">
        <v>1700</v>
      </c>
      <c r="I362" s="83">
        <f t="shared" si="45"/>
        <v>50.5</v>
      </c>
      <c r="J362" s="83">
        <f t="shared" si="46"/>
        <v>46</v>
      </c>
      <c r="K362" s="83">
        <f t="shared" si="47"/>
        <v>45.25</v>
      </c>
      <c r="L362" s="83">
        <f t="shared" si="48"/>
        <v>46</v>
      </c>
      <c r="M362" s="83">
        <f t="shared" si="49"/>
        <v>51.25</v>
      </c>
      <c r="N362" s="83">
        <f t="shared" si="50"/>
        <v>52.75</v>
      </c>
      <c r="O362" s="21"/>
      <c r="P362" s="36">
        <f t="shared" si="43"/>
        <v>1150</v>
      </c>
      <c r="Q362" s="37">
        <f t="shared" si="44"/>
        <v>6900</v>
      </c>
      <c r="R362" s="21"/>
      <c r="S362" s="21"/>
      <c r="T362" s="21"/>
    </row>
    <row r="363" spans="1:20" ht="15.75" x14ac:dyDescent="0.25">
      <c r="A363" s="13">
        <v>0.625</v>
      </c>
      <c r="B363" s="14">
        <v>3371</v>
      </c>
      <c r="C363" s="15">
        <v>700</v>
      </c>
      <c r="D363" s="15">
        <v>500</v>
      </c>
      <c r="E363" s="15">
        <v>700</v>
      </c>
      <c r="F363" s="15">
        <v>500</v>
      </c>
      <c r="G363" s="15">
        <v>800</v>
      </c>
      <c r="H363" s="17">
        <v>2300</v>
      </c>
      <c r="I363" s="83">
        <f t="shared" si="45"/>
        <v>45.25</v>
      </c>
      <c r="J363" s="83">
        <f t="shared" si="46"/>
        <v>43.75</v>
      </c>
      <c r="K363" s="83">
        <f t="shared" si="47"/>
        <v>45.25</v>
      </c>
      <c r="L363" s="83">
        <f t="shared" si="48"/>
        <v>43.75</v>
      </c>
      <c r="M363" s="83">
        <f t="shared" si="49"/>
        <v>46</v>
      </c>
      <c r="N363" s="83">
        <f t="shared" si="50"/>
        <v>57.7</v>
      </c>
      <c r="O363" s="21"/>
      <c r="P363" s="36">
        <f t="shared" si="43"/>
        <v>916.66666666666663</v>
      </c>
      <c r="Q363" s="37">
        <f t="shared" si="44"/>
        <v>5500</v>
      </c>
      <c r="R363" s="21"/>
      <c r="S363" s="21"/>
      <c r="T363" s="21"/>
    </row>
    <row r="364" spans="1:20" ht="15.75" x14ac:dyDescent="0.25">
      <c r="A364" s="13">
        <v>0.625</v>
      </c>
      <c r="B364" s="14">
        <v>3372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7">
        <v>0</v>
      </c>
      <c r="I364" s="83">
        <f t="shared" si="45"/>
        <v>40</v>
      </c>
      <c r="J364" s="83">
        <f t="shared" si="46"/>
        <v>40</v>
      </c>
      <c r="K364" s="83">
        <f t="shared" si="47"/>
        <v>40</v>
      </c>
      <c r="L364" s="83">
        <f t="shared" si="48"/>
        <v>40</v>
      </c>
      <c r="M364" s="83">
        <f t="shared" si="49"/>
        <v>40</v>
      </c>
      <c r="N364" s="83">
        <f t="shared" si="50"/>
        <v>40</v>
      </c>
      <c r="O364" s="21"/>
      <c r="P364" s="36">
        <f t="shared" si="43"/>
        <v>0</v>
      </c>
      <c r="Q364" s="37">
        <f t="shared" si="44"/>
        <v>0</v>
      </c>
      <c r="R364" s="21"/>
      <c r="S364" s="21"/>
      <c r="T364" s="21"/>
    </row>
    <row r="365" spans="1:20" ht="15.75" x14ac:dyDescent="0.25">
      <c r="A365" s="13">
        <v>0.625</v>
      </c>
      <c r="B365" s="14">
        <v>3373</v>
      </c>
      <c r="C365" s="15">
        <v>1500</v>
      </c>
      <c r="D365" s="15">
        <v>800</v>
      </c>
      <c r="E365" s="15">
        <v>700</v>
      </c>
      <c r="F365" s="15">
        <v>700</v>
      </c>
      <c r="G365" s="15">
        <v>1400</v>
      </c>
      <c r="H365" s="17">
        <v>1700</v>
      </c>
      <c r="I365" s="83">
        <f t="shared" si="45"/>
        <v>51.25</v>
      </c>
      <c r="J365" s="83">
        <f t="shared" si="46"/>
        <v>46</v>
      </c>
      <c r="K365" s="83">
        <f t="shared" si="47"/>
        <v>45.25</v>
      </c>
      <c r="L365" s="83">
        <f t="shared" si="48"/>
        <v>45.25</v>
      </c>
      <c r="M365" s="83">
        <f t="shared" si="49"/>
        <v>50.5</v>
      </c>
      <c r="N365" s="83">
        <f t="shared" si="50"/>
        <v>52.75</v>
      </c>
      <c r="O365" s="21"/>
      <c r="P365" s="36">
        <f t="shared" si="43"/>
        <v>1133.3333333333333</v>
      </c>
      <c r="Q365" s="37">
        <f t="shared" si="44"/>
        <v>6800</v>
      </c>
      <c r="R365" s="21"/>
      <c r="S365" s="21"/>
      <c r="T365" s="21"/>
    </row>
    <row r="366" spans="1:20" ht="15.75" x14ac:dyDescent="0.25">
      <c r="A366" s="13">
        <v>0.625</v>
      </c>
      <c r="B366" s="14">
        <v>3374</v>
      </c>
      <c r="C366" s="15">
        <v>6100</v>
      </c>
      <c r="D366" s="15">
        <v>1300</v>
      </c>
      <c r="E366" s="15">
        <v>1500</v>
      </c>
      <c r="F366" s="15">
        <v>1500</v>
      </c>
      <c r="G366" s="15">
        <v>6800</v>
      </c>
      <c r="H366" s="17">
        <v>8500</v>
      </c>
      <c r="I366" s="83">
        <f t="shared" si="45"/>
        <v>95.05</v>
      </c>
      <c r="J366" s="83">
        <f t="shared" si="46"/>
        <v>49.75</v>
      </c>
      <c r="K366" s="83">
        <f t="shared" si="47"/>
        <v>51.25</v>
      </c>
      <c r="L366" s="83">
        <f t="shared" si="48"/>
        <v>51.25</v>
      </c>
      <c r="M366" s="83">
        <f t="shared" si="49"/>
        <v>102.4</v>
      </c>
      <c r="N366" s="83">
        <f t="shared" si="50"/>
        <v>120.25</v>
      </c>
      <c r="O366" s="21"/>
      <c r="P366" s="36">
        <f t="shared" si="43"/>
        <v>4283.333333333333</v>
      </c>
      <c r="Q366" s="37">
        <f t="shared" si="44"/>
        <v>25700</v>
      </c>
      <c r="R366" s="21"/>
      <c r="S366" s="21"/>
      <c r="T366" s="21"/>
    </row>
    <row r="367" spans="1:20" ht="15.75" x14ac:dyDescent="0.25">
      <c r="A367" s="13">
        <v>0.625</v>
      </c>
      <c r="B367" s="14">
        <v>3375</v>
      </c>
      <c r="C367" s="15">
        <v>1900</v>
      </c>
      <c r="D367" s="15">
        <v>100</v>
      </c>
      <c r="E367" s="15">
        <v>200</v>
      </c>
      <c r="F367" s="15">
        <v>400</v>
      </c>
      <c r="G367" s="15">
        <v>3200</v>
      </c>
      <c r="H367" s="17">
        <v>2000</v>
      </c>
      <c r="I367" s="83">
        <f t="shared" si="45"/>
        <v>54.25</v>
      </c>
      <c r="J367" s="83">
        <f t="shared" si="46"/>
        <v>40.75</v>
      </c>
      <c r="K367" s="83">
        <f t="shared" si="47"/>
        <v>41.5</v>
      </c>
      <c r="L367" s="83">
        <f t="shared" si="48"/>
        <v>43</v>
      </c>
      <c r="M367" s="83">
        <f t="shared" si="49"/>
        <v>65.8</v>
      </c>
      <c r="N367" s="83">
        <f t="shared" si="50"/>
        <v>55</v>
      </c>
      <c r="O367" s="21"/>
      <c r="P367" s="36">
        <f t="shared" si="43"/>
        <v>1300</v>
      </c>
      <c r="Q367" s="37">
        <f t="shared" si="44"/>
        <v>7800</v>
      </c>
      <c r="R367" s="21"/>
      <c r="S367" s="21"/>
      <c r="T367" s="21"/>
    </row>
    <row r="368" spans="1:20" ht="15.75" x14ac:dyDescent="0.25">
      <c r="A368" s="13">
        <v>0.625</v>
      </c>
      <c r="B368" s="14">
        <v>3377</v>
      </c>
      <c r="C368" s="15">
        <v>1400</v>
      </c>
      <c r="D368" s="15">
        <v>600</v>
      </c>
      <c r="E368" s="15">
        <v>600</v>
      </c>
      <c r="F368" s="15">
        <v>600</v>
      </c>
      <c r="G368" s="15">
        <v>1600</v>
      </c>
      <c r="H368" s="17">
        <v>2200</v>
      </c>
      <c r="I368" s="83">
        <f t="shared" si="45"/>
        <v>50.5</v>
      </c>
      <c r="J368" s="83">
        <f t="shared" si="46"/>
        <v>44.5</v>
      </c>
      <c r="K368" s="83">
        <f t="shared" si="47"/>
        <v>44.5</v>
      </c>
      <c r="L368" s="83">
        <f t="shared" si="48"/>
        <v>44.5</v>
      </c>
      <c r="M368" s="83">
        <f t="shared" si="49"/>
        <v>52</v>
      </c>
      <c r="N368" s="83">
        <f t="shared" si="50"/>
        <v>56.8</v>
      </c>
      <c r="O368" s="21"/>
      <c r="P368" s="36">
        <f t="shared" si="43"/>
        <v>1166.6666666666667</v>
      </c>
      <c r="Q368" s="37">
        <f t="shared" si="44"/>
        <v>7000</v>
      </c>
      <c r="R368" s="21"/>
      <c r="S368" s="21"/>
      <c r="T368" s="21"/>
    </row>
    <row r="369" spans="1:20" ht="15.75" x14ac:dyDescent="0.25">
      <c r="A369" s="13">
        <v>0.625</v>
      </c>
      <c r="B369" s="14">
        <v>3378</v>
      </c>
      <c r="C369" s="15">
        <v>1300</v>
      </c>
      <c r="D369" s="15">
        <v>600</v>
      </c>
      <c r="E369" s="15">
        <v>600</v>
      </c>
      <c r="F369" s="15">
        <v>700</v>
      </c>
      <c r="G369" s="15">
        <v>1300</v>
      </c>
      <c r="H369" s="17">
        <v>1100</v>
      </c>
      <c r="I369" s="83">
        <f t="shared" si="45"/>
        <v>49.75</v>
      </c>
      <c r="J369" s="83">
        <f t="shared" si="46"/>
        <v>44.5</v>
      </c>
      <c r="K369" s="83">
        <f t="shared" si="47"/>
        <v>44.5</v>
      </c>
      <c r="L369" s="83">
        <f t="shared" si="48"/>
        <v>45.25</v>
      </c>
      <c r="M369" s="83">
        <f t="shared" si="49"/>
        <v>49.75</v>
      </c>
      <c r="N369" s="83">
        <f t="shared" si="50"/>
        <v>48.25</v>
      </c>
      <c r="O369" s="21"/>
      <c r="P369" s="36">
        <f t="shared" si="43"/>
        <v>933.33333333333337</v>
      </c>
      <c r="Q369" s="37">
        <f t="shared" si="44"/>
        <v>5600</v>
      </c>
      <c r="R369" s="21"/>
      <c r="S369" s="21"/>
      <c r="T369" s="21"/>
    </row>
    <row r="370" spans="1:20" ht="15.75" x14ac:dyDescent="0.25">
      <c r="A370" s="13">
        <v>0.625</v>
      </c>
      <c r="B370" s="14">
        <v>3379</v>
      </c>
      <c r="C370" s="15">
        <v>200</v>
      </c>
      <c r="D370" s="15">
        <v>100</v>
      </c>
      <c r="E370" s="15">
        <v>100</v>
      </c>
      <c r="F370" s="15">
        <v>100</v>
      </c>
      <c r="G370" s="15">
        <v>600</v>
      </c>
      <c r="H370" s="17">
        <v>700</v>
      </c>
      <c r="I370" s="83">
        <f t="shared" si="45"/>
        <v>41.5</v>
      </c>
      <c r="J370" s="83">
        <f t="shared" si="46"/>
        <v>40.75</v>
      </c>
      <c r="K370" s="83">
        <f t="shared" si="47"/>
        <v>40.75</v>
      </c>
      <c r="L370" s="83">
        <f t="shared" si="48"/>
        <v>40.75</v>
      </c>
      <c r="M370" s="83">
        <f t="shared" si="49"/>
        <v>44.5</v>
      </c>
      <c r="N370" s="83">
        <f t="shared" si="50"/>
        <v>45.25</v>
      </c>
      <c r="O370" s="21"/>
      <c r="P370" s="36">
        <f t="shared" si="43"/>
        <v>300</v>
      </c>
      <c r="Q370" s="37">
        <f t="shared" si="44"/>
        <v>1800</v>
      </c>
      <c r="R370" s="21"/>
      <c r="S370" s="21"/>
      <c r="T370" s="21"/>
    </row>
    <row r="371" spans="1:20" ht="15.75" x14ac:dyDescent="0.25">
      <c r="A371" s="13">
        <v>0.625</v>
      </c>
      <c r="B371" s="14">
        <v>3380</v>
      </c>
      <c r="C371" s="15">
        <v>4200</v>
      </c>
      <c r="D371" s="15">
        <v>900</v>
      </c>
      <c r="E371" s="15">
        <v>1000</v>
      </c>
      <c r="F371" s="15">
        <v>1200</v>
      </c>
      <c r="G371" s="15">
        <v>6200</v>
      </c>
      <c r="H371" s="17">
        <v>9400</v>
      </c>
      <c r="I371" s="83">
        <f t="shared" si="45"/>
        <v>75.099999999999994</v>
      </c>
      <c r="J371" s="83">
        <f t="shared" si="46"/>
        <v>46.75</v>
      </c>
      <c r="K371" s="83">
        <f t="shared" si="47"/>
        <v>47.5</v>
      </c>
      <c r="L371" s="83">
        <f t="shared" si="48"/>
        <v>49</v>
      </c>
      <c r="M371" s="83">
        <f t="shared" si="49"/>
        <v>96.1</v>
      </c>
      <c r="N371" s="83">
        <f t="shared" si="50"/>
        <v>129.69999999999999</v>
      </c>
      <c r="O371" s="21"/>
      <c r="P371" s="36">
        <f t="shared" si="43"/>
        <v>3816.6666666666665</v>
      </c>
      <c r="Q371" s="37">
        <f t="shared" si="44"/>
        <v>22900</v>
      </c>
      <c r="R371" s="21"/>
      <c r="S371" s="21"/>
      <c r="T371" s="21"/>
    </row>
    <row r="372" spans="1:20" ht="15.75" x14ac:dyDescent="0.25">
      <c r="A372" s="13">
        <v>0.625</v>
      </c>
      <c r="B372" s="14">
        <v>3381</v>
      </c>
      <c r="C372" s="15">
        <v>10000</v>
      </c>
      <c r="D372" s="15">
        <v>500</v>
      </c>
      <c r="E372" s="15">
        <v>600</v>
      </c>
      <c r="F372" s="15">
        <v>700</v>
      </c>
      <c r="G372" s="15">
        <v>13200</v>
      </c>
      <c r="H372" s="17">
        <v>10500</v>
      </c>
      <c r="I372" s="83">
        <f t="shared" si="45"/>
        <v>136</v>
      </c>
      <c r="J372" s="83">
        <f t="shared" si="46"/>
        <v>43.75</v>
      </c>
      <c r="K372" s="83">
        <f t="shared" si="47"/>
        <v>44.5</v>
      </c>
      <c r="L372" s="83">
        <f t="shared" si="48"/>
        <v>45.25</v>
      </c>
      <c r="M372" s="83">
        <f t="shared" si="49"/>
        <v>169.60000000000002</v>
      </c>
      <c r="N372" s="83">
        <f t="shared" si="50"/>
        <v>141.25</v>
      </c>
      <c r="O372" s="21"/>
      <c r="P372" s="36">
        <f t="shared" si="43"/>
        <v>5916.666666666667</v>
      </c>
      <c r="Q372" s="37">
        <f t="shared" si="44"/>
        <v>35500</v>
      </c>
      <c r="R372" s="21"/>
      <c r="S372" s="21"/>
      <c r="T372" s="21"/>
    </row>
    <row r="373" spans="1:20" ht="15.75" x14ac:dyDescent="0.25">
      <c r="A373" s="13">
        <v>0.625</v>
      </c>
      <c r="B373" s="14">
        <v>3382</v>
      </c>
      <c r="C373" s="15">
        <v>1500</v>
      </c>
      <c r="D373" s="15">
        <v>500</v>
      </c>
      <c r="E373" s="15">
        <v>500</v>
      </c>
      <c r="F373" s="15">
        <v>800</v>
      </c>
      <c r="G373" s="15">
        <v>4500</v>
      </c>
      <c r="H373" s="17">
        <v>19200</v>
      </c>
      <c r="I373" s="83">
        <f t="shared" si="45"/>
        <v>51.25</v>
      </c>
      <c r="J373" s="83">
        <f t="shared" si="46"/>
        <v>43.75</v>
      </c>
      <c r="K373" s="83">
        <f t="shared" si="47"/>
        <v>43.75</v>
      </c>
      <c r="L373" s="83">
        <f t="shared" si="48"/>
        <v>46</v>
      </c>
      <c r="M373" s="83">
        <f t="shared" si="49"/>
        <v>78.25</v>
      </c>
      <c r="N373" s="83">
        <f t="shared" si="50"/>
        <v>232.6</v>
      </c>
      <c r="O373" s="21"/>
      <c r="P373" s="36">
        <f t="shared" si="43"/>
        <v>4500</v>
      </c>
      <c r="Q373" s="37">
        <f t="shared" si="44"/>
        <v>27000</v>
      </c>
      <c r="R373" s="21"/>
      <c r="S373" s="21"/>
      <c r="T373" s="21"/>
    </row>
    <row r="374" spans="1:20" ht="15.75" x14ac:dyDescent="0.25">
      <c r="A374" s="13">
        <v>0.625</v>
      </c>
      <c r="B374" s="14">
        <v>3383</v>
      </c>
      <c r="C374" s="15">
        <v>8200</v>
      </c>
      <c r="D374" s="15">
        <v>4300</v>
      </c>
      <c r="E374" s="15">
        <v>600</v>
      </c>
      <c r="F374" s="15">
        <v>800</v>
      </c>
      <c r="G374" s="15">
        <v>3600</v>
      </c>
      <c r="H374" s="17">
        <v>3200</v>
      </c>
      <c r="I374" s="83">
        <f t="shared" si="45"/>
        <v>117.1</v>
      </c>
      <c r="J374" s="83">
        <f t="shared" si="46"/>
        <v>76.150000000000006</v>
      </c>
      <c r="K374" s="83">
        <f t="shared" si="47"/>
        <v>44.5</v>
      </c>
      <c r="L374" s="83">
        <f t="shared" si="48"/>
        <v>46</v>
      </c>
      <c r="M374" s="83">
        <f t="shared" si="49"/>
        <v>69.400000000000006</v>
      </c>
      <c r="N374" s="83">
        <f t="shared" si="50"/>
        <v>65.8</v>
      </c>
      <c r="O374" s="21"/>
      <c r="P374" s="36">
        <f t="shared" si="43"/>
        <v>3450</v>
      </c>
      <c r="Q374" s="37">
        <f t="shared" si="44"/>
        <v>20700</v>
      </c>
      <c r="R374" s="21"/>
      <c r="S374" s="21"/>
      <c r="T374" s="21"/>
    </row>
    <row r="375" spans="1:20" ht="15.75" x14ac:dyDescent="0.25">
      <c r="A375" s="13">
        <v>0.625</v>
      </c>
      <c r="B375" s="14">
        <v>3384</v>
      </c>
      <c r="C375" s="15">
        <v>2100</v>
      </c>
      <c r="D375" s="15">
        <v>200</v>
      </c>
      <c r="E375" s="19">
        <v>200</v>
      </c>
      <c r="F375" s="15">
        <v>200</v>
      </c>
      <c r="G375" s="15">
        <v>9000</v>
      </c>
      <c r="H375" s="17">
        <v>12000</v>
      </c>
      <c r="I375" s="83">
        <f t="shared" si="45"/>
        <v>55.9</v>
      </c>
      <c r="J375" s="83">
        <f t="shared" si="46"/>
        <v>41.5</v>
      </c>
      <c r="K375" s="83">
        <f t="shared" si="47"/>
        <v>41.5</v>
      </c>
      <c r="L375" s="83">
        <f t="shared" si="48"/>
        <v>41.5</v>
      </c>
      <c r="M375" s="83">
        <f t="shared" si="49"/>
        <v>125.5</v>
      </c>
      <c r="N375" s="83">
        <f t="shared" si="50"/>
        <v>157</v>
      </c>
      <c r="O375" s="21"/>
      <c r="P375" s="36">
        <f t="shared" si="43"/>
        <v>3950</v>
      </c>
      <c r="Q375" s="37">
        <f t="shared" si="44"/>
        <v>23700</v>
      </c>
      <c r="R375" s="21"/>
      <c r="S375" s="21"/>
      <c r="T375" s="21"/>
    </row>
    <row r="376" spans="1:20" ht="15.75" x14ac:dyDescent="0.25">
      <c r="A376" s="13">
        <v>0.625</v>
      </c>
      <c r="B376" s="14">
        <v>3385</v>
      </c>
      <c r="C376" s="15">
        <v>1400</v>
      </c>
      <c r="D376" s="15">
        <v>1000</v>
      </c>
      <c r="E376" s="15">
        <v>1200</v>
      </c>
      <c r="F376" s="15">
        <v>0</v>
      </c>
      <c r="G376" s="15">
        <v>1600</v>
      </c>
      <c r="H376" s="17">
        <v>2100</v>
      </c>
      <c r="I376" s="83">
        <f t="shared" si="45"/>
        <v>50.5</v>
      </c>
      <c r="J376" s="83">
        <f t="shared" si="46"/>
        <v>47.5</v>
      </c>
      <c r="K376" s="83">
        <f t="shared" si="47"/>
        <v>49</v>
      </c>
      <c r="L376" s="83">
        <f t="shared" si="48"/>
        <v>40</v>
      </c>
      <c r="M376" s="83">
        <f t="shared" si="49"/>
        <v>52</v>
      </c>
      <c r="N376" s="83">
        <f t="shared" si="50"/>
        <v>55.9</v>
      </c>
      <c r="O376" s="21"/>
      <c r="P376" s="36">
        <f t="shared" si="43"/>
        <v>1216.6666666666667</v>
      </c>
      <c r="Q376" s="37">
        <f t="shared" si="44"/>
        <v>7300</v>
      </c>
      <c r="R376" s="21"/>
      <c r="S376" s="21"/>
      <c r="T376" s="21"/>
    </row>
    <row r="377" spans="1:20" ht="15.75" x14ac:dyDescent="0.25">
      <c r="A377" s="13">
        <v>0.625</v>
      </c>
      <c r="B377" s="14">
        <v>3386</v>
      </c>
      <c r="C377" s="15">
        <v>3300</v>
      </c>
      <c r="D377" s="15">
        <v>1200</v>
      </c>
      <c r="E377" s="15">
        <v>1100</v>
      </c>
      <c r="F377" s="15">
        <v>900</v>
      </c>
      <c r="G377" s="15">
        <v>1500</v>
      </c>
      <c r="H377" s="17">
        <v>2400</v>
      </c>
      <c r="I377" s="83">
        <f t="shared" si="45"/>
        <v>66.7</v>
      </c>
      <c r="J377" s="83">
        <f t="shared" si="46"/>
        <v>49</v>
      </c>
      <c r="K377" s="83">
        <f t="shared" si="47"/>
        <v>48.25</v>
      </c>
      <c r="L377" s="83">
        <f t="shared" si="48"/>
        <v>46.75</v>
      </c>
      <c r="M377" s="83">
        <f t="shared" si="49"/>
        <v>51.25</v>
      </c>
      <c r="N377" s="83">
        <f t="shared" si="50"/>
        <v>58.6</v>
      </c>
      <c r="O377" s="21"/>
      <c r="P377" s="36">
        <f t="shared" si="43"/>
        <v>1733.3333333333333</v>
      </c>
      <c r="Q377" s="37">
        <f t="shared" si="44"/>
        <v>10400</v>
      </c>
      <c r="R377" s="21"/>
      <c r="S377" s="21"/>
      <c r="T377" s="21"/>
    </row>
    <row r="378" spans="1:20" ht="15.75" x14ac:dyDescent="0.25">
      <c r="A378" s="13">
        <v>0.625</v>
      </c>
      <c r="B378" s="14">
        <v>3387</v>
      </c>
      <c r="C378" s="15">
        <v>1400</v>
      </c>
      <c r="D378" s="15">
        <v>600</v>
      </c>
      <c r="E378" s="15">
        <v>600</v>
      </c>
      <c r="F378" s="15">
        <v>700</v>
      </c>
      <c r="G378" s="15">
        <v>1100</v>
      </c>
      <c r="H378" s="17">
        <v>1000</v>
      </c>
      <c r="I378" s="83">
        <f t="shared" si="45"/>
        <v>50.5</v>
      </c>
      <c r="J378" s="83">
        <f t="shared" si="46"/>
        <v>44.5</v>
      </c>
      <c r="K378" s="83">
        <f t="shared" si="47"/>
        <v>44.5</v>
      </c>
      <c r="L378" s="83">
        <f t="shared" si="48"/>
        <v>45.25</v>
      </c>
      <c r="M378" s="83">
        <f t="shared" si="49"/>
        <v>48.25</v>
      </c>
      <c r="N378" s="83">
        <f t="shared" si="50"/>
        <v>47.5</v>
      </c>
      <c r="O378" s="21"/>
      <c r="P378" s="36">
        <f t="shared" si="43"/>
        <v>900</v>
      </c>
      <c r="Q378" s="37">
        <f t="shared" si="44"/>
        <v>5400</v>
      </c>
      <c r="R378" s="21"/>
      <c r="S378" s="21"/>
      <c r="T378" s="21"/>
    </row>
    <row r="379" spans="1:20" ht="15.75" x14ac:dyDescent="0.25">
      <c r="A379" s="13">
        <v>0.625</v>
      </c>
      <c r="B379" s="14">
        <v>3388</v>
      </c>
      <c r="C379" s="15">
        <v>900</v>
      </c>
      <c r="D379" s="15">
        <v>0</v>
      </c>
      <c r="E379" s="15">
        <v>0</v>
      </c>
      <c r="F379" s="15">
        <v>0</v>
      </c>
      <c r="G379" s="15">
        <v>100</v>
      </c>
      <c r="H379" s="17">
        <v>0</v>
      </c>
      <c r="I379" s="83">
        <f t="shared" si="45"/>
        <v>46.75</v>
      </c>
      <c r="J379" s="83">
        <f t="shared" si="46"/>
        <v>40</v>
      </c>
      <c r="K379" s="83">
        <f t="shared" si="47"/>
        <v>40</v>
      </c>
      <c r="L379" s="83">
        <f t="shared" si="48"/>
        <v>40</v>
      </c>
      <c r="M379" s="83">
        <f t="shared" si="49"/>
        <v>40.75</v>
      </c>
      <c r="N379" s="83">
        <f t="shared" si="50"/>
        <v>40</v>
      </c>
      <c r="O379" s="21"/>
      <c r="P379" s="36">
        <f t="shared" si="43"/>
        <v>166.66666666666666</v>
      </c>
      <c r="Q379" s="37">
        <f t="shared" si="44"/>
        <v>1000</v>
      </c>
      <c r="R379" s="21"/>
      <c r="S379" s="21"/>
      <c r="T379" s="21"/>
    </row>
    <row r="380" spans="1:20" ht="16.5" thickBot="1" x14ac:dyDescent="0.3">
      <c r="A380" s="13">
        <v>0.625</v>
      </c>
      <c r="B380" s="14">
        <v>3389</v>
      </c>
      <c r="C380" s="15">
        <v>4100</v>
      </c>
      <c r="D380" s="15">
        <v>200</v>
      </c>
      <c r="E380" s="15">
        <v>300</v>
      </c>
      <c r="F380" s="15">
        <v>2100</v>
      </c>
      <c r="G380" s="15">
        <v>6100</v>
      </c>
      <c r="H380" s="17">
        <v>0</v>
      </c>
      <c r="I380" s="83">
        <f t="shared" si="45"/>
        <v>74.05</v>
      </c>
      <c r="J380" s="83">
        <f t="shared" si="46"/>
        <v>41.5</v>
      </c>
      <c r="K380" s="83">
        <f t="shared" si="47"/>
        <v>42.25</v>
      </c>
      <c r="L380" s="83">
        <f t="shared" si="48"/>
        <v>55.9</v>
      </c>
      <c r="M380" s="83">
        <f t="shared" si="49"/>
        <v>95.05</v>
      </c>
      <c r="N380" s="83">
        <f t="shared" si="50"/>
        <v>40</v>
      </c>
      <c r="O380" s="21"/>
      <c r="P380" s="36">
        <f t="shared" si="43"/>
        <v>2133.3333333333335</v>
      </c>
      <c r="Q380" s="37">
        <f t="shared" si="44"/>
        <v>12800</v>
      </c>
      <c r="R380" s="21"/>
      <c r="S380" s="21"/>
      <c r="T380" s="21"/>
    </row>
    <row r="381" spans="1:20" ht="16.5" thickBot="1" x14ac:dyDescent="0.3">
      <c r="A381" s="20">
        <v>2</v>
      </c>
      <c r="B381" s="14">
        <v>3401</v>
      </c>
      <c r="C381" s="15">
        <v>11800</v>
      </c>
      <c r="D381" s="15">
        <v>12600</v>
      </c>
      <c r="E381" s="15">
        <v>13200</v>
      </c>
      <c r="F381" s="15">
        <v>13000</v>
      </c>
      <c r="G381" s="15">
        <v>30500</v>
      </c>
      <c r="H381" s="17">
        <v>41300</v>
      </c>
      <c r="I381" s="89">
        <f>106.67*2+IF(C381&gt;10666,10666/100*0.75,C381/100*0.75)+IF(IF(C381&gt;21332,(21332-10666)/100*0.9,(C381-10666)/100*0.9)&lt;0,0,IF(C381&gt;21332,(21332-10666)/100*0.9,(C381-10666)/100*0.9))+IF(C381&gt;21332,(C381-21332)/100*1.05,0)</f>
        <v>303.54100000000005</v>
      </c>
      <c r="J381" s="90">
        <f t="shared" ref="J381:N381" si="51">106.67*2+IF(D381&gt;10666,10666/100*0.75,D381/100*0.75)+IF(IF(D381&gt;21332,(21332-10666)/100*0.9,(D381-10666)/100*0.9)&lt;0,0,IF(D381&gt;21332,(21332-10666)/100*0.9,(D381-10666)/100*0.9))+IF(D381&gt;21332,(D381-21332)/100*1.05,0)</f>
        <v>310.74100000000004</v>
      </c>
      <c r="K381" s="90">
        <f t="shared" si="51"/>
        <v>316.14100000000002</v>
      </c>
      <c r="L381" s="90">
        <f t="shared" si="51"/>
        <v>314.34100000000001</v>
      </c>
      <c r="M381" s="90">
        <f t="shared" si="51"/>
        <v>485.59300000000007</v>
      </c>
      <c r="N381" s="91">
        <f t="shared" si="51"/>
        <v>598.99300000000005</v>
      </c>
      <c r="O381" s="21"/>
      <c r="P381" s="36">
        <f t="shared" si="43"/>
        <v>20400</v>
      </c>
      <c r="Q381" s="37">
        <f t="shared" si="44"/>
        <v>122400</v>
      </c>
      <c r="R381" s="21"/>
      <c r="S381" s="21"/>
      <c r="T381" s="21"/>
    </row>
  </sheetData>
  <mergeCells count="3">
    <mergeCell ref="A1:H1"/>
    <mergeCell ref="C6:H6"/>
    <mergeCell ref="I6:N6"/>
  </mergeCells>
  <conditionalFormatting sqref="B333:B352 B354:B356 B236:B331">
    <cfRule type="duplicateValues" dxfId="9" priority="3"/>
  </conditionalFormatting>
  <conditionalFormatting sqref="B332">
    <cfRule type="duplicateValues" dxfId="8" priority="2"/>
  </conditionalFormatting>
  <conditionalFormatting sqref="B353">
    <cfRule type="duplicateValues" dxfId="7" priority="1"/>
  </conditionalFormatting>
  <dataValidations count="3">
    <dataValidation type="list" allowBlank="1" showInputMessage="1" showErrorMessage="1" sqref="C3" xr:uid="{6E26EFCD-813B-44AB-90ED-5F2E299D10D9}">
      <formula1>$BC$8:$BC$19</formula1>
    </dataValidation>
    <dataValidation allowBlank="1" showInputMessage="1" showErrorMessage="1" promptTitle="Input Suggested CF" prompt="PFIS Setting must be set to &quot;Company&quot;._x000a__x000a_Keep inputting the suggested CF until it no longer changes._x000a__x000a_When &quot;Input&quot; equals &quot;Suggested&quot;, then you are done._x000a__x000a_Note: If &quot;Suggested CF&quot; is a negitive number, then no rate increase is need at this time." sqref="S5" xr:uid="{752B6326-F931-4265-91A5-C8C64317667C}"/>
    <dataValidation type="list" allowBlank="1" showInputMessage="1" showErrorMessage="1" promptTitle="Federal Income Tax" prompt="Select the company's Federal Income Tax (FIT) percentage, if unknown than select the &quot;Suggested FIT Rate&quot;." sqref="P5" xr:uid="{1FE07291-3352-486D-A661-1D47E58FD878}">
      <formula1>"21%"</formula1>
    </dataValidation>
  </dataValidations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429D6AD-53FE-4935-ADC4-09196064EF52}">
          <x14:formula1>
            <xm:f>'R:\Regulatory_Affairs\Walker\Water\Cascadia\[GRC Work Book - Bi-Monthly - ESTATES.MONTERRA from Amy.xlsx]Resources'!#REF!</xm:f>
          </x14:formula1>
          <xm:sqref>A7:A381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B34B3-93D1-4D52-870D-6BE10F076EE1}">
  <dimension ref="A1"/>
  <sheetViews>
    <sheetView topLeftCell="A10" workbookViewId="0">
      <selection activeCell="J20" sqref="J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2BC6C-A3C7-423B-BA47-F236068EFE01}">
  <dimension ref="B2:AF1395"/>
  <sheetViews>
    <sheetView topLeftCell="N1" workbookViewId="0">
      <selection activeCell="O5" sqref="O5"/>
    </sheetView>
  </sheetViews>
  <sheetFormatPr defaultRowHeight="15" x14ac:dyDescent="0.25"/>
  <cols>
    <col min="4" max="10" width="13" customWidth="1"/>
    <col min="12" max="15" width="10.5703125" bestFit="1" customWidth="1"/>
    <col min="16" max="16" width="9" bestFit="1" customWidth="1"/>
    <col min="17" max="17" width="10.5703125" bestFit="1" customWidth="1"/>
    <col min="18" max="18" width="11.5703125" bestFit="1" customWidth="1"/>
    <col min="19" max="19" width="10.5703125" bestFit="1" customWidth="1"/>
    <col min="20" max="20" width="32.7109375" bestFit="1" customWidth="1"/>
    <col min="21" max="21" width="40.85546875" bestFit="1" customWidth="1"/>
    <col min="22" max="22" width="16.28515625" bestFit="1" customWidth="1"/>
    <col min="23" max="23" width="11.28515625" bestFit="1" customWidth="1"/>
    <col min="24" max="24" width="13.42578125" bestFit="1" customWidth="1"/>
    <col min="25" max="25" width="15.7109375" bestFit="1" customWidth="1"/>
    <col min="26" max="26" width="10.85546875" bestFit="1" customWidth="1"/>
    <col min="28" max="28" width="18.42578125" customWidth="1"/>
    <col min="29" max="29" width="1.5703125" customWidth="1"/>
    <col min="30" max="32" width="12.5703125" bestFit="1" customWidth="1"/>
  </cols>
  <sheetData>
    <row r="2" spans="2:32" ht="15.75" thickBot="1" x14ac:dyDescent="0.3"/>
    <row r="3" spans="2:32" ht="16.5" thickBot="1" x14ac:dyDescent="0.3">
      <c r="C3" s="191" t="s">
        <v>0</v>
      </c>
      <c r="D3" s="191"/>
      <c r="E3" s="191"/>
      <c r="F3" s="191"/>
      <c r="G3" s="191"/>
      <c r="H3" s="191"/>
      <c r="I3" s="191"/>
      <c r="J3" s="191"/>
      <c r="R3" s="57" t="s">
        <v>1054</v>
      </c>
      <c r="Y3" s="96"/>
      <c r="Z3" s="97"/>
      <c r="AA3" s="98" t="s">
        <v>1071</v>
      </c>
      <c r="AB3" s="99">
        <f>[3]Output!$B$8</f>
        <v>418648.15494258632</v>
      </c>
    </row>
    <row r="4" spans="2:32" ht="15.75" x14ac:dyDescent="0.25">
      <c r="C4" s="1" t="s">
        <v>1</v>
      </c>
      <c r="D4" s="1" t="s">
        <v>2</v>
      </c>
      <c r="E4" s="1" t="s">
        <v>3</v>
      </c>
      <c r="F4" s="1" t="s">
        <v>4</v>
      </c>
      <c r="G4" s="1" t="s">
        <v>5</v>
      </c>
      <c r="H4" s="1" t="s">
        <v>6</v>
      </c>
      <c r="I4" s="1" t="s">
        <v>7</v>
      </c>
      <c r="J4" s="1" t="s">
        <v>8</v>
      </c>
      <c r="R4" s="58" t="s">
        <v>1055</v>
      </c>
    </row>
    <row r="5" spans="2:32" ht="31.5" x14ac:dyDescent="0.25">
      <c r="C5" s="42" t="s">
        <v>9</v>
      </c>
      <c r="D5" s="3" t="s">
        <v>10</v>
      </c>
      <c r="E5" s="171" t="s">
        <v>1126</v>
      </c>
      <c r="F5" s="171" t="s">
        <v>1127</v>
      </c>
      <c r="G5" s="171" t="s">
        <v>1128</v>
      </c>
      <c r="H5" s="171" t="s">
        <v>1129</v>
      </c>
      <c r="I5" s="171" t="s">
        <v>1130</v>
      </c>
      <c r="J5" s="171" t="s">
        <v>1131</v>
      </c>
      <c r="R5" s="59" t="s">
        <v>1056</v>
      </c>
    </row>
    <row r="6" spans="2:32" ht="48" thickBot="1" x14ac:dyDescent="0.3">
      <c r="C6" s="43" t="s">
        <v>12</v>
      </c>
      <c r="D6" s="7">
        <f>SUM(E6:J6)</f>
        <v>11677418.680643346</v>
      </c>
      <c r="E6" s="44">
        <f>SUM(E8:E2009)</f>
        <v>1565821.4340400971</v>
      </c>
      <c r="F6" s="44">
        <f t="shared" ref="F6:J6" si="0">SUM(F8:F2009)</f>
        <v>1219137.0156368017</v>
      </c>
      <c r="G6" s="44">
        <f t="shared" si="0"/>
        <v>2174987.3333510952</v>
      </c>
      <c r="H6" s="44">
        <f t="shared" si="0"/>
        <v>2631077.4201590503</v>
      </c>
      <c r="I6" s="44">
        <f t="shared" si="0"/>
        <v>2205787.0277909152</v>
      </c>
      <c r="J6" s="44">
        <f t="shared" si="0"/>
        <v>1880608.4496653862</v>
      </c>
      <c r="L6" s="201" t="s">
        <v>1097</v>
      </c>
      <c r="M6" s="201"/>
      <c r="N6" s="201"/>
      <c r="O6" s="201"/>
      <c r="P6" s="201"/>
      <c r="Q6" s="201"/>
      <c r="U6">
        <f>AVERAGEIF($C$8:$C$1395,5/8,$S$8:$S$1395)</f>
        <v>708.9182162363569</v>
      </c>
      <c r="AD6" s="109"/>
      <c r="AE6" s="109"/>
      <c r="AF6" s="109"/>
    </row>
    <row r="7" spans="2:32" ht="30" customHeight="1" x14ac:dyDescent="0.25">
      <c r="C7" s="45">
        <f>COUNTA(C9:C1007)</f>
        <v>999</v>
      </c>
      <c r="D7" s="46">
        <f>COUNTA(D9:D1007)</f>
        <v>999</v>
      </c>
      <c r="E7" s="46">
        <f t="shared" ref="E7:J7" si="1">COUNTIFS(E9:E2009, "&gt;-999999999999999", E9:E2009, "&gt;=0")</f>
        <v>1293</v>
      </c>
      <c r="F7" s="46">
        <f t="shared" si="1"/>
        <v>1306</v>
      </c>
      <c r="G7" s="46">
        <f t="shared" si="1"/>
        <v>1334</v>
      </c>
      <c r="H7" s="46">
        <f t="shared" si="1"/>
        <v>1333</v>
      </c>
      <c r="I7" s="46">
        <f t="shared" si="1"/>
        <v>1337</v>
      </c>
      <c r="J7" s="46">
        <f t="shared" si="1"/>
        <v>1299</v>
      </c>
      <c r="K7" t="s">
        <v>1057</v>
      </c>
      <c r="R7" t="s">
        <v>1098</v>
      </c>
      <c r="S7" s="111" t="s">
        <v>1117</v>
      </c>
      <c r="U7" s="62" t="s">
        <v>1059</v>
      </c>
      <c r="V7" s="62" t="s">
        <v>1058</v>
      </c>
      <c r="W7" s="62" t="s">
        <v>1060</v>
      </c>
      <c r="X7" s="62" t="s">
        <v>1061</v>
      </c>
      <c r="Y7" s="62" t="s">
        <v>1062</v>
      </c>
      <c r="Z7" s="62" t="s">
        <v>1065</v>
      </c>
      <c r="AB7" s="102" t="s">
        <v>1077</v>
      </c>
      <c r="AD7" s="101"/>
      <c r="AE7" s="101"/>
      <c r="AF7" s="101"/>
    </row>
    <row r="8" spans="2:32" ht="15.75" x14ac:dyDescent="0.25">
      <c r="B8" s="57"/>
      <c r="C8" s="13">
        <v>0.625</v>
      </c>
      <c r="D8" s="14" t="s">
        <v>39</v>
      </c>
      <c r="E8" s="15">
        <v>2168.2986112616873</v>
      </c>
      <c r="F8" s="15">
        <v>2150.9201390382582</v>
      </c>
      <c r="G8" s="16">
        <v>2080.0694445888939</v>
      </c>
      <c r="H8" s="15">
        <v>2292.6215279369876</v>
      </c>
      <c r="I8" s="16">
        <v>1987.8298612491549</v>
      </c>
      <c r="J8" s="17">
        <v>2334.0625001620879</v>
      </c>
      <c r="K8" s="60">
        <f>SUM(E8:J8)</f>
        <v>13013.80208423707</v>
      </c>
      <c r="L8" s="95">
        <f>'LEI Seaview Usage'!J7</f>
        <v>86.99</v>
      </c>
      <c r="M8" s="95">
        <f>'LEI Seaview Usage'!K7</f>
        <v>86.404999999999987</v>
      </c>
      <c r="N8" s="95">
        <f>'LEI Seaview Usage'!L7</f>
        <v>84.460000000000008</v>
      </c>
      <c r="O8" s="95">
        <f>'LEI Seaview Usage'!M7</f>
        <v>91.174999999999997</v>
      </c>
      <c r="P8" s="95">
        <f>'LEI Seaview Usage'!N7</f>
        <v>82.045000000000002</v>
      </c>
      <c r="Q8" s="95">
        <f>'LEI Seaview Usage'!O7</f>
        <v>92.57</v>
      </c>
      <c r="R8" s="64">
        <f>AVERAGE(L8:Q8)</f>
        <v>87.274166666666659</v>
      </c>
      <c r="S8" s="114">
        <f>IFERROR(AVERAGE(E8:J8)/2,"")</f>
        <v>1084.4835070197557</v>
      </c>
      <c r="T8" s="21" t="s">
        <v>30</v>
      </c>
      <c r="U8" s="37">
        <f ca="1">SUMIF($C$8:$C$2009,5/8,$K$8:$K$2008)</f>
        <v>11229497.680643344</v>
      </c>
      <c r="V8" s="61">
        <f>'LEI Seaview Usage'!$W$7+'Estates Usage'!V7</f>
        <v>1384</v>
      </c>
      <c r="W8" s="63">
        <f ca="1">U8/SUM($U$8:$U$12)</f>
        <v>0.9616421220948016</v>
      </c>
      <c r="X8" s="63">
        <f t="shared" ref="X8:X13" si="2">V8/SUM($V$8:$V$13)</f>
        <v>0.78015783540022543</v>
      </c>
      <c r="Y8" s="64">
        <f>'LEI Seaview Usage'!W25+'Estates Usage'!V16+'LEI Seaview Usage'!W26</f>
        <v>482511.12700000091</v>
      </c>
      <c r="Z8" s="63">
        <f t="shared" ref="Z8:Z14" si="3">Y8/$Y$14</f>
        <v>0.79991031827847647</v>
      </c>
      <c r="AB8" s="95">
        <f>$AB$3*Z8</f>
        <v>334880.97886682115</v>
      </c>
      <c r="AD8" s="110"/>
      <c r="AE8" s="110"/>
      <c r="AF8" s="110"/>
    </row>
    <row r="9" spans="2:32" ht="15.75" x14ac:dyDescent="0.25">
      <c r="B9" s="57"/>
      <c r="C9" s="13">
        <v>0.625</v>
      </c>
      <c r="D9" s="14" t="s">
        <v>40</v>
      </c>
      <c r="E9" s="15">
        <v>450.5034722535072</v>
      </c>
      <c r="F9" s="15">
        <v>450.5034722535072</v>
      </c>
      <c r="G9" s="16">
        <v>266.02430557402948</v>
      </c>
      <c r="H9" s="15">
        <v>524.02777781416864</v>
      </c>
      <c r="I9" s="16">
        <v>529.37500003676212</v>
      </c>
      <c r="J9" s="17">
        <v>451.84027780915557</v>
      </c>
      <c r="K9" s="60">
        <f t="shared" ref="K9:K72" si="4">SUM(E9:J9)</f>
        <v>2672.2743057411303</v>
      </c>
      <c r="L9" s="95">
        <f>'LEI Seaview Usage'!J8</f>
        <v>44.11</v>
      </c>
      <c r="M9" s="95">
        <f>'LEI Seaview Usage'!K8</f>
        <v>44.11</v>
      </c>
      <c r="N9" s="95">
        <f>'LEI Seaview Usage'!L8</f>
        <v>39.97</v>
      </c>
      <c r="O9" s="95">
        <f>'LEI Seaview Usage'!M8</f>
        <v>45.760000000000005</v>
      </c>
      <c r="P9" s="95">
        <f>'LEI Seaview Usage'!N8</f>
        <v>45.879999999999995</v>
      </c>
      <c r="Q9" s="95">
        <f>'LEI Seaview Usage'!O8</f>
        <v>44.14</v>
      </c>
      <c r="R9" s="64">
        <f t="shared" ref="R9:R72" si="5">AVERAGE(L9:Q9)</f>
        <v>43.994999999999997</v>
      </c>
      <c r="S9" s="114">
        <f t="shared" ref="S9:S72" si="6">IFERROR(AVERAGE(E9:J9)/2,"")</f>
        <v>222.68952547842753</v>
      </c>
      <c r="T9" s="21" t="s">
        <v>42</v>
      </c>
      <c r="U9" s="37">
        <f ca="1">SUMIF($C$8:$C$2009,1,$K$8:$K$2008)</f>
        <v>14691</v>
      </c>
      <c r="V9" s="61">
        <f>'LEI Seaview Usage'!$W$9</f>
        <v>1</v>
      </c>
      <c r="W9" s="63">
        <f ca="1">U9/SUM($U$8:$U$12)</f>
        <v>1.2580691334080545E-3</v>
      </c>
      <c r="X9" s="63">
        <f t="shared" si="2"/>
        <v>5.6369785794813977E-4</v>
      </c>
      <c r="Y9" s="64">
        <f>'LEI Seaview Usage'!W28</f>
        <v>706.40250000000003</v>
      </c>
      <c r="Z9" s="63">
        <f t="shared" si="3"/>
        <v>1.1710790010604469E-3</v>
      </c>
      <c r="AB9" s="95">
        <f>$AB$3*Z9</f>
        <v>490.27006308596316</v>
      </c>
      <c r="AD9" s="110"/>
      <c r="AE9" s="110"/>
      <c r="AF9" s="110"/>
    </row>
    <row r="10" spans="2:32" ht="15.75" x14ac:dyDescent="0.25">
      <c r="B10" s="57"/>
      <c r="C10" s="13">
        <v>0.625</v>
      </c>
      <c r="D10" s="14" t="s">
        <v>41</v>
      </c>
      <c r="E10" s="15">
        <v>965.17361117813709</v>
      </c>
      <c r="F10" s="15">
        <v>931.75347228692738</v>
      </c>
      <c r="G10" s="16">
        <v>1629.5659723353865</v>
      </c>
      <c r="H10" s="15">
        <v>3868.7152780464385</v>
      </c>
      <c r="I10" s="16">
        <v>1902.2743056876579</v>
      </c>
      <c r="J10" s="17">
        <v>1043.9114584058273</v>
      </c>
      <c r="K10" s="60">
        <f t="shared" si="4"/>
        <v>10341.394097940376</v>
      </c>
      <c r="L10" s="95">
        <f>'LEI Seaview Usage'!J9</f>
        <v>55.66</v>
      </c>
      <c r="M10" s="95">
        <f>'LEI Seaview Usage'!K9</f>
        <v>54.91</v>
      </c>
      <c r="N10" s="95">
        <f>'LEI Seaview Usage'!L9</f>
        <v>72.665000000000006</v>
      </c>
      <c r="O10" s="95">
        <f>'LEI Seaview Usage'!M9</f>
        <v>144.22999999999999</v>
      </c>
      <c r="P10" s="95">
        <f>'LEI Seaview Usage'!N9</f>
        <v>79.805000000000007</v>
      </c>
      <c r="Q10" s="95">
        <f>'LEI Seaview Usage'!O9</f>
        <v>57.427000000000007</v>
      </c>
      <c r="R10" s="64">
        <f t="shared" si="5"/>
        <v>77.449500000000015</v>
      </c>
      <c r="S10" s="114">
        <f t="shared" si="6"/>
        <v>861.78284149503133</v>
      </c>
      <c r="T10" s="21" t="s">
        <v>31</v>
      </c>
      <c r="U10" s="37">
        <f ca="1">SUMIF($C$8:$C$2009,2,$K$8:$K$2008)</f>
        <v>216410</v>
      </c>
      <c r="V10" s="61">
        <v>2</v>
      </c>
      <c r="W10" s="63">
        <f ca="1">U10/SUM($U$8:$U$12)</f>
        <v>1.8532349136262821E-2</v>
      </c>
      <c r="X10" s="63">
        <f t="shared" si="2"/>
        <v>1.1273957158962795E-3</v>
      </c>
      <c r="Y10" s="64">
        <f>'LEI Seaview Usage'!W29+'Estates Usage'!V17</f>
        <v>6348.1500000000005</v>
      </c>
      <c r="Z10" s="63">
        <f t="shared" si="3"/>
        <v>1.0524007432847246E-2</v>
      </c>
      <c r="AB10" s="95">
        <f>$AB$3*Z10</f>
        <v>4405.8562943635643</v>
      </c>
      <c r="AD10" s="110"/>
      <c r="AE10" s="110"/>
      <c r="AF10" s="110"/>
    </row>
    <row r="11" spans="2:32" ht="15.75" x14ac:dyDescent="0.25">
      <c r="B11" s="57"/>
      <c r="C11" s="13">
        <v>0.625</v>
      </c>
      <c r="D11" s="14" t="s">
        <v>43</v>
      </c>
      <c r="E11" s="15">
        <v>219.23611112633586</v>
      </c>
      <c r="F11" s="15">
        <v>247.30902779495202</v>
      </c>
      <c r="G11" s="16">
        <v>324.84375002255859</v>
      </c>
      <c r="H11" s="15">
        <v>1125.5902778559439</v>
      </c>
      <c r="I11" s="16">
        <v>818.1250000568142</v>
      </c>
      <c r="J11" s="17">
        <v>759.30555560828509</v>
      </c>
      <c r="K11" s="60">
        <f t="shared" si="4"/>
        <v>3494.4097224648895</v>
      </c>
      <c r="L11" s="95">
        <f>'LEI Seaview Usage'!J10</f>
        <v>38.92</v>
      </c>
      <c r="M11" s="95">
        <f>'LEI Seaview Usage'!K10</f>
        <v>39.549999999999997</v>
      </c>
      <c r="N11" s="95">
        <f>'LEI Seaview Usage'!L10</f>
        <v>41.29</v>
      </c>
      <c r="O11" s="95">
        <f>'LEI Seaview Usage'!M10</f>
        <v>59.47</v>
      </c>
      <c r="P11" s="95">
        <f>'LEI Seaview Usage'!N10</f>
        <v>52.36</v>
      </c>
      <c r="Q11" s="95">
        <f>'LEI Seaview Usage'!O10</f>
        <v>51.04</v>
      </c>
      <c r="R11" s="64">
        <f t="shared" si="5"/>
        <v>47.104999999999997</v>
      </c>
      <c r="S11" s="114">
        <f t="shared" si="6"/>
        <v>291.20081020540744</v>
      </c>
      <c r="T11" s="21" t="s">
        <v>1064</v>
      </c>
      <c r="U11" s="37"/>
      <c r="V11">
        <f>'LEI Seaview Usage'!W11+'Estates Usage'!U19+'Del Bay'!B6</f>
        <v>255</v>
      </c>
      <c r="W11" s="63">
        <f ca="1">U11/SUM($U$8:$U$12)</f>
        <v>0</v>
      </c>
      <c r="X11" s="63">
        <f t="shared" si="2"/>
        <v>0.14374295377677565</v>
      </c>
      <c r="Y11" s="64">
        <f>'LEI Seaview Usage'!W30+'Estates Usage'!V19+'Del Bay'!B7</f>
        <v>85232.88</v>
      </c>
      <c r="Z11" s="63">
        <f t="shared" si="3"/>
        <v>0.14129966409788322</v>
      </c>
      <c r="AB11" s="95">
        <f>$AB$3*Z11</f>
        <v>59154.843668586014</v>
      </c>
      <c r="AD11" s="110"/>
      <c r="AE11" s="110"/>
      <c r="AF11" s="110"/>
    </row>
    <row r="12" spans="2:32" ht="15.75" x14ac:dyDescent="0.25">
      <c r="B12" s="57"/>
      <c r="C12" s="13">
        <v>0.625</v>
      </c>
      <c r="D12" s="14" t="s">
        <v>44</v>
      </c>
      <c r="E12" s="15">
        <v>245.97222223930362</v>
      </c>
      <c r="F12" s="15">
        <v>241.96180557235846</v>
      </c>
      <c r="G12" s="16">
        <v>442.48263891961687</v>
      </c>
      <c r="H12" s="15">
        <v>532.04861114805897</v>
      </c>
      <c r="I12" s="16">
        <v>525.36458336981696</v>
      </c>
      <c r="J12" s="17">
        <v>279.39236113051334</v>
      </c>
      <c r="K12" s="60">
        <f t="shared" si="4"/>
        <v>2267.222222379668</v>
      </c>
      <c r="L12" s="95">
        <f>'LEI Seaview Usage'!J11</f>
        <v>39.520000000000003</v>
      </c>
      <c r="M12" s="95">
        <f>'LEI Seaview Usage'!K11</f>
        <v>39.43</v>
      </c>
      <c r="N12" s="95">
        <f>'LEI Seaview Usage'!L11</f>
        <v>43.93</v>
      </c>
      <c r="O12" s="95">
        <f>'LEI Seaview Usage'!M11</f>
        <v>45.94</v>
      </c>
      <c r="P12" s="95">
        <f>'LEI Seaview Usage'!N11</f>
        <v>45.79</v>
      </c>
      <c r="Q12" s="95">
        <f>'LEI Seaview Usage'!O11</f>
        <v>40.269999999999996</v>
      </c>
      <c r="R12" s="64">
        <f t="shared" si="5"/>
        <v>42.48</v>
      </c>
      <c r="S12" s="114">
        <f t="shared" si="6"/>
        <v>188.93518519830567</v>
      </c>
      <c r="T12" s="21" t="s">
        <v>1119</v>
      </c>
      <c r="U12" s="37">
        <f ca="1">SUMIF($C$8:$C$2009,"Committed Customer",$K$8:$K$2008)</f>
        <v>216820</v>
      </c>
      <c r="V12">
        <v>1</v>
      </c>
      <c r="W12" s="63">
        <f ca="1">U12/SUM($U$8:$U$12)</f>
        <v>1.8567459635527493E-2</v>
      </c>
      <c r="X12" s="63">
        <f t="shared" si="2"/>
        <v>5.6369785794813977E-4</v>
      </c>
      <c r="Y12" s="64">
        <f>SUM(L284:Q284)</f>
        <v>8582.9699999999993</v>
      </c>
      <c r="Z12" s="63">
        <f t="shared" si="3"/>
        <v>1.4228907646464704E-2</v>
      </c>
      <c r="AB12" s="95">
        <f t="shared" ref="AB12:AB13" si="7">$AB$3*Z12</f>
        <v>5956.9059330409063</v>
      </c>
      <c r="AD12" s="110"/>
      <c r="AE12" s="110"/>
      <c r="AF12" s="110"/>
    </row>
    <row r="13" spans="2:32" ht="15.75" x14ac:dyDescent="0.25">
      <c r="B13" s="57"/>
      <c r="C13" s="13">
        <v>0.625</v>
      </c>
      <c r="D13" s="14" t="s">
        <v>45</v>
      </c>
      <c r="E13" s="15">
        <v>443.81944447526524</v>
      </c>
      <c r="F13" s="15">
        <v>541.40625003759772</v>
      </c>
      <c r="G13" s="16">
        <v>761.97916671958194</v>
      </c>
      <c r="H13" s="15">
        <v>679.09722226938175</v>
      </c>
      <c r="I13" s="16">
        <v>664.39236115724952</v>
      </c>
      <c r="J13" s="17">
        <v>471.89236114388143</v>
      </c>
      <c r="K13" s="60">
        <f t="shared" si="4"/>
        <v>3562.5868058029573</v>
      </c>
      <c r="L13" s="95">
        <f>'LEI Seaview Usage'!J12</f>
        <v>43.96</v>
      </c>
      <c r="M13" s="95">
        <f>'LEI Seaview Usage'!K12</f>
        <v>46.150000000000006</v>
      </c>
      <c r="N13" s="95">
        <f>'LEI Seaview Usage'!L12</f>
        <v>51.1</v>
      </c>
      <c r="O13" s="95">
        <f>'LEI Seaview Usage'!M12</f>
        <v>49.24</v>
      </c>
      <c r="P13" s="95">
        <f>'LEI Seaview Usage'!N12</f>
        <v>48.91</v>
      </c>
      <c r="Q13" s="95">
        <f>'LEI Seaview Usage'!O12</f>
        <v>44.59</v>
      </c>
      <c r="R13" s="64">
        <f t="shared" si="5"/>
        <v>47.32500000000001</v>
      </c>
      <c r="S13" s="114">
        <f t="shared" si="6"/>
        <v>296.88223381691313</v>
      </c>
      <c r="T13" s="21" t="s">
        <v>1115</v>
      </c>
      <c r="U13" s="37"/>
      <c r="V13">
        <v>131</v>
      </c>
      <c r="X13" s="63">
        <f t="shared" si="2"/>
        <v>7.3844419391206312E-2</v>
      </c>
      <c r="Y13" s="64">
        <v>19825</v>
      </c>
      <c r="Z13" s="63">
        <f t="shared" si="3"/>
        <v>3.286602354326798E-2</v>
      </c>
      <c r="AB13" s="95">
        <f t="shared" si="7"/>
        <v>13759.300116688742</v>
      </c>
      <c r="AD13" s="72"/>
      <c r="AE13" s="72"/>
      <c r="AF13" s="72"/>
    </row>
    <row r="14" spans="2:32" ht="15.75" x14ac:dyDescent="0.25">
      <c r="B14" s="57"/>
      <c r="C14" s="13">
        <v>0.625</v>
      </c>
      <c r="D14" s="14" t="s">
        <v>46</v>
      </c>
      <c r="E14" s="15">
        <v>136.35416667613572</v>
      </c>
      <c r="F14" s="15">
        <v>308.80208335477795</v>
      </c>
      <c r="G14" s="16">
        <v>503.97569447944278</v>
      </c>
      <c r="H14" s="15">
        <v>187.15277779077451</v>
      </c>
      <c r="I14" s="16">
        <v>264.68750001838106</v>
      </c>
      <c r="J14" s="17">
        <v>92.239583339738857</v>
      </c>
      <c r="K14" s="60">
        <f t="shared" si="4"/>
        <v>1493.2118056592508</v>
      </c>
      <c r="L14" s="95">
        <f>'LEI Seaview Usage'!J13</f>
        <v>37.06</v>
      </c>
      <c r="M14" s="95">
        <f>'LEI Seaview Usage'!K13</f>
        <v>40.93</v>
      </c>
      <c r="N14" s="95">
        <f>'LEI Seaview Usage'!L13</f>
        <v>45.31</v>
      </c>
      <c r="O14" s="95">
        <f>'LEI Seaview Usage'!M13</f>
        <v>38.200000000000003</v>
      </c>
      <c r="P14" s="95">
        <f>'LEI Seaview Usage'!N13</f>
        <v>39.94</v>
      </c>
      <c r="Q14" s="95">
        <f>'LEI Seaview Usage'!O13</f>
        <v>36.07</v>
      </c>
      <c r="R14" s="64">
        <f t="shared" si="5"/>
        <v>39.585000000000001</v>
      </c>
      <c r="S14" s="114">
        <f t="shared" si="6"/>
        <v>124.4343171382709</v>
      </c>
      <c r="T14" s="21"/>
      <c r="U14" s="37"/>
      <c r="V14" s="147">
        <f>SUM(V8:V13)</f>
        <v>1774</v>
      </c>
      <c r="W14" s="146">
        <f ca="1">SUM(W8:W13)</f>
        <v>1</v>
      </c>
      <c r="X14" s="146">
        <f>SUM(X8:X13)</f>
        <v>1</v>
      </c>
      <c r="Y14" s="66">
        <f>SUM(Y8:Y13)</f>
        <v>603206.52950000088</v>
      </c>
      <c r="Z14" s="63">
        <f t="shared" si="3"/>
        <v>1</v>
      </c>
      <c r="AB14" s="66">
        <f>SUM(AB8:AB13)</f>
        <v>418648.15494258632</v>
      </c>
    </row>
    <row r="15" spans="2:32" ht="15.75" x14ac:dyDescent="0.25">
      <c r="B15" s="57"/>
      <c r="C15" s="13">
        <v>0.625</v>
      </c>
      <c r="D15" s="14" t="s">
        <v>47</v>
      </c>
      <c r="E15" s="15"/>
      <c r="F15" s="15"/>
      <c r="G15" s="16">
        <v>1110.8854167438114</v>
      </c>
      <c r="H15" s="15">
        <v>1962.4305556918355</v>
      </c>
      <c r="I15" s="16">
        <v>840.85069450283686</v>
      </c>
      <c r="J15" s="17">
        <v>478.57638892212339</v>
      </c>
      <c r="K15" s="60">
        <f t="shared" si="4"/>
        <v>4392.7430558606075</v>
      </c>
      <c r="L15" s="95">
        <f>'LEI Seaview Usage'!J14</f>
        <v>34</v>
      </c>
      <c r="M15" s="95">
        <f>'LEI Seaview Usage'!K14</f>
        <v>34</v>
      </c>
      <c r="N15" s="95">
        <f>'LEI Seaview Usage'!L14</f>
        <v>59.085000000000001</v>
      </c>
      <c r="O15" s="95">
        <f>'LEI Seaview Usage'!M14</f>
        <v>81.38</v>
      </c>
      <c r="P15" s="95">
        <f>'LEI Seaview Usage'!N14</f>
        <v>52.870000000000005</v>
      </c>
      <c r="Q15" s="95">
        <f>'LEI Seaview Usage'!O14</f>
        <v>44.74</v>
      </c>
      <c r="R15" s="64">
        <f t="shared" si="5"/>
        <v>51.01250000000001</v>
      </c>
      <c r="S15" s="114">
        <f t="shared" si="6"/>
        <v>549.09288198257593</v>
      </c>
      <c r="T15" s="21" t="s">
        <v>32</v>
      </c>
      <c r="U15" s="38">
        <f ca="1">U8/COUNTIF($C$8:$C$1400,5/8)</f>
        <v>8113.7989021989479</v>
      </c>
      <c r="V15" s="114"/>
    </row>
    <row r="16" spans="2:32" ht="15.75" x14ac:dyDescent="0.25">
      <c r="B16" s="57"/>
      <c r="C16" s="13">
        <v>0.625</v>
      </c>
      <c r="D16" s="14" t="s">
        <v>49</v>
      </c>
      <c r="E16" s="15">
        <v>50.798611114638796</v>
      </c>
      <c r="F16" s="15">
        <v>318.15972224431664</v>
      </c>
      <c r="G16" s="16">
        <v>255.32986112884237</v>
      </c>
      <c r="H16" s="15">
        <v>528.03819448111381</v>
      </c>
      <c r="I16" s="16">
        <v>292.76041668699725</v>
      </c>
      <c r="J16" s="17">
        <v>497.29166670120082</v>
      </c>
      <c r="K16" s="60">
        <f t="shared" si="4"/>
        <v>1942.3784723571098</v>
      </c>
      <c r="L16" s="95">
        <f>'LEI Seaview Usage'!J15</f>
        <v>35.14</v>
      </c>
      <c r="M16" s="95">
        <f>'LEI Seaview Usage'!K15</f>
        <v>41.14</v>
      </c>
      <c r="N16" s="95">
        <f>'LEI Seaview Usage'!L15</f>
        <v>39.729999999999997</v>
      </c>
      <c r="O16" s="95">
        <f>'LEI Seaview Usage'!M15</f>
        <v>45.85</v>
      </c>
      <c r="P16" s="95">
        <f>'LEI Seaview Usage'!N15</f>
        <v>40.57</v>
      </c>
      <c r="Q16" s="95">
        <f>'LEI Seaview Usage'!O15</f>
        <v>45.16</v>
      </c>
      <c r="R16" s="64">
        <f t="shared" si="5"/>
        <v>41.264999999999993</v>
      </c>
      <c r="S16" s="114">
        <f t="shared" si="6"/>
        <v>161.86487269642581</v>
      </c>
      <c r="T16" s="21" t="s">
        <v>48</v>
      </c>
      <c r="U16" s="38">
        <f ca="1">U9/COUNTIF($C$8:$C$1400,1)</f>
        <v>14691</v>
      </c>
      <c r="V16" s="114"/>
    </row>
    <row r="17" spans="2:26" ht="15.75" x14ac:dyDescent="0.25">
      <c r="B17" s="57"/>
      <c r="C17" s="13">
        <v>0.625</v>
      </c>
      <c r="D17" s="50" t="s">
        <v>50</v>
      </c>
      <c r="E17" s="15">
        <v>5.3472222225935573</v>
      </c>
      <c r="F17" s="15">
        <v>16.041666667780671</v>
      </c>
      <c r="G17" s="16">
        <v>0</v>
      </c>
      <c r="H17" s="15">
        <v>144.37500001002604</v>
      </c>
      <c r="I17" s="16">
        <v>40.104166669451679</v>
      </c>
      <c r="J17" s="17">
        <v>1.3368055556483893</v>
      </c>
      <c r="K17" s="60">
        <f t="shared" si="4"/>
        <v>207.20486112550034</v>
      </c>
      <c r="L17" s="95">
        <f>'LEI Seaview Usage'!J16</f>
        <v>34.119999999999997</v>
      </c>
      <c r="M17" s="95">
        <f>'LEI Seaview Usage'!K16</f>
        <v>34.36</v>
      </c>
      <c r="N17" s="95">
        <f>'LEI Seaview Usage'!L16</f>
        <v>34</v>
      </c>
      <c r="O17" s="95">
        <f>'LEI Seaview Usage'!M16</f>
        <v>37.24</v>
      </c>
      <c r="P17" s="95">
        <f>'LEI Seaview Usage'!N16</f>
        <v>34.9</v>
      </c>
      <c r="Q17" s="95">
        <f>'LEI Seaview Usage'!O16</f>
        <v>34.03</v>
      </c>
      <c r="R17" s="64">
        <f t="shared" si="5"/>
        <v>34.774999999999999</v>
      </c>
      <c r="S17" s="114">
        <f t="shared" si="6"/>
        <v>17.267071760458361</v>
      </c>
      <c r="T17" s="21" t="s">
        <v>33</v>
      </c>
      <c r="U17" s="38">
        <f ca="1">U10/COUNTIF($C$8:$C$1400,2)</f>
        <v>108205</v>
      </c>
    </row>
    <row r="18" spans="2:26" ht="15.75" x14ac:dyDescent="0.25">
      <c r="B18" s="57"/>
      <c r="C18" s="13">
        <v>0.625</v>
      </c>
      <c r="D18" s="14" t="s">
        <v>51</v>
      </c>
      <c r="E18" s="15">
        <v>2.6736111112967786</v>
      </c>
      <c r="F18" s="15">
        <v>479.91319447777175</v>
      </c>
      <c r="G18" s="16">
        <v>778.02083338736259</v>
      </c>
      <c r="H18" s="15">
        <v>494.61805558990403</v>
      </c>
      <c r="I18" s="16">
        <v>449.16666669785883</v>
      </c>
      <c r="J18" s="17">
        <v>327.51736113385539</v>
      </c>
      <c r="K18" s="60">
        <f t="shared" si="4"/>
        <v>2531.9097223980498</v>
      </c>
      <c r="L18" s="95">
        <f>'LEI Seaview Usage'!J17</f>
        <v>34.06</v>
      </c>
      <c r="M18" s="95">
        <f>'LEI Seaview Usage'!K17</f>
        <v>44.769999999999996</v>
      </c>
      <c r="N18" s="95">
        <f>'LEI Seaview Usage'!L17</f>
        <v>51.46</v>
      </c>
      <c r="O18" s="95">
        <f>'LEI Seaview Usage'!M17</f>
        <v>45.1</v>
      </c>
      <c r="P18" s="95">
        <f>'LEI Seaview Usage'!N17</f>
        <v>44.08</v>
      </c>
      <c r="Q18" s="95">
        <f>'LEI Seaview Usage'!O17</f>
        <v>41.35</v>
      </c>
      <c r="R18" s="64">
        <f t="shared" si="5"/>
        <v>43.47</v>
      </c>
      <c r="S18" s="114">
        <f t="shared" si="6"/>
        <v>210.99247686650415</v>
      </c>
      <c r="T18" s="21" t="s">
        <v>1120</v>
      </c>
      <c r="U18" s="38">
        <f ca="1">U12/V12</f>
        <v>216820</v>
      </c>
    </row>
    <row r="19" spans="2:26" ht="15.75" x14ac:dyDescent="0.25">
      <c r="B19" s="57"/>
      <c r="C19" s="13">
        <v>0.625</v>
      </c>
      <c r="D19" s="14" t="s">
        <v>52</v>
      </c>
      <c r="E19" s="15">
        <v>503.97569447944278</v>
      </c>
      <c r="F19" s="15">
        <v>756.63194449698835</v>
      </c>
      <c r="G19" s="16">
        <v>883.62847228358532</v>
      </c>
      <c r="H19" s="15">
        <v>866.25000006015625</v>
      </c>
      <c r="I19" s="16">
        <v>799.40972227773682</v>
      </c>
      <c r="J19" s="17">
        <v>252.65625001754557</v>
      </c>
      <c r="K19" s="60">
        <f t="shared" si="4"/>
        <v>4062.5520836154551</v>
      </c>
      <c r="L19" s="95">
        <f>'LEI Seaview Usage'!J18</f>
        <v>45.31</v>
      </c>
      <c r="M19" s="95">
        <f>'LEI Seaview Usage'!K18</f>
        <v>50.980000000000004</v>
      </c>
      <c r="N19" s="95">
        <f>'LEI Seaview Usage'!L18</f>
        <v>53.83</v>
      </c>
      <c r="O19" s="95">
        <f>'LEI Seaview Usage'!M18</f>
        <v>53.44</v>
      </c>
      <c r="P19" s="95">
        <f>'LEI Seaview Usage'!N18</f>
        <v>51.94</v>
      </c>
      <c r="Q19" s="95">
        <f>'LEI Seaview Usage'!O18</f>
        <v>39.67</v>
      </c>
      <c r="R19" s="64">
        <f t="shared" si="5"/>
        <v>49.195</v>
      </c>
      <c r="S19" s="114">
        <f t="shared" si="6"/>
        <v>338.54600696795461</v>
      </c>
      <c r="T19" s="21" t="s">
        <v>1100</v>
      </c>
      <c r="U19" s="56">
        <f>AVERAGEIF($C$8:$C$1395,5/8,$E$8:$E$1395)/2</f>
        <v>593.11295893027022</v>
      </c>
    </row>
    <row r="20" spans="2:26" ht="15.75" x14ac:dyDescent="0.25">
      <c r="B20" s="57"/>
      <c r="C20" s="13">
        <v>0.625</v>
      </c>
      <c r="D20" s="14" t="s">
        <v>53</v>
      </c>
      <c r="E20" s="15">
        <v>453.17708336480399</v>
      </c>
      <c r="F20" s="15">
        <v>442.48263891961687</v>
      </c>
      <c r="G20" s="16">
        <v>470.55555558823301</v>
      </c>
      <c r="H20" s="15">
        <v>411.73611113970389</v>
      </c>
      <c r="I20" s="16">
        <v>544.07986114889445</v>
      </c>
      <c r="J20" s="17">
        <v>521.35416670287179</v>
      </c>
      <c r="K20" s="60">
        <f t="shared" si="4"/>
        <v>2843.3854168641242</v>
      </c>
      <c r="L20" s="95">
        <f>'LEI Seaview Usage'!J19</f>
        <v>44.17</v>
      </c>
      <c r="M20" s="95">
        <f>'LEI Seaview Usage'!K19</f>
        <v>43.93</v>
      </c>
      <c r="N20" s="95">
        <f>'LEI Seaview Usage'!L19</f>
        <v>44.56</v>
      </c>
      <c r="O20" s="95">
        <f>'LEI Seaview Usage'!M19</f>
        <v>43.24</v>
      </c>
      <c r="P20" s="95">
        <f>'LEI Seaview Usage'!N19</f>
        <v>46.21</v>
      </c>
      <c r="Q20" s="95">
        <f>'LEI Seaview Usage'!O19</f>
        <v>45.7</v>
      </c>
      <c r="R20" s="64">
        <f t="shared" si="5"/>
        <v>44.634999999999998</v>
      </c>
      <c r="S20" s="114">
        <f t="shared" si="6"/>
        <v>236.94878473867701</v>
      </c>
      <c r="U20" s="72"/>
      <c r="V20" s="72"/>
      <c r="W20" s="168"/>
      <c r="X20" s="168"/>
      <c r="Y20" s="168"/>
      <c r="Z20" s="64"/>
    </row>
    <row r="21" spans="2:26" ht="15.75" x14ac:dyDescent="0.25">
      <c r="B21" s="57"/>
      <c r="C21" s="13">
        <v>0.625</v>
      </c>
      <c r="D21" s="14" t="s">
        <v>55</v>
      </c>
      <c r="E21" s="15"/>
      <c r="F21" s="15">
        <v>2.6736111112967786</v>
      </c>
      <c r="G21" s="16">
        <v>131.00694445354216</v>
      </c>
      <c r="H21" s="15">
        <v>335.53819446774571</v>
      </c>
      <c r="I21" s="16">
        <v>713.85416671623989</v>
      </c>
      <c r="J21" s="17">
        <v>604.23611115307199</v>
      </c>
      <c r="K21" s="60">
        <f t="shared" si="4"/>
        <v>1787.3090279018966</v>
      </c>
      <c r="L21" s="95">
        <f>'LEI Seaview Usage'!J20</f>
        <v>34</v>
      </c>
      <c r="M21" s="95">
        <f>'LEI Seaview Usage'!K20</f>
        <v>34.06</v>
      </c>
      <c r="N21" s="95">
        <f>'LEI Seaview Usage'!L20</f>
        <v>36.94</v>
      </c>
      <c r="O21" s="95">
        <f>'LEI Seaview Usage'!M20</f>
        <v>41.53</v>
      </c>
      <c r="P21" s="95">
        <f>'LEI Seaview Usage'!N20</f>
        <v>50.019999999999996</v>
      </c>
      <c r="Q21" s="95">
        <f>'LEI Seaview Usage'!O20</f>
        <v>47.56</v>
      </c>
      <c r="R21" s="64">
        <f t="shared" si="5"/>
        <v>40.685000000000002</v>
      </c>
      <c r="S21" s="114">
        <f t="shared" si="6"/>
        <v>178.73090279018965</v>
      </c>
      <c r="U21" s="165"/>
      <c r="V21" s="166"/>
      <c r="W21" s="161"/>
      <c r="X21" s="161"/>
      <c r="Y21" s="161"/>
    </row>
    <row r="22" spans="2:26" ht="15.75" x14ac:dyDescent="0.25">
      <c r="B22" s="57"/>
      <c r="C22" s="13">
        <v>0.625</v>
      </c>
      <c r="D22" s="14" t="s">
        <v>56</v>
      </c>
      <c r="E22" s="15">
        <v>672.41319449113985</v>
      </c>
      <c r="F22" s="15">
        <v>224.58333334892941</v>
      </c>
      <c r="G22" s="16">
        <v>10.694444445187115</v>
      </c>
      <c r="H22" s="15">
        <v>10.694444445187115</v>
      </c>
      <c r="I22" s="16">
        <v>117.63888889705825</v>
      </c>
      <c r="J22" s="17">
        <v>716.52777782753662</v>
      </c>
      <c r="K22" s="60">
        <f t="shared" si="4"/>
        <v>1752.5520834550384</v>
      </c>
      <c r="L22" s="95">
        <f>'LEI Seaview Usage'!J21</f>
        <v>49.09</v>
      </c>
      <c r="M22" s="95">
        <f>'LEI Seaview Usage'!K21</f>
        <v>39.04</v>
      </c>
      <c r="N22" s="95">
        <f>'LEI Seaview Usage'!L21</f>
        <v>34.24</v>
      </c>
      <c r="O22" s="95">
        <f>'LEI Seaview Usage'!M21</f>
        <v>34.24</v>
      </c>
      <c r="P22" s="95">
        <f>'LEI Seaview Usage'!N21</f>
        <v>36.64</v>
      </c>
      <c r="Q22" s="95">
        <f>'LEI Seaview Usage'!O21</f>
        <v>50.08</v>
      </c>
      <c r="R22" s="64">
        <f t="shared" si="5"/>
        <v>40.555</v>
      </c>
      <c r="S22" s="114">
        <f t="shared" si="6"/>
        <v>146.04600695458655</v>
      </c>
      <c r="U22" s="165"/>
      <c r="V22" s="67"/>
      <c r="W22" s="68"/>
      <c r="X22" s="69"/>
      <c r="Y22" s="135"/>
    </row>
    <row r="23" spans="2:26" ht="15.75" x14ac:dyDescent="0.25">
      <c r="B23" s="57"/>
      <c r="C23" s="13">
        <v>0.625</v>
      </c>
      <c r="D23" s="14" t="s">
        <v>57</v>
      </c>
      <c r="E23" s="15">
        <v>1392.9513889856216</v>
      </c>
      <c r="F23" s="15">
        <v>2208.4027779311391</v>
      </c>
      <c r="G23" s="16">
        <v>2535.9201390649946</v>
      </c>
      <c r="H23" s="15">
        <v>2128.1944445922359</v>
      </c>
      <c r="I23" s="16">
        <v>1308.7326389797731</v>
      </c>
      <c r="J23" s="17">
        <v>1189.7569445270665</v>
      </c>
      <c r="K23" s="60">
        <f t="shared" si="4"/>
        <v>10763.958334080831</v>
      </c>
      <c r="L23" s="95">
        <f>'LEI Seaview Usage'!J22</f>
        <v>66.47</v>
      </c>
      <c r="M23" s="95">
        <f>'LEI Seaview Usage'!K22</f>
        <v>88.34</v>
      </c>
      <c r="N23" s="95">
        <f>'LEI Seaview Usage'!L22</f>
        <v>99.364999999999995</v>
      </c>
      <c r="O23" s="95">
        <f>'LEI Seaview Usage'!M22</f>
        <v>85.72</v>
      </c>
      <c r="P23" s="95">
        <f>'LEI Seaview Usage'!N22</f>
        <v>64.265000000000001</v>
      </c>
      <c r="Q23" s="95">
        <f>'LEI Seaview Usage'!O22</f>
        <v>61.15</v>
      </c>
      <c r="R23" s="64">
        <f t="shared" si="5"/>
        <v>77.551666666666662</v>
      </c>
      <c r="S23" s="114">
        <f t="shared" si="6"/>
        <v>896.99652784006923</v>
      </c>
      <c r="U23" s="165"/>
      <c r="V23" s="67"/>
      <c r="W23" s="68"/>
      <c r="X23" s="68"/>
      <c r="Y23" s="71"/>
    </row>
    <row r="24" spans="2:26" ht="15.75" x14ac:dyDescent="0.25">
      <c r="B24" s="57"/>
      <c r="C24" s="13">
        <v>0.625</v>
      </c>
      <c r="D24" s="14" t="s">
        <v>58</v>
      </c>
      <c r="E24" s="15">
        <v>597.55208337482998</v>
      </c>
      <c r="F24" s="15">
        <v>649.68750004511719</v>
      </c>
      <c r="G24" s="16">
        <v>894.32291672877238</v>
      </c>
      <c r="H24" s="15">
        <v>775.34722227606574</v>
      </c>
      <c r="I24" s="16">
        <v>517.34375003592663</v>
      </c>
      <c r="J24" s="17">
        <v>643.00347226687529</v>
      </c>
      <c r="K24" s="60">
        <f t="shared" si="4"/>
        <v>4077.2569447275873</v>
      </c>
      <c r="L24" s="95">
        <f>'LEI Seaview Usage'!J23</f>
        <v>47.41</v>
      </c>
      <c r="M24" s="95">
        <f>'LEI Seaview Usage'!K23</f>
        <v>48.58</v>
      </c>
      <c r="N24" s="95">
        <f>'LEI Seaview Usage'!L23</f>
        <v>54.07</v>
      </c>
      <c r="O24" s="95">
        <f>'LEI Seaview Usage'!M23</f>
        <v>51.4</v>
      </c>
      <c r="P24" s="95">
        <f>'LEI Seaview Usage'!N23</f>
        <v>45.61</v>
      </c>
      <c r="Q24" s="95">
        <f>'LEI Seaview Usage'!O23</f>
        <v>48.43</v>
      </c>
      <c r="R24" s="64">
        <f t="shared" si="5"/>
        <v>49.25</v>
      </c>
      <c r="S24" s="114">
        <f t="shared" si="6"/>
        <v>339.77141206063226</v>
      </c>
      <c r="U24" s="165"/>
      <c r="V24" s="67"/>
      <c r="W24" s="68"/>
      <c r="X24" s="71"/>
      <c r="Y24" s="71"/>
    </row>
    <row r="25" spans="2:26" ht="15.75" x14ac:dyDescent="0.25">
      <c r="B25" s="57"/>
      <c r="C25" s="13">
        <v>0.625</v>
      </c>
      <c r="D25" s="14" t="s">
        <v>59</v>
      </c>
      <c r="E25" s="15">
        <v>863.57638894885952</v>
      </c>
      <c r="F25" s="15">
        <v>814.11458338986904</v>
      </c>
      <c r="G25" s="16">
        <v>1644.2708334475187</v>
      </c>
      <c r="H25" s="15">
        <v>1200.4513889722537</v>
      </c>
      <c r="I25" s="16">
        <v>605.5729167087203</v>
      </c>
      <c r="J25" s="17">
        <v>558.78472226102667</v>
      </c>
      <c r="K25" s="60">
        <f t="shared" si="4"/>
        <v>5686.7708337282475</v>
      </c>
      <c r="L25" s="95">
        <f>'LEI Seaview Usage'!J24</f>
        <v>53.379999999999995</v>
      </c>
      <c r="M25" s="95">
        <f>'LEI Seaview Usage'!K24</f>
        <v>52.269999999999996</v>
      </c>
      <c r="N25" s="95">
        <f>'LEI Seaview Usage'!L24</f>
        <v>73.05</v>
      </c>
      <c r="O25" s="95">
        <f>'LEI Seaview Usage'!M24</f>
        <v>61.43</v>
      </c>
      <c r="P25" s="95">
        <f>'LEI Seaview Usage'!N24</f>
        <v>47.59</v>
      </c>
      <c r="Q25" s="95">
        <f>'LEI Seaview Usage'!O24</f>
        <v>46.54</v>
      </c>
      <c r="R25" s="64">
        <f t="shared" si="5"/>
        <v>55.710000000000008</v>
      </c>
      <c r="S25" s="114">
        <f t="shared" si="6"/>
        <v>473.89756947735395</v>
      </c>
      <c r="U25" s="165"/>
      <c r="V25" s="67"/>
      <c r="W25" s="68"/>
      <c r="X25" s="71"/>
      <c r="Y25" s="135"/>
    </row>
    <row r="26" spans="2:26" ht="15.75" x14ac:dyDescent="0.25">
      <c r="B26" s="57"/>
      <c r="C26" s="13">
        <v>0.625</v>
      </c>
      <c r="D26" s="14" t="s">
        <v>60</v>
      </c>
      <c r="E26" s="15">
        <v>5.3472222225935573</v>
      </c>
      <c r="F26" s="15">
        <v>787.37847227690133</v>
      </c>
      <c r="G26" s="16">
        <v>1061.4236111848211</v>
      </c>
      <c r="H26" s="15">
        <v>1167.0312500810439</v>
      </c>
      <c r="I26" s="16">
        <v>1015.9722222927759</v>
      </c>
      <c r="J26" s="17">
        <v>954.47916673294992</v>
      </c>
      <c r="K26" s="60">
        <f t="shared" si="4"/>
        <v>4991.6319447910855</v>
      </c>
      <c r="L26" s="95">
        <f>'LEI Seaview Usage'!J25</f>
        <v>34.119999999999997</v>
      </c>
      <c r="M26" s="95">
        <f>'LEI Seaview Usage'!K25</f>
        <v>51.67</v>
      </c>
      <c r="N26" s="95">
        <f>'LEI Seaview Usage'!L25</f>
        <v>57.82</v>
      </c>
      <c r="O26" s="95">
        <f>'LEI Seaview Usage'!M25</f>
        <v>60.555</v>
      </c>
      <c r="P26" s="95">
        <f>'LEI Seaview Usage'!N25</f>
        <v>56.8</v>
      </c>
      <c r="Q26" s="95">
        <f>'LEI Seaview Usage'!O25</f>
        <v>55.42</v>
      </c>
      <c r="R26" s="64">
        <f t="shared" si="5"/>
        <v>52.730833333333329</v>
      </c>
      <c r="S26" s="114">
        <f t="shared" si="6"/>
        <v>415.96932873259044</v>
      </c>
      <c r="U26" s="72"/>
      <c r="V26" s="72"/>
      <c r="W26" s="72"/>
      <c r="X26" s="72"/>
      <c r="Y26" s="72"/>
    </row>
    <row r="27" spans="2:26" ht="15.75" x14ac:dyDescent="0.25">
      <c r="B27" s="57"/>
      <c r="C27" s="13">
        <v>0.625</v>
      </c>
      <c r="D27" s="14" t="s">
        <v>61</v>
      </c>
      <c r="E27" s="15">
        <v>1245.9027778642987</v>
      </c>
      <c r="F27" s="15">
        <v>1263.2812500877278</v>
      </c>
      <c r="G27" s="16">
        <v>2382.1875001654298</v>
      </c>
      <c r="H27" s="15">
        <v>1573.4201389981542</v>
      </c>
      <c r="I27" s="16">
        <v>1328.784722314499</v>
      </c>
      <c r="J27" s="17">
        <v>1251.2500000868924</v>
      </c>
      <c r="K27" s="60">
        <f t="shared" si="4"/>
        <v>9044.8263895170021</v>
      </c>
      <c r="L27" s="95">
        <f>'LEI Seaview Usage'!J26</f>
        <v>62.62</v>
      </c>
      <c r="M27" s="95">
        <f>'LEI Seaview Usage'!K26</f>
        <v>63.075000000000003</v>
      </c>
      <c r="N27" s="95">
        <f>'LEI Seaview Usage'!L26</f>
        <v>94.19</v>
      </c>
      <c r="O27" s="95">
        <f>'LEI Seaview Usage'!M26</f>
        <v>71.194999999999993</v>
      </c>
      <c r="P27" s="95">
        <f>'LEI Seaview Usage'!N26</f>
        <v>64.790000000000006</v>
      </c>
      <c r="Q27" s="95">
        <f>'LEI Seaview Usage'!O26</f>
        <v>62.76</v>
      </c>
      <c r="R27" s="64">
        <f t="shared" si="5"/>
        <v>69.771666666666661</v>
      </c>
      <c r="S27" s="114">
        <f t="shared" si="6"/>
        <v>753.73553245975017</v>
      </c>
      <c r="U27" s="165"/>
      <c r="V27" s="167"/>
      <c r="W27" s="72"/>
      <c r="X27" s="72"/>
      <c r="Y27" s="72"/>
    </row>
    <row r="28" spans="2:26" ht="15.75" x14ac:dyDescent="0.25">
      <c r="B28" s="57"/>
      <c r="C28" s="13">
        <v>0.625</v>
      </c>
      <c r="D28" s="14" t="s">
        <v>62</v>
      </c>
      <c r="E28" s="15">
        <v>97.586805562332415</v>
      </c>
      <c r="F28" s="15">
        <v>98.923611117980812</v>
      </c>
      <c r="G28" s="16">
        <v>1598.8194445554736</v>
      </c>
      <c r="H28" s="15">
        <v>1352.84722231617</v>
      </c>
      <c r="I28" s="16">
        <v>394.35763891627482</v>
      </c>
      <c r="J28" s="17">
        <v>110.95486111881631</v>
      </c>
      <c r="K28" s="60">
        <f t="shared" si="4"/>
        <v>3653.4895835870479</v>
      </c>
      <c r="L28" s="95">
        <f>'LEI Seaview Usage'!J27</f>
        <v>36.19</v>
      </c>
      <c r="M28" s="95">
        <f>'LEI Seaview Usage'!K27</f>
        <v>36.22</v>
      </c>
      <c r="N28" s="95">
        <f>'LEI Seaview Usage'!L27</f>
        <v>71.86</v>
      </c>
      <c r="O28" s="95">
        <f>'LEI Seaview Usage'!M27</f>
        <v>65.42</v>
      </c>
      <c r="P28" s="95">
        <f>'LEI Seaview Usage'!N27</f>
        <v>42.85</v>
      </c>
      <c r="Q28" s="95">
        <f>'LEI Seaview Usage'!O27</f>
        <v>36.49</v>
      </c>
      <c r="R28" s="64">
        <f t="shared" si="5"/>
        <v>48.17166666666666</v>
      </c>
      <c r="S28" s="114">
        <f t="shared" si="6"/>
        <v>304.45746529892068</v>
      </c>
    </row>
    <row r="29" spans="2:26" ht="15.75" x14ac:dyDescent="0.25">
      <c r="B29" s="57"/>
      <c r="C29" s="13">
        <v>0.625</v>
      </c>
      <c r="D29" s="14" t="s">
        <v>63</v>
      </c>
      <c r="E29" s="15">
        <v>116.30208334140987</v>
      </c>
      <c r="F29" s="15">
        <v>1.3368055556483893</v>
      </c>
      <c r="G29" s="16">
        <v>2.6736111112967786</v>
      </c>
      <c r="H29" s="15">
        <v>1.3368055556483893</v>
      </c>
      <c r="I29" s="16">
        <v>2.6736111112967786</v>
      </c>
      <c r="J29" s="17">
        <v>10.694444445187115</v>
      </c>
      <c r="K29" s="60">
        <f t="shared" si="4"/>
        <v>135.01736112048729</v>
      </c>
      <c r="L29" s="95">
        <f>'LEI Seaview Usage'!J28</f>
        <v>36.61</v>
      </c>
      <c r="M29" s="95">
        <f>'LEI Seaview Usage'!K28</f>
        <v>34.03</v>
      </c>
      <c r="N29" s="95">
        <f>'LEI Seaview Usage'!L28</f>
        <v>34.06</v>
      </c>
      <c r="O29" s="95">
        <f>'LEI Seaview Usage'!M28</f>
        <v>34.03</v>
      </c>
      <c r="P29" s="95">
        <f>'LEI Seaview Usage'!N28</f>
        <v>34.06</v>
      </c>
      <c r="Q29" s="95">
        <f>'LEI Seaview Usage'!O28</f>
        <v>34.24</v>
      </c>
      <c r="R29" s="64">
        <f t="shared" si="5"/>
        <v>34.505000000000003</v>
      </c>
      <c r="S29" s="114">
        <f t="shared" si="6"/>
        <v>11.251446760040608</v>
      </c>
      <c r="U29" s="72"/>
      <c r="V29" s="72"/>
      <c r="W29" s="168"/>
      <c r="X29" s="168"/>
      <c r="Y29" s="168"/>
    </row>
    <row r="30" spans="2:26" ht="15.75" x14ac:dyDescent="0.25">
      <c r="B30" s="57"/>
      <c r="C30" s="13">
        <v>0.625</v>
      </c>
      <c r="D30" s="14" t="s">
        <v>64</v>
      </c>
      <c r="E30" s="15">
        <v>1679.0277778943769</v>
      </c>
      <c r="F30" s="15">
        <v>1748.5416667880932</v>
      </c>
      <c r="G30" s="16">
        <v>1903.6111112433064</v>
      </c>
      <c r="H30" s="15">
        <v>1937.0312501345161</v>
      </c>
      <c r="I30" s="16">
        <v>1733.8368056759609</v>
      </c>
      <c r="J30" s="17">
        <v>1724.4791667864222</v>
      </c>
      <c r="K30" s="60">
        <f t="shared" si="4"/>
        <v>10726.527778522675</v>
      </c>
      <c r="L30" s="95">
        <f>'LEI Seaview Usage'!J29</f>
        <v>73.959999999999994</v>
      </c>
      <c r="M30" s="95">
        <f>'LEI Seaview Usage'!K29</f>
        <v>75.78</v>
      </c>
      <c r="N30" s="95">
        <f>'LEI Seaview Usage'!L29</f>
        <v>79.84</v>
      </c>
      <c r="O30" s="95">
        <f>'LEI Seaview Usage'!M29</f>
        <v>80.715000000000003</v>
      </c>
      <c r="P30" s="95">
        <f>'LEI Seaview Usage'!N29</f>
        <v>75.394999999999996</v>
      </c>
      <c r="Q30" s="95">
        <f>'LEI Seaview Usage'!O29</f>
        <v>75.150000000000006</v>
      </c>
      <c r="R30" s="64">
        <f t="shared" si="5"/>
        <v>76.806666666666672</v>
      </c>
      <c r="S30" s="114">
        <f t="shared" si="6"/>
        <v>893.87731487688961</v>
      </c>
      <c r="U30" s="165"/>
      <c r="V30" s="166"/>
      <c r="W30" s="161"/>
      <c r="X30" s="161"/>
      <c r="Y30" s="161"/>
    </row>
    <row r="31" spans="2:26" ht="15.75" x14ac:dyDescent="0.25">
      <c r="B31" s="57"/>
      <c r="C31" s="13">
        <v>0.625</v>
      </c>
      <c r="D31" s="14" t="s">
        <v>65</v>
      </c>
      <c r="E31" s="15">
        <v>736.57986116226255</v>
      </c>
      <c r="F31" s="15">
        <v>716.52777782753662</v>
      </c>
      <c r="G31" s="16">
        <v>1302.0486112015312</v>
      </c>
      <c r="H31" s="15">
        <v>1052.0659722952823</v>
      </c>
      <c r="I31" s="16">
        <v>685.78125004762376</v>
      </c>
      <c r="J31" s="17">
        <v>614.93055559825905</v>
      </c>
      <c r="K31" s="60">
        <f t="shared" si="4"/>
        <v>5107.9340281324958</v>
      </c>
      <c r="L31" s="95">
        <f>'LEI Seaview Usage'!J30</f>
        <v>50.53</v>
      </c>
      <c r="M31" s="95">
        <f>'LEI Seaview Usage'!K30</f>
        <v>50.08</v>
      </c>
      <c r="N31" s="95">
        <f>'LEI Seaview Usage'!L30</f>
        <v>64.09</v>
      </c>
      <c r="O31" s="95">
        <f>'LEI Seaview Usage'!M30</f>
        <v>57.61</v>
      </c>
      <c r="P31" s="95">
        <f>'LEI Seaview Usage'!N30</f>
        <v>49.39</v>
      </c>
      <c r="Q31" s="95">
        <f>'LEI Seaview Usage'!O30</f>
        <v>47.8</v>
      </c>
      <c r="R31" s="64">
        <f t="shared" si="5"/>
        <v>53.25</v>
      </c>
      <c r="S31" s="114">
        <f t="shared" si="6"/>
        <v>425.6611690110413</v>
      </c>
      <c r="U31" s="165"/>
      <c r="V31" s="135"/>
      <c r="W31" s="68"/>
      <c r="X31" s="69"/>
      <c r="Y31" s="135"/>
    </row>
    <row r="32" spans="2:26" ht="15.75" x14ac:dyDescent="0.25">
      <c r="B32" s="57"/>
      <c r="C32" s="13">
        <v>0.625</v>
      </c>
      <c r="D32" s="14" t="s">
        <v>66</v>
      </c>
      <c r="E32" s="15">
        <v>253.99305557319397</v>
      </c>
      <c r="F32" s="15">
        <v>291.42361113134888</v>
      </c>
      <c r="G32" s="16">
        <v>401.04166669451678</v>
      </c>
      <c r="H32" s="15">
        <v>546.75347226019119</v>
      </c>
      <c r="I32" s="16">
        <v>340.8854166903393</v>
      </c>
      <c r="J32" s="17">
        <v>248.64583335060041</v>
      </c>
      <c r="K32" s="60">
        <f t="shared" si="4"/>
        <v>2082.7430557001903</v>
      </c>
      <c r="L32" s="95">
        <f>'LEI Seaview Usage'!J31</f>
        <v>39.700000000000003</v>
      </c>
      <c r="M32" s="95">
        <f>'LEI Seaview Usage'!K31</f>
        <v>40.54</v>
      </c>
      <c r="N32" s="95">
        <f>'LEI Seaview Usage'!L31</f>
        <v>43</v>
      </c>
      <c r="O32" s="95">
        <f>'LEI Seaview Usage'!M31</f>
        <v>46.269999999999996</v>
      </c>
      <c r="P32" s="95">
        <f>'LEI Seaview Usage'!N31</f>
        <v>41.65</v>
      </c>
      <c r="Q32" s="95">
        <f>'LEI Seaview Usage'!O31</f>
        <v>39.58</v>
      </c>
      <c r="R32" s="64">
        <f t="shared" si="5"/>
        <v>41.79</v>
      </c>
      <c r="S32" s="114">
        <f t="shared" si="6"/>
        <v>173.56192130834918</v>
      </c>
      <c r="U32" s="165"/>
      <c r="V32" s="67"/>
      <c r="W32" s="68"/>
      <c r="X32" s="68"/>
      <c r="Y32" s="71"/>
    </row>
    <row r="33" spans="2:25" ht="15.75" x14ac:dyDescent="0.25">
      <c r="B33" s="57"/>
      <c r="C33" s="13">
        <v>0.625</v>
      </c>
      <c r="D33" s="14" t="s">
        <v>67</v>
      </c>
      <c r="E33" s="15">
        <v>699.14930560410755</v>
      </c>
      <c r="F33" s="15">
        <v>810.10416672292388</v>
      </c>
      <c r="G33" s="16">
        <v>1203.1250000835503</v>
      </c>
      <c r="H33" s="15">
        <v>2039.9652779194421</v>
      </c>
      <c r="I33" s="16">
        <v>561.45833337232352</v>
      </c>
      <c r="J33" s="17">
        <v>604.23611115307199</v>
      </c>
      <c r="K33" s="60">
        <f t="shared" si="4"/>
        <v>5918.0381948554186</v>
      </c>
      <c r="L33" s="95">
        <f>'LEI Seaview Usage'!J32</f>
        <v>49.69</v>
      </c>
      <c r="M33" s="95">
        <f>'LEI Seaview Usage'!K32</f>
        <v>52.18</v>
      </c>
      <c r="N33" s="95">
        <f>'LEI Seaview Usage'!L32</f>
        <v>61.5</v>
      </c>
      <c r="O33" s="95">
        <f>'LEI Seaview Usage'!M32</f>
        <v>83.41</v>
      </c>
      <c r="P33" s="95">
        <f>'LEI Seaview Usage'!N32</f>
        <v>46.6</v>
      </c>
      <c r="Q33" s="95">
        <f>'LEI Seaview Usage'!O32</f>
        <v>47.56</v>
      </c>
      <c r="R33" s="64">
        <f t="shared" si="5"/>
        <v>56.823333333333331</v>
      </c>
      <c r="S33" s="114">
        <f t="shared" si="6"/>
        <v>493.16984957128489</v>
      </c>
      <c r="U33" s="165"/>
      <c r="V33" s="67"/>
      <c r="W33" s="68"/>
      <c r="X33" s="71"/>
      <c r="Y33" s="71"/>
    </row>
    <row r="34" spans="2:25" ht="15.75" x14ac:dyDescent="0.25">
      <c r="B34" s="57"/>
      <c r="C34" s="13">
        <v>0.625</v>
      </c>
      <c r="D34" s="14" t="s">
        <v>68</v>
      </c>
      <c r="E34" s="15">
        <v>1391.6145834299732</v>
      </c>
      <c r="F34" s="15">
        <v>1247.2395834199472</v>
      </c>
      <c r="G34" s="16">
        <v>1204.4618056391987</v>
      </c>
      <c r="H34" s="15">
        <v>1296.7013889789375</v>
      </c>
      <c r="I34" s="16">
        <v>978.541666734621</v>
      </c>
      <c r="J34" s="17">
        <v>526.70138892546538</v>
      </c>
      <c r="K34" s="60">
        <f t="shared" si="4"/>
        <v>6645.2604171281419</v>
      </c>
      <c r="L34" s="95">
        <f>'LEI Seaview Usage'!J33</f>
        <v>66.435000000000002</v>
      </c>
      <c r="M34" s="95">
        <f>'LEI Seaview Usage'!K33</f>
        <v>62.655000000000001</v>
      </c>
      <c r="N34" s="95">
        <f>'LEI Seaview Usage'!L33</f>
        <v>61.534999999999997</v>
      </c>
      <c r="O34" s="95">
        <f>'LEI Seaview Usage'!M33</f>
        <v>63.95</v>
      </c>
      <c r="P34" s="95">
        <f>'LEI Seaview Usage'!N33</f>
        <v>55.96</v>
      </c>
      <c r="Q34" s="95">
        <f>'LEI Seaview Usage'!O33</f>
        <v>45.82</v>
      </c>
      <c r="R34" s="64">
        <f t="shared" si="5"/>
        <v>59.392499999999991</v>
      </c>
      <c r="S34" s="114">
        <f t="shared" si="6"/>
        <v>553.77170142734519</v>
      </c>
      <c r="U34" s="165"/>
      <c r="V34" s="67"/>
      <c r="W34" s="68"/>
      <c r="X34" s="71"/>
      <c r="Y34" s="135"/>
    </row>
    <row r="35" spans="2:25" ht="15.75" x14ac:dyDescent="0.25">
      <c r="B35" s="57"/>
      <c r="C35" s="13">
        <v>0.625</v>
      </c>
      <c r="D35" s="14" t="s">
        <v>69</v>
      </c>
      <c r="E35" s="15">
        <v>64.166666671122684</v>
      </c>
      <c r="F35" s="15">
        <v>245.97222223930362</v>
      </c>
      <c r="G35" s="16">
        <v>243.29861112800685</v>
      </c>
      <c r="H35" s="15">
        <v>660.38194449030436</v>
      </c>
      <c r="I35" s="16">
        <v>5284.3923614780833</v>
      </c>
      <c r="J35" s="17">
        <v>970.52083340073068</v>
      </c>
      <c r="K35" s="60">
        <f t="shared" si="4"/>
        <v>7468.7326394075517</v>
      </c>
      <c r="L35" s="95">
        <f>'LEI Seaview Usage'!J34</f>
        <v>35.44</v>
      </c>
      <c r="M35" s="95">
        <f>'LEI Seaview Usage'!K34</f>
        <v>39.520000000000003</v>
      </c>
      <c r="N35" s="95">
        <f>'LEI Seaview Usage'!L34</f>
        <v>39.46</v>
      </c>
      <c r="O35" s="95">
        <f>'LEI Seaview Usage'!M34</f>
        <v>48.82</v>
      </c>
      <c r="P35" s="95">
        <f>'LEI Seaview Usage'!N34</f>
        <v>191.88499999999999</v>
      </c>
      <c r="Q35" s="95">
        <f>'LEI Seaview Usage'!O34</f>
        <v>55.78</v>
      </c>
      <c r="R35" s="64">
        <f t="shared" si="5"/>
        <v>68.484166666666667</v>
      </c>
      <c r="S35" s="114">
        <f t="shared" si="6"/>
        <v>622.39438661729594</v>
      </c>
      <c r="U35" s="72"/>
      <c r="V35" s="72"/>
      <c r="W35" s="72"/>
      <c r="X35" s="72"/>
      <c r="Y35" s="72"/>
    </row>
    <row r="36" spans="2:25" ht="15.75" x14ac:dyDescent="0.25">
      <c r="B36" s="57"/>
      <c r="C36" s="13">
        <v>0.625</v>
      </c>
      <c r="D36" s="14" t="s">
        <v>70</v>
      </c>
      <c r="E36" s="15">
        <v>368.95833335895543</v>
      </c>
      <c r="F36" s="15">
        <v>343.55902780163603</v>
      </c>
      <c r="G36" s="16">
        <v>457.18750003174915</v>
      </c>
      <c r="H36" s="15">
        <v>534.7222222593557</v>
      </c>
      <c r="I36" s="16">
        <v>422.43055558489101</v>
      </c>
      <c r="J36" s="17">
        <v>378.31597224849418</v>
      </c>
      <c r="K36" s="60">
        <f t="shared" si="4"/>
        <v>2505.1736112850817</v>
      </c>
      <c r="L36" s="95">
        <f>'LEI Seaview Usage'!J35</f>
        <v>42.28</v>
      </c>
      <c r="M36" s="95">
        <f>'LEI Seaview Usage'!K35</f>
        <v>41.71</v>
      </c>
      <c r="N36" s="95">
        <f>'LEI Seaview Usage'!L35</f>
        <v>44.26</v>
      </c>
      <c r="O36" s="95">
        <f>'LEI Seaview Usage'!M35</f>
        <v>46</v>
      </c>
      <c r="P36" s="95">
        <f>'LEI Seaview Usage'!N35</f>
        <v>43.480000000000004</v>
      </c>
      <c r="Q36" s="95">
        <f>'LEI Seaview Usage'!O35</f>
        <v>42.49</v>
      </c>
      <c r="R36" s="64">
        <f t="shared" si="5"/>
        <v>43.370000000000005</v>
      </c>
      <c r="S36" s="114">
        <f t="shared" si="6"/>
        <v>208.76446760709015</v>
      </c>
      <c r="U36" s="165"/>
      <c r="V36" s="167"/>
      <c r="W36" s="72"/>
      <c r="X36" s="72"/>
      <c r="Y36" s="72"/>
    </row>
    <row r="37" spans="2:25" ht="15.75" x14ac:dyDescent="0.25">
      <c r="B37" s="57"/>
      <c r="C37" s="13">
        <v>0.625</v>
      </c>
      <c r="D37" s="14" t="s">
        <v>71</v>
      </c>
      <c r="E37" s="15">
        <v>303.45486113218436</v>
      </c>
      <c r="F37" s="15">
        <v>247.30902779495202</v>
      </c>
      <c r="G37" s="16">
        <v>251.31944446189718</v>
      </c>
      <c r="H37" s="15">
        <v>651.02430560076562</v>
      </c>
      <c r="I37" s="16">
        <v>386.3368055823845</v>
      </c>
      <c r="J37" s="17">
        <v>374.30555558154902</v>
      </c>
      <c r="K37" s="60">
        <f t="shared" si="4"/>
        <v>2213.7500001537328</v>
      </c>
      <c r="L37" s="95">
        <f>'LEI Seaview Usage'!J36</f>
        <v>40.81</v>
      </c>
      <c r="M37" s="95">
        <f>'LEI Seaview Usage'!K36</f>
        <v>39.549999999999997</v>
      </c>
      <c r="N37" s="95">
        <f>'LEI Seaview Usage'!L36</f>
        <v>39.64</v>
      </c>
      <c r="O37" s="95">
        <f>'LEI Seaview Usage'!M36</f>
        <v>48.61</v>
      </c>
      <c r="P37" s="95">
        <f>'LEI Seaview Usage'!N36</f>
        <v>42.67</v>
      </c>
      <c r="Q37" s="95">
        <f>'LEI Seaview Usage'!O36</f>
        <v>42.4</v>
      </c>
      <c r="R37" s="64">
        <f t="shared" si="5"/>
        <v>42.280000000000008</v>
      </c>
      <c r="S37" s="114">
        <f t="shared" si="6"/>
        <v>184.47916667947774</v>
      </c>
      <c r="U37" s="72"/>
      <c r="V37" s="72"/>
      <c r="W37" s="72"/>
      <c r="X37" s="72"/>
      <c r="Y37" s="72"/>
    </row>
    <row r="38" spans="2:25" ht="15.75" x14ac:dyDescent="0.25">
      <c r="B38" s="57"/>
      <c r="C38" s="13">
        <v>0.625</v>
      </c>
      <c r="D38" s="14" t="s">
        <v>72</v>
      </c>
      <c r="E38" s="15">
        <v>672.41319449113985</v>
      </c>
      <c r="F38" s="15">
        <v>653.69791671206235</v>
      </c>
      <c r="G38" s="16">
        <v>613.59375004261074</v>
      </c>
      <c r="H38" s="15">
        <v>569.47916670621385</v>
      </c>
      <c r="I38" s="16">
        <v>621.61458337650106</v>
      </c>
      <c r="J38" s="17">
        <v>443.81944447526524</v>
      </c>
      <c r="K38" s="60">
        <f t="shared" si="4"/>
        <v>3574.6180558037931</v>
      </c>
      <c r="L38" s="95">
        <f>'LEI Seaview Usage'!J37</f>
        <v>49.09</v>
      </c>
      <c r="M38" s="95">
        <f>'LEI Seaview Usage'!K37</f>
        <v>48.67</v>
      </c>
      <c r="N38" s="95">
        <f>'LEI Seaview Usage'!L37</f>
        <v>47.769999999999996</v>
      </c>
      <c r="O38" s="95">
        <f>'LEI Seaview Usage'!M37</f>
        <v>46.78</v>
      </c>
      <c r="P38" s="95">
        <f>'LEI Seaview Usage'!N37</f>
        <v>47.95</v>
      </c>
      <c r="Q38" s="95">
        <f>'LEI Seaview Usage'!O37</f>
        <v>43.96</v>
      </c>
      <c r="R38" s="64">
        <f t="shared" si="5"/>
        <v>47.37</v>
      </c>
      <c r="S38" s="114">
        <f t="shared" si="6"/>
        <v>297.88483798364945</v>
      </c>
    </row>
    <row r="39" spans="2:25" ht="15.75" x14ac:dyDescent="0.25">
      <c r="B39" s="57"/>
      <c r="C39" s="13">
        <v>0.625</v>
      </c>
      <c r="D39" s="14" t="s">
        <v>73</v>
      </c>
      <c r="E39" s="15"/>
      <c r="F39" s="15"/>
      <c r="G39" s="16">
        <v>625.62500004344622</v>
      </c>
      <c r="H39" s="15">
        <v>930.41666673127895</v>
      </c>
      <c r="I39" s="16">
        <v>673.75000004678816</v>
      </c>
      <c r="J39" s="17">
        <v>586.85763892964292</v>
      </c>
      <c r="K39" s="60">
        <f t="shared" si="4"/>
        <v>2816.6493057511561</v>
      </c>
      <c r="L39" s="95">
        <f>'LEI Seaview Usage'!J38</f>
        <v>34</v>
      </c>
      <c r="M39" s="95">
        <f>'LEI Seaview Usage'!K38</f>
        <v>34</v>
      </c>
      <c r="N39" s="95">
        <f>'LEI Seaview Usage'!L38</f>
        <v>48.04</v>
      </c>
      <c r="O39" s="95">
        <f>'LEI Seaview Usage'!M38</f>
        <v>54.879999999999995</v>
      </c>
      <c r="P39" s="95">
        <f>'LEI Seaview Usage'!N38</f>
        <v>49.120000000000005</v>
      </c>
      <c r="Q39" s="95">
        <f>'LEI Seaview Usage'!O38</f>
        <v>47.17</v>
      </c>
      <c r="R39" s="64">
        <f t="shared" si="5"/>
        <v>44.534999999999997</v>
      </c>
      <c r="S39" s="114">
        <f t="shared" si="6"/>
        <v>352.08116321889452</v>
      </c>
    </row>
    <row r="40" spans="2:25" ht="15.75" x14ac:dyDescent="0.25">
      <c r="B40" s="57"/>
      <c r="C40" s="13">
        <v>0.625</v>
      </c>
      <c r="D40" s="14" t="s">
        <v>74</v>
      </c>
      <c r="E40" s="15"/>
      <c r="F40" s="15"/>
      <c r="G40" s="16">
        <v>3090.694444659076</v>
      </c>
      <c r="H40" s="15">
        <v>4062.5520836154551</v>
      </c>
      <c r="I40" s="16">
        <v>1045.3819445170404</v>
      </c>
      <c r="J40" s="17">
        <v>139.02777778743248</v>
      </c>
      <c r="K40" s="60">
        <f t="shared" si="4"/>
        <v>8337.6562505790043</v>
      </c>
      <c r="L40" s="95">
        <f>'LEI Seaview Usage'!J39</f>
        <v>34</v>
      </c>
      <c r="M40" s="95">
        <f>'LEI Seaview Usage'!K39</f>
        <v>34</v>
      </c>
      <c r="N40" s="95">
        <f>'LEI Seaview Usage'!L39</f>
        <v>118.03999999999999</v>
      </c>
      <c r="O40" s="95">
        <f>'LEI Seaview Usage'!M39</f>
        <v>150.755</v>
      </c>
      <c r="P40" s="95">
        <f>'LEI Seaview Usage'!N39</f>
        <v>57.46</v>
      </c>
      <c r="Q40" s="95">
        <f>'LEI Seaview Usage'!O39</f>
        <v>37.119999999999997</v>
      </c>
      <c r="R40" s="64">
        <f t="shared" si="5"/>
        <v>71.895833333333329</v>
      </c>
      <c r="S40" s="114">
        <f t="shared" si="6"/>
        <v>1042.2070313223755</v>
      </c>
    </row>
    <row r="41" spans="2:25" ht="15.75" x14ac:dyDescent="0.25">
      <c r="B41" s="57"/>
      <c r="C41" s="13">
        <v>0.625</v>
      </c>
      <c r="D41" s="14" t="s">
        <v>75</v>
      </c>
      <c r="E41" s="15">
        <v>363.6111111363619</v>
      </c>
      <c r="F41" s="15">
        <v>1066.7708334074146</v>
      </c>
      <c r="G41" s="16">
        <v>7105.1215282711892</v>
      </c>
      <c r="H41" s="15">
        <v>4299.1666669652195</v>
      </c>
      <c r="I41" s="16">
        <v>1696.4062501178059</v>
      </c>
      <c r="J41" s="17">
        <v>901.0069445070144</v>
      </c>
      <c r="K41" s="60">
        <f t="shared" si="4"/>
        <v>15432.083334405004</v>
      </c>
      <c r="L41" s="95">
        <f>'LEI Seaview Usage'!J40</f>
        <v>42.16</v>
      </c>
      <c r="M41" s="95">
        <f>'LEI Seaview Usage'!K40</f>
        <v>57.94</v>
      </c>
      <c r="N41" s="95">
        <f>'LEI Seaview Usage'!L40</f>
        <v>253.17499999999998</v>
      </c>
      <c r="O41" s="95">
        <f>'LEI Seaview Usage'!M40</f>
        <v>158.71999999999997</v>
      </c>
      <c r="P41" s="95">
        <f>'LEI Seaview Usage'!N40</f>
        <v>74.415000000000006</v>
      </c>
      <c r="Q41" s="95">
        <f>'LEI Seaview Usage'!O40</f>
        <v>54.22</v>
      </c>
      <c r="R41" s="64">
        <f t="shared" si="5"/>
        <v>106.77166666666666</v>
      </c>
      <c r="S41" s="114">
        <f t="shared" si="6"/>
        <v>1286.0069445337504</v>
      </c>
    </row>
    <row r="42" spans="2:25" ht="15.75" x14ac:dyDescent="0.25">
      <c r="B42" s="57"/>
      <c r="C42" s="13">
        <v>0.625</v>
      </c>
      <c r="D42" s="14" t="s">
        <v>76</v>
      </c>
      <c r="E42" s="15">
        <v>173.7847222342906</v>
      </c>
      <c r="F42" s="15">
        <v>312.81250002172311</v>
      </c>
      <c r="G42" s="16">
        <v>1057.413194517876</v>
      </c>
      <c r="H42" s="15">
        <v>1163.0208334140987</v>
      </c>
      <c r="I42" s="16">
        <v>740.59027782920771</v>
      </c>
      <c r="J42" s="17">
        <v>85.555555561496917</v>
      </c>
      <c r="K42" s="60">
        <f t="shared" si="4"/>
        <v>3533.1770835786933</v>
      </c>
      <c r="L42" s="95">
        <f>'LEI Seaview Usage'!J41</f>
        <v>37.9</v>
      </c>
      <c r="M42" s="95">
        <f>'LEI Seaview Usage'!K41</f>
        <v>41.019999999999996</v>
      </c>
      <c r="N42" s="95">
        <f>'LEI Seaview Usage'!L41</f>
        <v>57.730000000000004</v>
      </c>
      <c r="O42" s="95">
        <f>'LEI Seaview Usage'!M41</f>
        <v>60.45</v>
      </c>
      <c r="P42" s="95">
        <f>'LEI Seaview Usage'!N41</f>
        <v>50.620000000000005</v>
      </c>
      <c r="Q42" s="95">
        <f>'LEI Seaview Usage'!O41</f>
        <v>35.92</v>
      </c>
      <c r="R42" s="64">
        <f t="shared" si="5"/>
        <v>47.273333333333333</v>
      </c>
      <c r="S42" s="114">
        <f t="shared" si="6"/>
        <v>294.43142363155778</v>
      </c>
    </row>
    <row r="43" spans="2:25" ht="15.75" x14ac:dyDescent="0.25">
      <c r="B43" s="57"/>
      <c r="C43" s="13">
        <v>0.625</v>
      </c>
      <c r="D43" s="14" t="s">
        <v>77</v>
      </c>
      <c r="E43" s="15">
        <v>1465.1388889906348</v>
      </c>
      <c r="F43" s="15">
        <v>1417.0138889872926</v>
      </c>
      <c r="G43" s="16">
        <v>2035.9548612524968</v>
      </c>
      <c r="H43" s="15">
        <v>2056.0069445872227</v>
      </c>
      <c r="I43" s="16">
        <v>1347.5000000935763</v>
      </c>
      <c r="J43" s="17">
        <v>1132.2743056341858</v>
      </c>
      <c r="K43" s="60">
        <f t="shared" si="4"/>
        <v>9453.8888895454093</v>
      </c>
      <c r="L43" s="95">
        <f>'LEI Seaview Usage'!J42</f>
        <v>68.36</v>
      </c>
      <c r="M43" s="95">
        <f>'LEI Seaview Usage'!K42</f>
        <v>67.099999999999994</v>
      </c>
      <c r="N43" s="95">
        <f>'LEI Seaview Usage'!L42</f>
        <v>83.305000000000007</v>
      </c>
      <c r="O43" s="95">
        <f>'LEI Seaview Usage'!M42</f>
        <v>83.83</v>
      </c>
      <c r="P43" s="95">
        <f>'LEI Seaview Usage'!N42</f>
        <v>65.28</v>
      </c>
      <c r="Q43" s="95">
        <f>'LEI Seaview Usage'!O42</f>
        <v>59.645000000000003</v>
      </c>
      <c r="R43" s="64">
        <f t="shared" si="5"/>
        <v>71.25333333333333</v>
      </c>
      <c r="S43" s="114">
        <f t="shared" si="6"/>
        <v>787.8240741287841</v>
      </c>
    </row>
    <row r="44" spans="2:25" ht="15.75" x14ac:dyDescent="0.25">
      <c r="B44" s="57"/>
      <c r="C44" s="13">
        <v>0.625</v>
      </c>
      <c r="D44" s="14" t="s">
        <v>78</v>
      </c>
      <c r="E44" s="15">
        <v>1180.3993056375277</v>
      </c>
      <c r="F44" s="15">
        <v>1130.9375000785374</v>
      </c>
      <c r="G44" s="16">
        <v>1046.7187500726889</v>
      </c>
      <c r="H44" s="15">
        <v>1724.4791667864222</v>
      </c>
      <c r="I44" s="16">
        <v>1253.9236111981891</v>
      </c>
      <c r="J44" s="17">
        <v>5827.1354170713294</v>
      </c>
      <c r="K44" s="60">
        <f t="shared" si="4"/>
        <v>12163.593750844695</v>
      </c>
      <c r="L44" s="95">
        <f>'LEI Seaview Usage'!J43</f>
        <v>60.905000000000001</v>
      </c>
      <c r="M44" s="95">
        <f>'LEI Seaview Usage'!K43</f>
        <v>59.61</v>
      </c>
      <c r="N44" s="95">
        <f>'LEI Seaview Usage'!L43</f>
        <v>57.49</v>
      </c>
      <c r="O44" s="95">
        <f>'LEI Seaview Usage'!M43</f>
        <v>75.150000000000006</v>
      </c>
      <c r="P44" s="95">
        <f>'LEI Seaview Usage'!N43</f>
        <v>62.83</v>
      </c>
      <c r="Q44" s="95">
        <f>'LEI Seaview Usage'!O43</f>
        <v>210.155</v>
      </c>
      <c r="R44" s="64">
        <f t="shared" si="5"/>
        <v>87.69</v>
      </c>
      <c r="S44" s="114">
        <f t="shared" si="6"/>
        <v>1013.6328125703913</v>
      </c>
    </row>
    <row r="45" spans="2:25" ht="15.75" x14ac:dyDescent="0.25">
      <c r="B45" s="57"/>
      <c r="C45" s="13">
        <v>0.625</v>
      </c>
      <c r="D45" s="14" t="s">
        <v>79</v>
      </c>
      <c r="E45" s="15">
        <v>1006.6145834032371</v>
      </c>
      <c r="F45" s="15">
        <v>903.68055561831113</v>
      </c>
      <c r="G45" s="16">
        <v>2231.1284723771619</v>
      </c>
      <c r="H45" s="15">
        <v>4063.8888891711035</v>
      </c>
      <c r="I45" s="16">
        <v>1697.7430556734544</v>
      </c>
      <c r="J45" s="17">
        <v>1014.6354167371275</v>
      </c>
      <c r="K45" s="60">
        <f t="shared" si="4"/>
        <v>10917.690972980396</v>
      </c>
      <c r="L45" s="95">
        <f>'LEI Seaview Usage'!J44</f>
        <v>56.59</v>
      </c>
      <c r="M45" s="95">
        <f>'LEI Seaview Usage'!K44</f>
        <v>54.28</v>
      </c>
      <c r="N45" s="95">
        <f>'LEI Seaview Usage'!L44</f>
        <v>89.105000000000004</v>
      </c>
      <c r="O45" s="95">
        <f>'LEI Seaview Usage'!M44</f>
        <v>150.80000000000001</v>
      </c>
      <c r="P45" s="95">
        <f>'LEI Seaview Usage'!N44</f>
        <v>74.45</v>
      </c>
      <c r="Q45" s="95">
        <f>'LEI Seaview Usage'!O44</f>
        <v>56.769999999999996</v>
      </c>
      <c r="R45" s="64">
        <f t="shared" si="5"/>
        <v>80.332499999999996</v>
      </c>
      <c r="S45" s="114">
        <f t="shared" si="6"/>
        <v>909.8075810816996</v>
      </c>
    </row>
    <row r="46" spans="2:25" ht="15.75" x14ac:dyDescent="0.25">
      <c r="B46" s="57"/>
      <c r="C46" s="13">
        <v>0.625</v>
      </c>
      <c r="D46" s="14" t="s">
        <v>80</v>
      </c>
      <c r="E46" s="15">
        <v>791.3888889438465</v>
      </c>
      <c r="F46" s="15">
        <v>828.81944450200137</v>
      </c>
      <c r="G46" s="16">
        <v>1399.6354167638635</v>
      </c>
      <c r="H46" s="15">
        <v>2034.6180556968486</v>
      </c>
      <c r="I46" s="16">
        <v>895.65972228442081</v>
      </c>
      <c r="J46" s="17">
        <v>808.76736116727557</v>
      </c>
      <c r="K46" s="60">
        <f t="shared" si="4"/>
        <v>6758.8888893582562</v>
      </c>
      <c r="L46" s="95">
        <f>'LEI Seaview Usage'!J45</f>
        <v>51.76</v>
      </c>
      <c r="M46" s="95">
        <f>'LEI Seaview Usage'!K45</f>
        <v>52.6</v>
      </c>
      <c r="N46" s="95">
        <f>'LEI Seaview Usage'!L45</f>
        <v>66.644999999999996</v>
      </c>
      <c r="O46" s="95">
        <f>'LEI Seaview Usage'!M45</f>
        <v>83.27</v>
      </c>
      <c r="P46" s="95">
        <f>'LEI Seaview Usage'!N45</f>
        <v>54.1</v>
      </c>
      <c r="Q46" s="95">
        <f>'LEI Seaview Usage'!O45</f>
        <v>52.15</v>
      </c>
      <c r="R46" s="64">
        <f t="shared" si="5"/>
        <v>60.087499999999999</v>
      </c>
      <c r="S46" s="114">
        <f t="shared" si="6"/>
        <v>563.24074077985472</v>
      </c>
    </row>
    <row r="47" spans="2:25" ht="15.75" x14ac:dyDescent="0.25">
      <c r="B47" s="57"/>
      <c r="C47" s="13">
        <v>0.625</v>
      </c>
      <c r="D47" s="14" t="s">
        <v>81</v>
      </c>
      <c r="E47" s="15">
        <v>1509.2534723270314</v>
      </c>
      <c r="F47" s="15">
        <v>961.16319451119193</v>
      </c>
      <c r="G47" s="16">
        <v>2769.8611113034626</v>
      </c>
      <c r="H47" s="15">
        <v>4364.6701391919914</v>
      </c>
      <c r="I47" s="16">
        <v>1777.9513890123578</v>
      </c>
      <c r="J47" s="17">
        <v>616.26736115390747</v>
      </c>
      <c r="K47" s="60">
        <f t="shared" si="4"/>
        <v>11999.166667499941</v>
      </c>
      <c r="L47" s="95">
        <f>'LEI Seaview Usage'!J46</f>
        <v>69.515000000000001</v>
      </c>
      <c r="M47" s="95">
        <f>'LEI Seaview Usage'!K46</f>
        <v>55.57</v>
      </c>
      <c r="N47" s="95">
        <f>'LEI Seaview Usage'!L46</f>
        <v>107.24</v>
      </c>
      <c r="O47" s="95">
        <f>'LEI Seaview Usage'!M46</f>
        <v>160.92500000000001</v>
      </c>
      <c r="P47" s="95">
        <f>'LEI Seaview Usage'!N46</f>
        <v>76.55</v>
      </c>
      <c r="Q47" s="95">
        <f>'LEI Seaview Usage'!O46</f>
        <v>47.83</v>
      </c>
      <c r="R47" s="64">
        <f t="shared" si="5"/>
        <v>86.271666666666661</v>
      </c>
      <c r="S47" s="114">
        <f t="shared" si="6"/>
        <v>999.93055562499512</v>
      </c>
    </row>
    <row r="48" spans="2:25" ht="15.75" x14ac:dyDescent="0.25">
      <c r="B48" s="57"/>
      <c r="C48" s="13">
        <v>0.625</v>
      </c>
      <c r="D48" s="14" t="s">
        <v>82</v>
      </c>
      <c r="E48" s="15">
        <v>890.31250006182722</v>
      </c>
      <c r="F48" s="15">
        <v>846.19791672543045</v>
      </c>
      <c r="G48" s="16">
        <v>1568.0729167755605</v>
      </c>
      <c r="H48" s="15">
        <v>2731.0937501896592</v>
      </c>
      <c r="I48" s="16">
        <v>1132.2743056341858</v>
      </c>
      <c r="J48" s="17">
        <v>1050.7291667396339</v>
      </c>
      <c r="K48" s="60">
        <f t="shared" si="4"/>
        <v>8218.6805561262991</v>
      </c>
      <c r="L48" s="95">
        <f>'LEI Seaview Usage'!J47</f>
        <v>53.980000000000004</v>
      </c>
      <c r="M48" s="95">
        <f>'LEI Seaview Usage'!K47</f>
        <v>52.99</v>
      </c>
      <c r="N48" s="95">
        <f>'LEI Seaview Usage'!L47</f>
        <v>71.055000000000007</v>
      </c>
      <c r="O48" s="95">
        <f>'LEI Seaview Usage'!M47</f>
        <v>105.935</v>
      </c>
      <c r="P48" s="95">
        <f>'LEI Seaview Usage'!N47</f>
        <v>59.645000000000003</v>
      </c>
      <c r="Q48" s="95">
        <f>'LEI Seaview Usage'!O47</f>
        <v>57.58</v>
      </c>
      <c r="R48" s="64">
        <f t="shared" si="5"/>
        <v>66.864166666666662</v>
      </c>
      <c r="S48" s="114">
        <f t="shared" si="6"/>
        <v>684.89004634385822</v>
      </c>
    </row>
    <row r="49" spans="2:19" ht="15.75" x14ac:dyDescent="0.25">
      <c r="B49" s="57"/>
      <c r="C49" s="13">
        <v>0.625</v>
      </c>
      <c r="D49" s="14" t="s">
        <v>83</v>
      </c>
      <c r="E49" s="15">
        <v>1281.9965278668053</v>
      </c>
      <c r="F49" s="15">
        <v>1339.479166759686</v>
      </c>
      <c r="G49" s="16">
        <v>2918.2465279804337</v>
      </c>
      <c r="H49" s="15">
        <v>6031.6666670855329</v>
      </c>
      <c r="I49" s="16">
        <v>1745.8680556767965</v>
      </c>
      <c r="J49" s="17">
        <v>747.27430560744961</v>
      </c>
      <c r="K49" s="60">
        <f t="shared" si="4"/>
        <v>14064.531250976703</v>
      </c>
      <c r="L49" s="95">
        <f>'LEI Seaview Usage'!J48</f>
        <v>63.564999999999998</v>
      </c>
      <c r="M49" s="95">
        <f>'LEI Seaview Usage'!K48</f>
        <v>65.069999999999993</v>
      </c>
      <c r="N49" s="95">
        <f>'LEI Seaview Usage'!L48</f>
        <v>112.235</v>
      </c>
      <c r="O49" s="95">
        <f>'LEI Seaview Usage'!M48</f>
        <v>217.04</v>
      </c>
      <c r="P49" s="95">
        <f>'LEI Seaview Usage'!N48</f>
        <v>75.709999999999994</v>
      </c>
      <c r="Q49" s="95">
        <f>'LEI Seaview Usage'!O48</f>
        <v>50.769999999999996</v>
      </c>
      <c r="R49" s="64">
        <f t="shared" si="5"/>
        <v>97.398333333333326</v>
      </c>
      <c r="S49" s="114">
        <f t="shared" si="6"/>
        <v>1172.0442709147253</v>
      </c>
    </row>
    <row r="50" spans="2:19" ht="15.75" x14ac:dyDescent="0.25">
      <c r="B50" s="57"/>
      <c r="C50" s="13">
        <v>0.625</v>
      </c>
      <c r="D50" s="14" t="s">
        <v>84</v>
      </c>
      <c r="E50" s="15">
        <v>1894.2534723537676</v>
      </c>
      <c r="F50" s="15">
        <v>1681.7013890056737</v>
      </c>
      <c r="G50" s="16">
        <v>2074.7222223663002</v>
      </c>
      <c r="H50" s="15">
        <v>2414.2708335009911</v>
      </c>
      <c r="I50" s="16">
        <v>2021.2500001403646</v>
      </c>
      <c r="J50" s="17">
        <v>2768.5243057478142</v>
      </c>
      <c r="K50" s="60">
        <f t="shared" si="4"/>
        <v>12854.722223114912</v>
      </c>
      <c r="L50" s="95">
        <f>'LEI Seaview Usage'!J49</f>
        <v>79.594999999999999</v>
      </c>
      <c r="M50" s="95">
        <f>'LEI Seaview Usage'!K49</f>
        <v>74.03</v>
      </c>
      <c r="N50" s="95">
        <f>'LEI Seaview Usage'!L49</f>
        <v>84.32</v>
      </c>
      <c r="O50" s="95">
        <f>'LEI Seaview Usage'!M49</f>
        <v>95.27</v>
      </c>
      <c r="P50" s="95">
        <f>'LEI Seaview Usage'!N49</f>
        <v>82.92</v>
      </c>
      <c r="Q50" s="95">
        <f>'LEI Seaview Usage'!O49</f>
        <v>107.19499999999999</v>
      </c>
      <c r="R50" s="64">
        <f t="shared" si="5"/>
        <v>87.22166666666665</v>
      </c>
      <c r="S50" s="114">
        <f t="shared" si="6"/>
        <v>1071.2268519262427</v>
      </c>
    </row>
    <row r="51" spans="2:19" ht="15.75" x14ac:dyDescent="0.25">
      <c r="B51" s="57"/>
      <c r="C51" s="13">
        <v>0.625</v>
      </c>
      <c r="D51" s="14" t="s">
        <v>85</v>
      </c>
      <c r="E51" s="15">
        <v>850.20833339237561</v>
      </c>
      <c r="F51" s="15">
        <v>655.03472226771078</v>
      </c>
      <c r="G51" s="16">
        <v>4091.9618058397195</v>
      </c>
      <c r="H51" s="15">
        <v>5799.0625004027124</v>
      </c>
      <c r="I51" s="16">
        <v>1704.4270834516963</v>
      </c>
      <c r="J51" s="17">
        <v>524.02777781416864</v>
      </c>
      <c r="K51" s="60">
        <f t="shared" si="4"/>
        <v>13624.722223168383</v>
      </c>
      <c r="L51" s="95">
        <f>'LEI Seaview Usage'!J50</f>
        <v>53.08</v>
      </c>
      <c r="M51" s="95">
        <f>'LEI Seaview Usage'!K50</f>
        <v>48.7</v>
      </c>
      <c r="N51" s="95">
        <f>'LEI Seaview Usage'!L50</f>
        <v>151.745</v>
      </c>
      <c r="O51" s="95">
        <f>'LEI Seaview Usage'!M50</f>
        <v>209.20999999999998</v>
      </c>
      <c r="P51" s="95">
        <f>'LEI Seaview Usage'!N50</f>
        <v>74.625</v>
      </c>
      <c r="Q51" s="95">
        <f>'LEI Seaview Usage'!O50</f>
        <v>45.760000000000005</v>
      </c>
      <c r="R51" s="64">
        <f t="shared" si="5"/>
        <v>97.186666666666667</v>
      </c>
      <c r="S51" s="114">
        <f t="shared" si="6"/>
        <v>1135.3935185973653</v>
      </c>
    </row>
    <row r="52" spans="2:19" ht="15.75" x14ac:dyDescent="0.25">
      <c r="B52" s="57"/>
      <c r="C52" s="13">
        <v>0.625</v>
      </c>
      <c r="D52" s="14" t="s">
        <v>86</v>
      </c>
      <c r="E52" s="15">
        <v>1367.5520834283022</v>
      </c>
      <c r="F52" s="15">
        <v>1259.2708334207828</v>
      </c>
      <c r="G52" s="16">
        <v>1640.2604167805737</v>
      </c>
      <c r="H52" s="15">
        <v>1832.7604167939417</v>
      </c>
      <c r="I52" s="16">
        <v>1481.1805556584154</v>
      </c>
      <c r="J52" s="17">
        <v>1451.7708334341507</v>
      </c>
      <c r="K52" s="60">
        <f t="shared" si="4"/>
        <v>9032.7951395161672</v>
      </c>
      <c r="L52" s="95">
        <f>'LEI Seaview Usage'!J51</f>
        <v>65.805000000000007</v>
      </c>
      <c r="M52" s="95">
        <f>'LEI Seaview Usage'!K51</f>
        <v>62.97</v>
      </c>
      <c r="N52" s="95">
        <f>'LEI Seaview Usage'!L51</f>
        <v>72.944999999999993</v>
      </c>
      <c r="O52" s="95">
        <f>'LEI Seaview Usage'!M51</f>
        <v>77.984999999999999</v>
      </c>
      <c r="P52" s="95">
        <f>'LEI Seaview Usage'!N51</f>
        <v>68.78</v>
      </c>
      <c r="Q52" s="95">
        <f>'LEI Seaview Usage'!O51</f>
        <v>68.010000000000005</v>
      </c>
      <c r="R52" s="64">
        <f t="shared" si="5"/>
        <v>69.415833333333339</v>
      </c>
      <c r="S52" s="114">
        <f t="shared" si="6"/>
        <v>752.73292829301397</v>
      </c>
    </row>
    <row r="53" spans="2:19" ht="15.75" x14ac:dyDescent="0.25">
      <c r="B53" s="57"/>
      <c r="C53" s="13">
        <v>0.625</v>
      </c>
      <c r="D53" s="14" t="s">
        <v>87</v>
      </c>
      <c r="E53" s="15">
        <v>2081.4062501445424</v>
      </c>
      <c r="F53" s="15"/>
      <c r="G53" s="16">
        <v>581.51041670704933</v>
      </c>
      <c r="H53" s="15">
        <v>598.8888889304784</v>
      </c>
      <c r="I53" s="16">
        <v>703.15972227105271</v>
      </c>
      <c r="J53" s="17">
        <v>854.21875005932077</v>
      </c>
      <c r="K53" s="60">
        <f t="shared" si="4"/>
        <v>4819.1840281124441</v>
      </c>
      <c r="L53" s="95">
        <f>'LEI Seaview Usage'!J52</f>
        <v>84.495000000000005</v>
      </c>
      <c r="M53" s="95">
        <f>'LEI Seaview Usage'!K52</f>
        <v>34</v>
      </c>
      <c r="N53" s="95">
        <f>'LEI Seaview Usage'!L52</f>
        <v>47.05</v>
      </c>
      <c r="O53" s="95">
        <f>'LEI Seaview Usage'!M52</f>
        <v>47.44</v>
      </c>
      <c r="P53" s="95">
        <f>'LEI Seaview Usage'!N52</f>
        <v>49.78</v>
      </c>
      <c r="Q53" s="95">
        <f>'LEI Seaview Usage'!O52</f>
        <v>53.17</v>
      </c>
      <c r="R53" s="64">
        <f t="shared" si="5"/>
        <v>52.655833333333334</v>
      </c>
      <c r="S53" s="114">
        <f t="shared" si="6"/>
        <v>481.91840281124439</v>
      </c>
    </row>
    <row r="54" spans="2:19" ht="15.75" x14ac:dyDescent="0.25">
      <c r="B54" s="57"/>
      <c r="C54" s="13">
        <v>0.625</v>
      </c>
      <c r="D54" s="14" t="s">
        <v>88</v>
      </c>
      <c r="E54" s="15">
        <v>401.04166669451678</v>
      </c>
      <c r="F54" s="15">
        <v>544.07986114889445</v>
      </c>
      <c r="G54" s="16">
        <v>443.81944447526524</v>
      </c>
      <c r="H54" s="15">
        <v>709.84375004929473</v>
      </c>
      <c r="I54" s="16">
        <v>524.02777781416864</v>
      </c>
      <c r="J54" s="17">
        <v>533.38541670370728</v>
      </c>
      <c r="K54" s="60">
        <f t="shared" si="4"/>
        <v>3156.197916885847</v>
      </c>
      <c r="L54" s="95">
        <f>'LEI Seaview Usage'!J53</f>
        <v>43</v>
      </c>
      <c r="M54" s="95">
        <f>'LEI Seaview Usage'!K53</f>
        <v>46.21</v>
      </c>
      <c r="N54" s="95">
        <f>'LEI Seaview Usage'!L53</f>
        <v>43.96</v>
      </c>
      <c r="O54" s="95">
        <f>'LEI Seaview Usage'!M53</f>
        <v>49.93</v>
      </c>
      <c r="P54" s="95">
        <f>'LEI Seaview Usage'!N53</f>
        <v>45.760000000000005</v>
      </c>
      <c r="Q54" s="95">
        <f>'LEI Seaview Usage'!O53</f>
        <v>45.97</v>
      </c>
      <c r="R54" s="64">
        <f t="shared" si="5"/>
        <v>45.805000000000007</v>
      </c>
      <c r="S54" s="114">
        <f t="shared" si="6"/>
        <v>263.01649307382058</v>
      </c>
    </row>
    <row r="55" spans="2:19" ht="15.75" x14ac:dyDescent="0.25">
      <c r="B55" s="57"/>
      <c r="C55" s="13">
        <v>0.625</v>
      </c>
      <c r="D55" s="14" t="s">
        <v>89</v>
      </c>
      <c r="E55" s="15">
        <v>981.21527784591774</v>
      </c>
      <c r="F55" s="15">
        <v>1057.413194517876</v>
      </c>
      <c r="G55" s="16">
        <v>1454.4444445454476</v>
      </c>
      <c r="H55" s="15">
        <v>1089.4965278534373</v>
      </c>
      <c r="I55" s="16">
        <v>1268.6284723103215</v>
      </c>
      <c r="J55" s="17">
        <v>953.14236117730161</v>
      </c>
      <c r="K55" s="60">
        <f t="shared" si="4"/>
        <v>6804.3402782503017</v>
      </c>
      <c r="L55" s="95">
        <f>'LEI Seaview Usage'!J54</f>
        <v>56.019999999999996</v>
      </c>
      <c r="M55" s="95">
        <f>'LEI Seaview Usage'!K54</f>
        <v>57.730000000000004</v>
      </c>
      <c r="N55" s="95">
        <f>'LEI Seaview Usage'!L54</f>
        <v>68.08</v>
      </c>
      <c r="O55" s="95">
        <f>'LEI Seaview Usage'!M54</f>
        <v>58.524999999999999</v>
      </c>
      <c r="P55" s="95">
        <f>'LEI Seaview Usage'!N54</f>
        <v>63.215000000000003</v>
      </c>
      <c r="Q55" s="95">
        <f>'LEI Seaview Usage'!O54</f>
        <v>55.39</v>
      </c>
      <c r="R55" s="64">
        <f t="shared" si="5"/>
        <v>59.826666666666661</v>
      </c>
      <c r="S55" s="114">
        <f t="shared" si="6"/>
        <v>567.02835652085844</v>
      </c>
    </row>
    <row r="56" spans="2:19" ht="15.75" x14ac:dyDescent="0.25">
      <c r="B56" s="57"/>
      <c r="C56" s="13">
        <v>0.625</v>
      </c>
      <c r="D56" s="14" t="s">
        <v>90</v>
      </c>
      <c r="E56" s="15">
        <v>1093.5069445203824</v>
      </c>
      <c r="F56" s="15">
        <v>998.59375006934681</v>
      </c>
      <c r="G56" s="16">
        <v>1458.4548612123926</v>
      </c>
      <c r="H56" s="15">
        <v>1209.8090278617924</v>
      </c>
      <c r="I56" s="16">
        <v>1348.8368056492247</v>
      </c>
      <c r="J56" s="17">
        <v>1168.3680556366921</v>
      </c>
      <c r="K56" s="60">
        <f t="shared" si="4"/>
        <v>7277.5694449498314</v>
      </c>
      <c r="L56" s="95">
        <f>'LEI Seaview Usage'!J55</f>
        <v>58.629999999999995</v>
      </c>
      <c r="M56" s="95">
        <f>'LEI Seaview Usage'!K55</f>
        <v>56.41</v>
      </c>
      <c r="N56" s="95">
        <f>'LEI Seaview Usage'!L55</f>
        <v>68.185000000000002</v>
      </c>
      <c r="O56" s="95">
        <f>'LEI Seaview Usage'!M55</f>
        <v>61.674999999999997</v>
      </c>
      <c r="P56" s="95">
        <f>'LEI Seaview Usage'!N55</f>
        <v>65.314999999999998</v>
      </c>
      <c r="Q56" s="95">
        <f>'LEI Seaview Usage'!O55</f>
        <v>60.59</v>
      </c>
      <c r="R56" s="64">
        <f t="shared" si="5"/>
        <v>61.800833333333323</v>
      </c>
      <c r="S56" s="114">
        <f t="shared" si="6"/>
        <v>606.46412041248595</v>
      </c>
    </row>
    <row r="57" spans="2:19" ht="15.75" x14ac:dyDescent="0.25">
      <c r="B57" s="57"/>
      <c r="C57" s="13">
        <v>0.625</v>
      </c>
      <c r="D57" s="14" t="s">
        <v>91</v>
      </c>
      <c r="E57" s="15">
        <v>1216.4930556400343</v>
      </c>
      <c r="F57" s="15">
        <v>1072.1180556300083</v>
      </c>
      <c r="G57" s="16">
        <v>1546.6840278851864</v>
      </c>
      <c r="H57" s="15">
        <v>1435.7291667663701</v>
      </c>
      <c r="I57" s="16">
        <v>1097.5173611873277</v>
      </c>
      <c r="J57" s="17">
        <v>1196.4409723053084</v>
      </c>
      <c r="K57" s="60">
        <f t="shared" si="4"/>
        <v>7564.9826394142356</v>
      </c>
      <c r="L57" s="95">
        <f>'LEI Seaview Usage'!J56</f>
        <v>61.85</v>
      </c>
      <c r="M57" s="95">
        <f>'LEI Seaview Usage'!K56</f>
        <v>58.07</v>
      </c>
      <c r="N57" s="95">
        <f>'LEI Seaview Usage'!L56</f>
        <v>70.495000000000005</v>
      </c>
      <c r="O57" s="95">
        <f>'LEI Seaview Usage'!M56</f>
        <v>67.59</v>
      </c>
      <c r="P57" s="95">
        <f>'LEI Seaview Usage'!N56</f>
        <v>58.734999999999999</v>
      </c>
      <c r="Q57" s="95">
        <f>'LEI Seaview Usage'!O56</f>
        <v>61.325000000000003</v>
      </c>
      <c r="R57" s="64">
        <f t="shared" si="5"/>
        <v>63.010833333333331</v>
      </c>
      <c r="S57" s="114">
        <f t="shared" si="6"/>
        <v>630.41521995118626</v>
      </c>
    </row>
    <row r="58" spans="2:19" ht="15.75" x14ac:dyDescent="0.25">
      <c r="B58" s="57"/>
      <c r="C58" s="13">
        <v>0.625</v>
      </c>
      <c r="D58" s="14" t="s">
        <v>92</v>
      </c>
      <c r="E58" s="15">
        <v>831.49305561329811</v>
      </c>
      <c r="F58" s="15">
        <v>919.72222228609178</v>
      </c>
      <c r="G58" s="16">
        <v>1237.8819445304084</v>
      </c>
      <c r="H58" s="15">
        <v>1130.9375000785374</v>
      </c>
      <c r="I58" s="16">
        <v>886.30208339488206</v>
      </c>
      <c r="J58" s="17">
        <v>902.34375006266282</v>
      </c>
      <c r="K58" s="60">
        <f t="shared" si="4"/>
        <v>5908.6805559658806</v>
      </c>
      <c r="L58" s="95">
        <f>'LEI Seaview Usage'!J57</f>
        <v>52.66</v>
      </c>
      <c r="M58" s="95">
        <f>'LEI Seaview Usage'!K57</f>
        <v>54.64</v>
      </c>
      <c r="N58" s="95">
        <f>'LEI Seaview Usage'!L57</f>
        <v>62.41</v>
      </c>
      <c r="O58" s="95">
        <f>'LEI Seaview Usage'!M57</f>
        <v>59.61</v>
      </c>
      <c r="P58" s="95">
        <f>'LEI Seaview Usage'!N57</f>
        <v>53.89</v>
      </c>
      <c r="Q58" s="95">
        <f>'LEI Seaview Usage'!O57</f>
        <v>54.25</v>
      </c>
      <c r="R58" s="64">
        <f t="shared" si="5"/>
        <v>56.243333333333332</v>
      </c>
      <c r="S58" s="114">
        <f t="shared" si="6"/>
        <v>492.39004633049007</v>
      </c>
    </row>
    <row r="59" spans="2:19" ht="15.75" x14ac:dyDescent="0.25">
      <c r="B59" s="57"/>
      <c r="C59" s="13">
        <v>0.625</v>
      </c>
      <c r="D59" s="50" t="s">
        <v>93</v>
      </c>
      <c r="E59" s="15">
        <v>1001.2673611806435</v>
      </c>
      <c r="F59" s="15">
        <v>811.4409722785723</v>
      </c>
      <c r="G59" s="16">
        <v>1022.6562500710178</v>
      </c>
      <c r="H59" s="15">
        <v>1061.4236111848211</v>
      </c>
      <c r="I59" s="16">
        <v>1133.6111111898342</v>
      </c>
      <c r="J59" s="17">
        <v>1129.6006945228889</v>
      </c>
      <c r="K59" s="60">
        <f t="shared" si="4"/>
        <v>6160.0000004277781</v>
      </c>
      <c r="L59" s="95">
        <f>'LEI Seaview Usage'!J58</f>
        <v>56.47</v>
      </c>
      <c r="M59" s="95">
        <f>'LEI Seaview Usage'!K58</f>
        <v>52.21</v>
      </c>
      <c r="N59" s="95">
        <f>'LEI Seaview Usage'!L58</f>
        <v>56.95</v>
      </c>
      <c r="O59" s="95">
        <f>'LEI Seaview Usage'!M58</f>
        <v>57.82</v>
      </c>
      <c r="P59" s="95">
        <f>'LEI Seaview Usage'!N58</f>
        <v>59.68</v>
      </c>
      <c r="Q59" s="95">
        <f>'LEI Seaview Usage'!O58</f>
        <v>59.575000000000003</v>
      </c>
      <c r="R59" s="64">
        <f t="shared" si="5"/>
        <v>57.1175</v>
      </c>
      <c r="S59" s="114">
        <f t="shared" si="6"/>
        <v>513.33333336898147</v>
      </c>
    </row>
    <row r="60" spans="2:19" ht="15.75" x14ac:dyDescent="0.25">
      <c r="B60" s="57"/>
      <c r="C60" s="13">
        <v>0.625</v>
      </c>
      <c r="D60" s="50" t="s">
        <v>94</v>
      </c>
      <c r="E60" s="15">
        <v>1011.9618056258307</v>
      </c>
      <c r="F60" s="15">
        <v>982.55208340156616</v>
      </c>
      <c r="G60" s="16">
        <v>796.73611116643997</v>
      </c>
      <c r="H60" s="15">
        <v>747.27430560744961</v>
      </c>
      <c r="I60" s="16">
        <v>1034.6875000718533</v>
      </c>
      <c r="J60" s="17">
        <v>1219.1666667513311</v>
      </c>
      <c r="K60" s="60">
        <f t="shared" si="4"/>
        <v>5792.3784726244703</v>
      </c>
      <c r="L60" s="95">
        <f>'LEI Seaview Usage'!J59</f>
        <v>56.71</v>
      </c>
      <c r="M60" s="95">
        <f>'LEI Seaview Usage'!K59</f>
        <v>56.05</v>
      </c>
      <c r="N60" s="95">
        <f>'LEI Seaview Usage'!L59</f>
        <v>51.879999999999995</v>
      </c>
      <c r="O60" s="95">
        <f>'LEI Seaview Usage'!M59</f>
        <v>50.769999999999996</v>
      </c>
      <c r="P60" s="95">
        <f>'LEI Seaview Usage'!N59</f>
        <v>57.22</v>
      </c>
      <c r="Q60" s="95">
        <f>'LEI Seaview Usage'!O59</f>
        <v>61.92</v>
      </c>
      <c r="R60" s="64">
        <f t="shared" si="5"/>
        <v>55.758333333333333</v>
      </c>
      <c r="S60" s="114">
        <f t="shared" si="6"/>
        <v>482.69820605203921</v>
      </c>
    </row>
    <row r="61" spans="2:19" ht="15.75" x14ac:dyDescent="0.25">
      <c r="B61" s="57"/>
      <c r="C61" s="13">
        <v>0.625</v>
      </c>
      <c r="D61" s="14" t="s">
        <v>95</v>
      </c>
      <c r="E61" s="15">
        <v>542.74305559324603</v>
      </c>
      <c r="F61" s="15">
        <v>679.09722226938175</v>
      </c>
      <c r="G61" s="16">
        <v>2408.9236112783974</v>
      </c>
      <c r="H61" s="15">
        <v>3517.1354169109122</v>
      </c>
      <c r="I61" s="16">
        <v>637.65625004428171</v>
      </c>
      <c r="J61" s="17">
        <v>538.73263892630087</v>
      </c>
      <c r="K61" s="60">
        <f t="shared" si="4"/>
        <v>8324.2881950225201</v>
      </c>
      <c r="L61" s="95">
        <f>'LEI Seaview Usage'!J60</f>
        <v>46.18</v>
      </c>
      <c r="M61" s="95">
        <f>'LEI Seaview Usage'!K60</f>
        <v>49.24</v>
      </c>
      <c r="N61" s="95">
        <f>'LEI Seaview Usage'!L60</f>
        <v>95.09</v>
      </c>
      <c r="O61" s="95">
        <f>'LEI Seaview Usage'!M60</f>
        <v>132.39500000000001</v>
      </c>
      <c r="P61" s="95">
        <f>'LEI Seaview Usage'!N60</f>
        <v>48.31</v>
      </c>
      <c r="Q61" s="95">
        <f>'LEI Seaview Usage'!O60</f>
        <v>46.09</v>
      </c>
      <c r="R61" s="64">
        <f t="shared" si="5"/>
        <v>69.55083333333333</v>
      </c>
      <c r="S61" s="114">
        <f t="shared" si="6"/>
        <v>693.6906829185433</v>
      </c>
    </row>
    <row r="62" spans="2:19" ht="15.75" x14ac:dyDescent="0.25">
      <c r="B62" s="57"/>
      <c r="C62" s="13">
        <v>0.625</v>
      </c>
      <c r="D62" s="14" t="s">
        <v>96</v>
      </c>
      <c r="E62" s="15">
        <v>931.75347228692738</v>
      </c>
      <c r="F62" s="15">
        <v>493.28125003425566</v>
      </c>
      <c r="G62" s="16">
        <v>165.76388890040027</v>
      </c>
      <c r="H62" s="15">
        <v>1842.1180556834804</v>
      </c>
      <c r="I62" s="16">
        <v>1100.1909722986245</v>
      </c>
      <c r="J62" s="17">
        <v>1133.6111111898342</v>
      </c>
      <c r="K62" s="60">
        <f t="shared" si="4"/>
        <v>5666.7187503935229</v>
      </c>
      <c r="L62" s="95">
        <f>'LEI Seaview Usage'!J61</f>
        <v>54.91</v>
      </c>
      <c r="M62" s="95">
        <f>'LEI Seaview Usage'!K61</f>
        <v>45.07</v>
      </c>
      <c r="N62" s="95">
        <f>'LEI Seaview Usage'!L61</f>
        <v>37.72</v>
      </c>
      <c r="O62" s="95">
        <f>'LEI Seaview Usage'!M61</f>
        <v>78.23</v>
      </c>
      <c r="P62" s="95">
        <f>'LEI Seaview Usage'!N61</f>
        <v>58.805</v>
      </c>
      <c r="Q62" s="95">
        <f>'LEI Seaview Usage'!O61</f>
        <v>59.68</v>
      </c>
      <c r="R62" s="64">
        <f t="shared" si="5"/>
        <v>55.735833333333339</v>
      </c>
      <c r="S62" s="114">
        <f t="shared" si="6"/>
        <v>472.22656253279359</v>
      </c>
    </row>
    <row r="63" spans="2:19" ht="15.75" x14ac:dyDescent="0.25">
      <c r="B63" s="57"/>
      <c r="C63" s="13">
        <v>0.625</v>
      </c>
      <c r="D63" s="14" t="s">
        <v>97</v>
      </c>
      <c r="E63" s="15">
        <v>42.777777780748458</v>
      </c>
      <c r="F63" s="15">
        <v>37.4305555581549</v>
      </c>
      <c r="G63" s="16">
        <v>628.29861115474296</v>
      </c>
      <c r="H63" s="15">
        <v>1745.8680556767965</v>
      </c>
      <c r="I63" s="16">
        <v>1260.6076389764312</v>
      </c>
      <c r="J63" s="17">
        <v>979.87847229026931</v>
      </c>
      <c r="K63" s="60">
        <f t="shared" si="4"/>
        <v>4694.8611114371433</v>
      </c>
      <c r="L63" s="95">
        <f>'LEI Seaview Usage'!J62</f>
        <v>34.96</v>
      </c>
      <c r="M63" s="95">
        <f>'LEI Seaview Usage'!K62</f>
        <v>34.840000000000003</v>
      </c>
      <c r="N63" s="95">
        <f>'LEI Seaview Usage'!L62</f>
        <v>48.1</v>
      </c>
      <c r="O63" s="95">
        <f>'LEI Seaview Usage'!M62</f>
        <v>75.709999999999994</v>
      </c>
      <c r="P63" s="95">
        <f>'LEI Seaview Usage'!N62</f>
        <v>63.005000000000003</v>
      </c>
      <c r="Q63" s="95">
        <f>'LEI Seaview Usage'!O62</f>
        <v>55.99</v>
      </c>
      <c r="R63" s="64">
        <f t="shared" si="5"/>
        <v>52.100833333333334</v>
      </c>
      <c r="S63" s="114">
        <f t="shared" si="6"/>
        <v>391.23842595309526</v>
      </c>
    </row>
    <row r="64" spans="2:19" ht="15.75" x14ac:dyDescent="0.25">
      <c r="B64" s="57"/>
      <c r="C64" s="13">
        <v>0.625</v>
      </c>
      <c r="D64" s="14" t="s">
        <v>98</v>
      </c>
      <c r="E64" s="15">
        <v>727.2222222727238</v>
      </c>
      <c r="F64" s="15">
        <v>693.80208338151408</v>
      </c>
      <c r="G64" s="16">
        <v>2170.9722223729841</v>
      </c>
      <c r="H64" s="15">
        <v>775.34722227606574</v>
      </c>
      <c r="I64" s="16">
        <v>780.69444449865932</v>
      </c>
      <c r="J64" s="17">
        <v>847.53472228107876</v>
      </c>
      <c r="K64" s="60">
        <f t="shared" si="4"/>
        <v>5995.5729170830255</v>
      </c>
      <c r="L64" s="95">
        <f>'LEI Seaview Usage'!J63</f>
        <v>50.32</v>
      </c>
      <c r="M64" s="95">
        <f>'LEI Seaview Usage'!K63</f>
        <v>49.57</v>
      </c>
      <c r="N64" s="95">
        <f>'LEI Seaview Usage'!L63</f>
        <v>87.08</v>
      </c>
      <c r="O64" s="95">
        <f>'LEI Seaview Usage'!M63</f>
        <v>51.4</v>
      </c>
      <c r="P64" s="95">
        <f>'LEI Seaview Usage'!N63</f>
        <v>51.519999999999996</v>
      </c>
      <c r="Q64" s="95">
        <f>'LEI Seaview Usage'!O63</f>
        <v>53.019999999999996</v>
      </c>
      <c r="R64" s="64">
        <f t="shared" si="5"/>
        <v>57.151666666666664</v>
      </c>
      <c r="S64" s="114">
        <f t="shared" si="6"/>
        <v>499.63107642358545</v>
      </c>
    </row>
    <row r="65" spans="2:19" ht="15.75" x14ac:dyDescent="0.25">
      <c r="B65" s="57"/>
      <c r="C65" s="13">
        <v>0.625</v>
      </c>
      <c r="D65" s="14" t="s">
        <v>99</v>
      </c>
      <c r="E65" s="15">
        <v>938.43750006516927</v>
      </c>
      <c r="F65" s="15">
        <v>280.19444446390241</v>
      </c>
      <c r="G65" s="16">
        <v>1340.8159723153344</v>
      </c>
      <c r="H65" s="15">
        <v>1457.1180556567442</v>
      </c>
      <c r="I65" s="16">
        <v>2644.2013890725138</v>
      </c>
      <c r="J65" s="17">
        <v>2493.1423612842459</v>
      </c>
      <c r="K65" s="60">
        <f t="shared" si="4"/>
        <v>9153.9097228579103</v>
      </c>
      <c r="L65" s="95">
        <f>'LEI Seaview Usage'!J64</f>
        <v>55.06</v>
      </c>
      <c r="M65" s="95">
        <f>'LEI Seaview Usage'!K64</f>
        <v>40.287999999999997</v>
      </c>
      <c r="N65" s="95">
        <f>'LEI Seaview Usage'!L64</f>
        <v>65.105000000000004</v>
      </c>
      <c r="O65" s="95">
        <f>'LEI Seaview Usage'!M64</f>
        <v>68.150000000000006</v>
      </c>
      <c r="P65" s="95">
        <f>'LEI Seaview Usage'!N64</f>
        <v>103.00999999999999</v>
      </c>
      <c r="Q65" s="95">
        <f>'LEI Seaview Usage'!O64</f>
        <v>97.924999999999997</v>
      </c>
      <c r="R65" s="64">
        <f t="shared" si="5"/>
        <v>71.589666666666673</v>
      </c>
      <c r="S65" s="114">
        <f t="shared" si="6"/>
        <v>762.82581023815919</v>
      </c>
    </row>
    <row r="66" spans="2:19" ht="15.75" x14ac:dyDescent="0.25">
      <c r="B66" s="57"/>
      <c r="C66" s="13">
        <v>0.625</v>
      </c>
      <c r="D66" s="14" t="s">
        <v>100</v>
      </c>
      <c r="E66" s="15">
        <v>280.72916668616176</v>
      </c>
      <c r="F66" s="15">
        <v>398.36805558321998</v>
      </c>
      <c r="G66" s="16">
        <v>556.11111114972994</v>
      </c>
      <c r="H66" s="15">
        <v>525.36458336981696</v>
      </c>
      <c r="I66" s="16">
        <v>532.04861114805897</v>
      </c>
      <c r="J66" s="17">
        <v>541.40625003759772</v>
      </c>
      <c r="K66" s="60">
        <f t="shared" si="4"/>
        <v>2834.0277779745852</v>
      </c>
      <c r="L66" s="95">
        <f>'LEI Seaview Usage'!J65</f>
        <v>40.299999999999997</v>
      </c>
      <c r="M66" s="95">
        <f>'LEI Seaview Usage'!K65</f>
        <v>42.94</v>
      </c>
      <c r="N66" s="95">
        <f>'LEI Seaview Usage'!L65</f>
        <v>46.480000000000004</v>
      </c>
      <c r="O66" s="95">
        <f>'LEI Seaview Usage'!M65</f>
        <v>45.79</v>
      </c>
      <c r="P66" s="95">
        <f>'LEI Seaview Usage'!N65</f>
        <v>45.94</v>
      </c>
      <c r="Q66" s="95">
        <f>'LEI Seaview Usage'!O65</f>
        <v>46.150000000000006</v>
      </c>
      <c r="R66" s="64">
        <f t="shared" si="5"/>
        <v>44.6</v>
      </c>
      <c r="S66" s="114">
        <f t="shared" si="6"/>
        <v>236.1689814978821</v>
      </c>
    </row>
    <row r="67" spans="2:19" ht="15.75" x14ac:dyDescent="0.25">
      <c r="B67" s="57"/>
      <c r="C67" s="13">
        <v>0.625</v>
      </c>
      <c r="D67" s="14" t="s">
        <v>101</v>
      </c>
      <c r="E67" s="15">
        <v>490.60763892295887</v>
      </c>
      <c r="F67" s="15">
        <v>739.25347227355928</v>
      </c>
      <c r="G67" s="16">
        <v>2264.5486112683716</v>
      </c>
      <c r="H67" s="15">
        <v>2551.9618057327752</v>
      </c>
      <c r="I67" s="16">
        <v>2251.1805557118878</v>
      </c>
      <c r="J67" s="17">
        <v>463.87152780999111</v>
      </c>
      <c r="K67" s="60">
        <f t="shared" si="4"/>
        <v>8761.4236117195433</v>
      </c>
      <c r="L67" s="95">
        <f>'LEI Seaview Usage'!J66</f>
        <v>45.01</v>
      </c>
      <c r="M67" s="95">
        <f>'LEI Seaview Usage'!K66</f>
        <v>50.59</v>
      </c>
      <c r="N67" s="95">
        <f>'LEI Seaview Usage'!L66</f>
        <v>90.23</v>
      </c>
      <c r="O67" s="95">
        <f>'LEI Seaview Usage'!M66</f>
        <v>99.905000000000001</v>
      </c>
      <c r="P67" s="95">
        <f>'LEI Seaview Usage'!N66</f>
        <v>89.78</v>
      </c>
      <c r="Q67" s="95">
        <f>'LEI Seaview Usage'!O66</f>
        <v>44.41</v>
      </c>
      <c r="R67" s="64">
        <f t="shared" si="5"/>
        <v>69.987499999999997</v>
      </c>
      <c r="S67" s="114">
        <f t="shared" si="6"/>
        <v>730.11863430996198</v>
      </c>
    </row>
    <row r="68" spans="2:19" ht="15.75" x14ac:dyDescent="0.25">
      <c r="B68" s="57"/>
      <c r="C68" s="13">
        <v>0.625</v>
      </c>
      <c r="D68" s="14" t="s">
        <v>102</v>
      </c>
      <c r="E68" s="15">
        <v>2049.3229168089806</v>
      </c>
      <c r="F68" s="15">
        <v>2204.3923612641938</v>
      </c>
      <c r="G68" s="16">
        <v>1457.1180556567442</v>
      </c>
      <c r="H68" s="15">
        <v>6954.0625004829208</v>
      </c>
      <c r="I68" s="16">
        <v>957.15277784424677</v>
      </c>
      <c r="J68" s="17">
        <v>1552.0312501077799</v>
      </c>
      <c r="K68" s="60">
        <f t="shared" si="4"/>
        <v>15174.079862164866</v>
      </c>
      <c r="L68" s="95">
        <f>'LEI Seaview Usage'!J67</f>
        <v>83.655000000000001</v>
      </c>
      <c r="M68" s="95">
        <f>'LEI Seaview Usage'!K67</f>
        <v>88.204999999999998</v>
      </c>
      <c r="N68" s="95">
        <f>'LEI Seaview Usage'!L67</f>
        <v>68.150000000000006</v>
      </c>
      <c r="O68" s="95">
        <f>'LEI Seaview Usage'!M67</f>
        <v>248.09</v>
      </c>
      <c r="P68" s="95">
        <f>'LEI Seaview Usage'!N67</f>
        <v>55.480000000000004</v>
      </c>
      <c r="Q68" s="95">
        <f>'LEI Seaview Usage'!O67</f>
        <v>70.635000000000005</v>
      </c>
      <c r="R68" s="64">
        <f t="shared" si="5"/>
        <v>102.36916666666667</v>
      </c>
      <c r="S68" s="114">
        <f t="shared" si="6"/>
        <v>1264.5066551804055</v>
      </c>
    </row>
    <row r="69" spans="2:19" ht="15.75" x14ac:dyDescent="0.25">
      <c r="B69" s="57"/>
      <c r="C69" s="13">
        <v>0.625</v>
      </c>
      <c r="D69" s="14" t="s">
        <v>103</v>
      </c>
      <c r="E69" s="15">
        <v>657.70833337900751</v>
      </c>
      <c r="F69" s="15">
        <v>544.07986114889445</v>
      </c>
      <c r="G69" s="16">
        <v>684.44444449197533</v>
      </c>
      <c r="H69" s="15">
        <v>1097.5173611873277</v>
      </c>
      <c r="I69" s="16">
        <v>757.96875005263678</v>
      </c>
      <c r="J69" s="17">
        <v>537.39583337065244</v>
      </c>
      <c r="K69" s="60">
        <f t="shared" si="4"/>
        <v>4279.1145836304941</v>
      </c>
      <c r="L69" s="95">
        <f>'LEI Seaview Usage'!J68</f>
        <v>48.76</v>
      </c>
      <c r="M69" s="95">
        <f>'LEI Seaview Usage'!K68</f>
        <v>46.21</v>
      </c>
      <c r="N69" s="95">
        <f>'LEI Seaview Usage'!L68</f>
        <v>49.36</v>
      </c>
      <c r="O69" s="95">
        <f>'LEI Seaview Usage'!M68</f>
        <v>58.734999999999999</v>
      </c>
      <c r="P69" s="95">
        <f>'LEI Seaview Usage'!N68</f>
        <v>51.01</v>
      </c>
      <c r="Q69" s="95">
        <f>'LEI Seaview Usage'!O68</f>
        <v>46.06</v>
      </c>
      <c r="R69" s="64">
        <f t="shared" si="5"/>
        <v>50.022500000000001</v>
      </c>
      <c r="S69" s="114">
        <f t="shared" si="6"/>
        <v>356.59288196920784</v>
      </c>
    </row>
    <row r="70" spans="2:19" ht="15.75" x14ac:dyDescent="0.25">
      <c r="B70" s="57"/>
      <c r="C70" s="13">
        <v>0.625</v>
      </c>
      <c r="D70" s="14" t="s">
        <v>104</v>
      </c>
      <c r="E70" s="15">
        <v>701.8229167154044</v>
      </c>
      <c r="F70" s="15">
        <v>590.86805559658808</v>
      </c>
      <c r="G70" s="16">
        <v>621.61458337650106</v>
      </c>
      <c r="H70" s="15">
        <v>1105.538194521218</v>
      </c>
      <c r="I70" s="16">
        <v>1105.538194521218</v>
      </c>
      <c r="J70" s="17">
        <v>1044.045138961392</v>
      </c>
      <c r="K70" s="60">
        <f t="shared" si="4"/>
        <v>5169.4270836923206</v>
      </c>
      <c r="L70" s="95">
        <f>'LEI Seaview Usage'!J69</f>
        <v>49.75</v>
      </c>
      <c r="M70" s="95">
        <f>'LEI Seaview Usage'!K69</f>
        <v>47.26</v>
      </c>
      <c r="N70" s="95">
        <f>'LEI Seaview Usage'!L69</f>
        <v>47.95</v>
      </c>
      <c r="O70" s="95">
        <f>'LEI Seaview Usage'!M69</f>
        <v>58.945</v>
      </c>
      <c r="P70" s="95">
        <f>'LEI Seaview Usage'!N69</f>
        <v>58.945</v>
      </c>
      <c r="Q70" s="95">
        <f>'LEI Seaview Usage'!O69</f>
        <v>57.43</v>
      </c>
      <c r="R70" s="64">
        <f t="shared" si="5"/>
        <v>53.379999999999995</v>
      </c>
      <c r="S70" s="114">
        <f t="shared" si="6"/>
        <v>430.78559030769338</v>
      </c>
    </row>
    <row r="71" spans="2:19" ht="15.75" x14ac:dyDescent="0.25">
      <c r="B71" s="57"/>
      <c r="C71" s="13">
        <v>0.625</v>
      </c>
      <c r="D71" s="14" t="s">
        <v>105</v>
      </c>
      <c r="E71" s="15">
        <v>953.14236117730161</v>
      </c>
      <c r="F71" s="15">
        <v>917.04861117479504</v>
      </c>
      <c r="G71" s="16">
        <v>1311.40625009107</v>
      </c>
      <c r="H71" s="15">
        <v>1066.7708334074146</v>
      </c>
      <c r="I71" s="16">
        <v>947.79513895470802</v>
      </c>
      <c r="J71" s="17">
        <v>1041.3715278500952</v>
      </c>
      <c r="K71" s="60">
        <f t="shared" si="4"/>
        <v>6237.534722655384</v>
      </c>
      <c r="L71" s="95">
        <f>'LEI Seaview Usage'!J70</f>
        <v>55.39</v>
      </c>
      <c r="M71" s="95">
        <f>'LEI Seaview Usage'!K70</f>
        <v>54.58</v>
      </c>
      <c r="N71" s="95">
        <f>'LEI Seaview Usage'!L70</f>
        <v>64.334999999999994</v>
      </c>
      <c r="O71" s="95">
        <f>'LEI Seaview Usage'!M70</f>
        <v>57.94</v>
      </c>
      <c r="P71" s="95">
        <f>'LEI Seaview Usage'!N70</f>
        <v>55.269999999999996</v>
      </c>
      <c r="Q71" s="95">
        <f>'LEI Seaview Usage'!O70</f>
        <v>57.37</v>
      </c>
      <c r="R71" s="64">
        <f t="shared" si="5"/>
        <v>57.480833333333329</v>
      </c>
      <c r="S71" s="114">
        <f t="shared" si="6"/>
        <v>519.79456022128204</v>
      </c>
    </row>
    <row r="72" spans="2:19" ht="15.75" x14ac:dyDescent="0.25">
      <c r="B72" s="57"/>
      <c r="C72" s="13">
        <v>0.625</v>
      </c>
      <c r="D72" s="14" t="s">
        <v>106</v>
      </c>
      <c r="E72" s="15">
        <v>4101.3194447292581</v>
      </c>
      <c r="F72" s="15">
        <v>2114.8263890357521</v>
      </c>
      <c r="G72" s="16">
        <v>1799.3402779027319</v>
      </c>
      <c r="H72" s="15">
        <v>3981.0069447209034</v>
      </c>
      <c r="I72" s="16">
        <v>3892.7777780481097</v>
      </c>
      <c r="J72" s="17">
        <v>2891.5104168674661</v>
      </c>
      <c r="K72" s="60">
        <f t="shared" si="4"/>
        <v>18780.781251304223</v>
      </c>
      <c r="L72" s="95">
        <f>'LEI Seaview Usage'!J71</f>
        <v>152.06</v>
      </c>
      <c r="M72" s="95">
        <f>'LEI Seaview Usage'!K71</f>
        <v>85.37</v>
      </c>
      <c r="N72" s="95">
        <f>'LEI Seaview Usage'!L71</f>
        <v>77.11</v>
      </c>
      <c r="O72" s="95">
        <f>'LEI Seaview Usage'!M71</f>
        <v>148.01</v>
      </c>
      <c r="P72" s="95">
        <f>'LEI Seaview Usage'!N71</f>
        <v>145.04</v>
      </c>
      <c r="Q72" s="95">
        <f>'LEI Seaview Usage'!O71</f>
        <v>111.33500000000001</v>
      </c>
      <c r="R72" s="64">
        <f t="shared" si="5"/>
        <v>119.82083333333334</v>
      </c>
      <c r="S72" s="114">
        <f t="shared" si="6"/>
        <v>1565.0651042753518</v>
      </c>
    </row>
    <row r="73" spans="2:19" ht="15.75" x14ac:dyDescent="0.25">
      <c r="B73" s="57"/>
      <c r="C73" s="13">
        <v>0.625</v>
      </c>
      <c r="D73" s="14" t="s">
        <v>107</v>
      </c>
      <c r="E73" s="15">
        <v>487.93402781166208</v>
      </c>
      <c r="F73" s="15">
        <v>487.93402781166208</v>
      </c>
      <c r="G73" s="16">
        <v>558.78472226102667</v>
      </c>
      <c r="H73" s="15">
        <v>720.53819449448179</v>
      </c>
      <c r="I73" s="16">
        <v>609.58333337566557</v>
      </c>
      <c r="J73" s="17">
        <v>621.61458337650106</v>
      </c>
      <c r="K73" s="60">
        <f t="shared" ref="K73:K136" si="8">SUM(E73:J73)</f>
        <v>3486.3888891309989</v>
      </c>
      <c r="L73" s="95">
        <f>'LEI Seaview Usage'!J72</f>
        <v>44.95</v>
      </c>
      <c r="M73" s="95">
        <f>'LEI Seaview Usage'!K72</f>
        <v>44.95</v>
      </c>
      <c r="N73" s="95">
        <f>'LEI Seaview Usage'!L72</f>
        <v>46.54</v>
      </c>
      <c r="O73" s="95">
        <f>'LEI Seaview Usage'!M72</f>
        <v>50.17</v>
      </c>
      <c r="P73" s="95">
        <f>'LEI Seaview Usage'!N72</f>
        <v>47.68</v>
      </c>
      <c r="Q73" s="95">
        <f>'LEI Seaview Usage'!O72</f>
        <v>47.95</v>
      </c>
      <c r="R73" s="64">
        <f t="shared" ref="R73:R136" si="9">AVERAGE(L73:Q73)</f>
        <v>47.04</v>
      </c>
      <c r="S73" s="114">
        <f t="shared" ref="S73:S136" si="10">IFERROR(AVERAGE(E73:J73)/2,"")</f>
        <v>290.53240742758322</v>
      </c>
    </row>
    <row r="74" spans="2:19" ht="15.75" x14ac:dyDescent="0.25">
      <c r="B74" s="57"/>
      <c r="C74" s="13">
        <v>0.625</v>
      </c>
      <c r="D74" s="14" t="s">
        <v>108</v>
      </c>
      <c r="E74" s="15">
        <v>1435.7291667663701</v>
      </c>
      <c r="F74" s="15">
        <v>1457.1180556567442</v>
      </c>
      <c r="G74" s="16">
        <v>1093.5069445203824</v>
      </c>
      <c r="H74" s="15">
        <v>1787.3090279018966</v>
      </c>
      <c r="I74" s="16">
        <v>963.83680562248867</v>
      </c>
      <c r="J74" s="17">
        <v>1149.6527778576149</v>
      </c>
      <c r="K74" s="60">
        <f t="shared" si="8"/>
        <v>7887.1527783254978</v>
      </c>
      <c r="L74" s="95">
        <f>'LEI Seaview Usage'!J73</f>
        <v>67.59</v>
      </c>
      <c r="M74" s="95">
        <f>'LEI Seaview Usage'!K73</f>
        <v>68.150000000000006</v>
      </c>
      <c r="N74" s="95">
        <f>'LEI Seaview Usage'!L73</f>
        <v>58.629999999999995</v>
      </c>
      <c r="O74" s="95">
        <f>'LEI Seaview Usage'!M73</f>
        <v>76.795000000000002</v>
      </c>
      <c r="P74" s="95">
        <f>'LEI Seaview Usage'!N73</f>
        <v>55.629999999999995</v>
      </c>
      <c r="Q74" s="95">
        <f>'LEI Seaview Usage'!O73</f>
        <v>60.1</v>
      </c>
      <c r="R74" s="64">
        <f t="shared" si="9"/>
        <v>64.482500000000002</v>
      </c>
      <c r="S74" s="114">
        <f t="shared" si="10"/>
        <v>657.26273152712486</v>
      </c>
    </row>
    <row r="75" spans="2:19" ht="15.75" x14ac:dyDescent="0.25">
      <c r="B75" s="57"/>
      <c r="C75" s="13">
        <v>0.625</v>
      </c>
      <c r="D75" s="14" t="s">
        <v>109</v>
      </c>
      <c r="E75" s="15">
        <v>1042.7083334057436</v>
      </c>
      <c r="F75" s="15">
        <v>1264.6180556433762</v>
      </c>
      <c r="G75" s="16">
        <v>2216.4236112650296</v>
      </c>
      <c r="H75" s="15">
        <v>2257.8645834901295</v>
      </c>
      <c r="I75" s="16">
        <v>1260.6076389764312</v>
      </c>
      <c r="J75" s="17">
        <v>909.02777784090472</v>
      </c>
      <c r="K75" s="60">
        <f t="shared" si="8"/>
        <v>8951.250000621616</v>
      </c>
      <c r="L75" s="95">
        <f>'LEI Seaview Usage'!J74</f>
        <v>57.4</v>
      </c>
      <c r="M75" s="95">
        <f>'LEI Seaview Usage'!K74</f>
        <v>63.11</v>
      </c>
      <c r="N75" s="95">
        <f>'LEI Seaview Usage'!L74</f>
        <v>88.61</v>
      </c>
      <c r="O75" s="95">
        <f>'LEI Seaview Usage'!M74</f>
        <v>90.004999999999995</v>
      </c>
      <c r="P75" s="95">
        <f>'LEI Seaview Usage'!N74</f>
        <v>63.005000000000003</v>
      </c>
      <c r="Q75" s="95">
        <f>'LEI Seaview Usage'!O74</f>
        <v>54.4</v>
      </c>
      <c r="R75" s="64">
        <f t="shared" si="9"/>
        <v>69.421666666666667</v>
      </c>
      <c r="S75" s="114">
        <f t="shared" si="10"/>
        <v>745.93750005180129</v>
      </c>
    </row>
    <row r="76" spans="2:19" ht="15.75" x14ac:dyDescent="0.25">
      <c r="B76" s="57"/>
      <c r="C76" s="13">
        <v>0.625</v>
      </c>
      <c r="D76" s="14" t="s">
        <v>110</v>
      </c>
      <c r="E76" s="15">
        <v>683.10763893632691</v>
      </c>
      <c r="F76" s="15">
        <v>606.90972226436872</v>
      </c>
      <c r="G76" s="16">
        <v>2447.6909723922008</v>
      </c>
      <c r="H76" s="15">
        <v>4392.7430558606075</v>
      </c>
      <c r="I76" s="16">
        <v>1652.2916667814093</v>
      </c>
      <c r="J76" s="17">
        <v>489.2708333673105</v>
      </c>
      <c r="K76" s="60">
        <f t="shared" si="8"/>
        <v>10272.013889602224</v>
      </c>
      <c r="L76" s="95">
        <f>'LEI Seaview Usage'!J75</f>
        <v>49.33</v>
      </c>
      <c r="M76" s="95">
        <f>'LEI Seaview Usage'!K75</f>
        <v>47.620000000000005</v>
      </c>
      <c r="N76" s="95">
        <f>'LEI Seaview Usage'!L75</f>
        <v>96.394999999999996</v>
      </c>
      <c r="O76" s="95">
        <f>'LEI Seaview Usage'!M75</f>
        <v>161.87</v>
      </c>
      <c r="P76" s="95">
        <f>'LEI Seaview Usage'!N75</f>
        <v>73.260000000000005</v>
      </c>
      <c r="Q76" s="95">
        <f>'LEI Seaview Usage'!O75</f>
        <v>44.980000000000004</v>
      </c>
      <c r="R76" s="64">
        <f t="shared" si="9"/>
        <v>78.909166666666678</v>
      </c>
      <c r="S76" s="114">
        <f t="shared" si="10"/>
        <v>856.00115746685196</v>
      </c>
    </row>
    <row r="77" spans="2:19" ht="15.75" x14ac:dyDescent="0.25">
      <c r="B77" s="57"/>
      <c r="C77" s="13">
        <v>0.625</v>
      </c>
      <c r="D77" s="14" t="s">
        <v>111</v>
      </c>
      <c r="E77" s="15">
        <v>1112.2222222994599</v>
      </c>
      <c r="F77" s="15">
        <v>950.46875006600476</v>
      </c>
      <c r="G77" s="16">
        <v>1391.6145834299732</v>
      </c>
      <c r="H77" s="15">
        <v>2192.3611112633585</v>
      </c>
      <c r="I77" s="16">
        <v>995.92013895805007</v>
      </c>
      <c r="J77" s="17">
        <v>717.86458338318505</v>
      </c>
      <c r="K77" s="60">
        <f t="shared" si="8"/>
        <v>7360.451389400032</v>
      </c>
      <c r="L77" s="95">
        <f>'LEI Seaview Usage'!J76</f>
        <v>59.12</v>
      </c>
      <c r="M77" s="95">
        <f>'LEI Seaview Usage'!K76</f>
        <v>55.33</v>
      </c>
      <c r="N77" s="95">
        <f>'LEI Seaview Usage'!L76</f>
        <v>66.435000000000002</v>
      </c>
      <c r="O77" s="95">
        <f>'LEI Seaview Usage'!M76</f>
        <v>87.8</v>
      </c>
      <c r="P77" s="95">
        <f>'LEI Seaview Usage'!N76</f>
        <v>56.35</v>
      </c>
      <c r="Q77" s="95">
        <f>'LEI Seaview Usage'!O76</f>
        <v>50.11</v>
      </c>
      <c r="R77" s="64">
        <f t="shared" si="9"/>
        <v>62.524166666666673</v>
      </c>
      <c r="S77" s="114">
        <f t="shared" si="10"/>
        <v>613.37094911666929</v>
      </c>
    </row>
    <row r="78" spans="2:19" ht="15.75" x14ac:dyDescent="0.25">
      <c r="B78" s="57"/>
      <c r="C78" s="13">
        <v>0.625</v>
      </c>
      <c r="D78" s="14" t="s">
        <v>112</v>
      </c>
      <c r="E78" s="15">
        <v>1763.2465279002254</v>
      </c>
      <c r="F78" s="15">
        <v>1668.3333334491899</v>
      </c>
      <c r="G78" s="16">
        <v>1827.4131945713482</v>
      </c>
      <c r="H78" s="15">
        <v>1954.4097223579452</v>
      </c>
      <c r="I78" s="16">
        <v>919.72222228609178</v>
      </c>
      <c r="J78" s="17">
        <v>721.87500005013021</v>
      </c>
      <c r="K78" s="60">
        <f t="shared" si="8"/>
        <v>8855.0000006149312</v>
      </c>
      <c r="L78" s="95">
        <f>'LEI Seaview Usage'!J77</f>
        <v>76.165000000000006</v>
      </c>
      <c r="M78" s="95">
        <f>'LEI Seaview Usage'!K77</f>
        <v>73.680000000000007</v>
      </c>
      <c r="N78" s="95">
        <f>'LEI Seaview Usage'!L77</f>
        <v>77.844999999999999</v>
      </c>
      <c r="O78" s="95">
        <f>'LEI Seaview Usage'!M77</f>
        <v>81.17</v>
      </c>
      <c r="P78" s="95">
        <f>'LEI Seaview Usage'!N77</f>
        <v>54.64</v>
      </c>
      <c r="Q78" s="95">
        <f>'LEI Seaview Usage'!O77</f>
        <v>50.2</v>
      </c>
      <c r="R78" s="64">
        <f t="shared" si="9"/>
        <v>68.95</v>
      </c>
      <c r="S78" s="114">
        <f t="shared" si="10"/>
        <v>737.91666671791097</v>
      </c>
    </row>
    <row r="79" spans="2:19" ht="15.75" x14ac:dyDescent="0.25">
      <c r="B79" s="57"/>
      <c r="C79" s="13">
        <v>0.625</v>
      </c>
      <c r="D79" s="14" t="s">
        <v>113</v>
      </c>
      <c r="E79" s="15">
        <v>636.31944448863328</v>
      </c>
      <c r="F79" s="15">
        <v>759.30555560828509</v>
      </c>
      <c r="G79" s="16">
        <v>879.61805561664016</v>
      </c>
      <c r="H79" s="15">
        <v>1030.6770834049082</v>
      </c>
      <c r="I79" s="16">
        <v>858.22916672626593</v>
      </c>
      <c r="J79" s="17">
        <v>822.13541672375936</v>
      </c>
      <c r="K79" s="60">
        <f t="shared" si="8"/>
        <v>4986.2847225684927</v>
      </c>
      <c r="L79" s="95">
        <f>'LEI Seaview Usage'!J78</f>
        <v>48.28</v>
      </c>
      <c r="M79" s="95">
        <f>'LEI Seaview Usage'!K78</f>
        <v>51.04</v>
      </c>
      <c r="N79" s="95">
        <f>'LEI Seaview Usage'!L78</f>
        <v>53.74</v>
      </c>
      <c r="O79" s="95">
        <f>'LEI Seaview Usage'!M78</f>
        <v>57.13</v>
      </c>
      <c r="P79" s="95">
        <f>'LEI Seaview Usage'!N78</f>
        <v>53.26</v>
      </c>
      <c r="Q79" s="95">
        <f>'LEI Seaview Usage'!O78</f>
        <v>52.45</v>
      </c>
      <c r="R79" s="64">
        <f t="shared" si="9"/>
        <v>52.65</v>
      </c>
      <c r="S79" s="114">
        <f t="shared" si="10"/>
        <v>415.52372688070773</v>
      </c>
    </row>
    <row r="80" spans="2:19" ht="15.75" x14ac:dyDescent="0.25">
      <c r="B80" s="57"/>
      <c r="C80" s="13">
        <v>0.625</v>
      </c>
      <c r="D80" s="14" t="s">
        <v>114</v>
      </c>
      <c r="E80" s="15">
        <v>909.02777784090472</v>
      </c>
      <c r="F80" s="15">
        <v>896.99652784006923</v>
      </c>
      <c r="G80" s="16">
        <v>989.23611117980806</v>
      </c>
      <c r="H80" s="15">
        <v>890.31250006182722</v>
      </c>
      <c r="I80" s="16">
        <v>902.34375006266282</v>
      </c>
      <c r="J80" s="17">
        <v>902.34375006266282</v>
      </c>
      <c r="K80" s="60">
        <f t="shared" si="8"/>
        <v>5490.2604170479353</v>
      </c>
      <c r="L80" s="95">
        <f>'LEI Seaview Usage'!J79</f>
        <v>54.4</v>
      </c>
      <c r="M80" s="95">
        <f>'LEI Seaview Usage'!K79</f>
        <v>54.129999999999995</v>
      </c>
      <c r="N80" s="95">
        <f>'LEI Seaview Usage'!L79</f>
        <v>56.2</v>
      </c>
      <c r="O80" s="95">
        <f>'LEI Seaview Usage'!M79</f>
        <v>53.980000000000004</v>
      </c>
      <c r="P80" s="95">
        <f>'LEI Seaview Usage'!N79</f>
        <v>54.25</v>
      </c>
      <c r="Q80" s="95">
        <f>'LEI Seaview Usage'!O79</f>
        <v>54.25</v>
      </c>
      <c r="R80" s="64">
        <f t="shared" si="9"/>
        <v>54.535000000000004</v>
      </c>
      <c r="S80" s="114">
        <f t="shared" si="10"/>
        <v>457.52170142066126</v>
      </c>
    </row>
    <row r="81" spans="2:19" ht="15.75" x14ac:dyDescent="0.25">
      <c r="B81" s="57"/>
      <c r="C81" s="13">
        <v>0.625</v>
      </c>
      <c r="D81" s="14" t="s">
        <v>115</v>
      </c>
      <c r="E81" s="15">
        <v>985.2256945128629</v>
      </c>
      <c r="F81" s="15">
        <v>931.75347228692738</v>
      </c>
      <c r="G81" s="16">
        <v>1364.8784723170054</v>
      </c>
      <c r="H81" s="15">
        <v>1858.1597223512611</v>
      </c>
      <c r="I81" s="16">
        <v>995.92013895805007</v>
      </c>
      <c r="J81" s="17">
        <v>955.81597228859835</v>
      </c>
      <c r="K81" s="60">
        <f t="shared" si="8"/>
        <v>7091.7534727147049</v>
      </c>
      <c r="L81" s="95">
        <f>'LEI Seaview Usage'!J80</f>
        <v>56.11</v>
      </c>
      <c r="M81" s="95">
        <f>'LEI Seaview Usage'!K80</f>
        <v>54.91</v>
      </c>
      <c r="N81" s="95">
        <f>'LEI Seaview Usage'!L80</f>
        <v>65.734999999999999</v>
      </c>
      <c r="O81" s="95">
        <f>'LEI Seaview Usage'!M80</f>
        <v>78.650000000000006</v>
      </c>
      <c r="P81" s="95">
        <f>'LEI Seaview Usage'!N80</f>
        <v>56.35</v>
      </c>
      <c r="Q81" s="95">
        <f>'LEI Seaview Usage'!O80</f>
        <v>55.45</v>
      </c>
      <c r="R81" s="64">
        <f t="shared" si="9"/>
        <v>61.200833333333328</v>
      </c>
      <c r="S81" s="114">
        <f t="shared" si="10"/>
        <v>590.97945605955874</v>
      </c>
    </row>
    <row r="82" spans="2:19" ht="15.75" x14ac:dyDescent="0.25">
      <c r="B82" s="57"/>
      <c r="C82" s="13">
        <v>0.625</v>
      </c>
      <c r="D82" s="14" t="s">
        <v>116</v>
      </c>
      <c r="E82" s="15">
        <v>876.94444450534343</v>
      </c>
      <c r="F82" s="15">
        <v>1049.3923611839855</v>
      </c>
      <c r="G82" s="16">
        <v>1519.9479167722186</v>
      </c>
      <c r="H82" s="15">
        <v>1074.7916667413049</v>
      </c>
      <c r="I82" s="16">
        <v>1870.1909723520967</v>
      </c>
      <c r="J82" s="17">
        <v>2156.2673612608519</v>
      </c>
      <c r="K82" s="60">
        <f t="shared" si="8"/>
        <v>8547.5347228158007</v>
      </c>
      <c r="L82" s="95">
        <f>'LEI Seaview Usage'!J81</f>
        <v>53.68</v>
      </c>
      <c r="M82" s="95">
        <f>'LEI Seaview Usage'!K81</f>
        <v>57.55</v>
      </c>
      <c r="N82" s="95">
        <f>'LEI Seaview Usage'!L81</f>
        <v>69.795000000000002</v>
      </c>
      <c r="O82" s="95">
        <f>'LEI Seaview Usage'!M81</f>
        <v>58.139999999999993</v>
      </c>
      <c r="P82" s="95">
        <f>'LEI Seaview Usage'!N81</f>
        <v>78.965000000000003</v>
      </c>
      <c r="Q82" s="95">
        <f>'LEI Seaview Usage'!O81</f>
        <v>86.584999999999994</v>
      </c>
      <c r="R82" s="64">
        <f t="shared" si="9"/>
        <v>67.452500000000001</v>
      </c>
      <c r="S82" s="114">
        <f t="shared" si="10"/>
        <v>712.29456023465002</v>
      </c>
    </row>
    <row r="83" spans="2:19" ht="15.75" x14ac:dyDescent="0.25">
      <c r="B83" s="57"/>
      <c r="C83" s="13">
        <v>0.625</v>
      </c>
      <c r="D83" s="14" t="s">
        <v>117</v>
      </c>
      <c r="E83" s="15">
        <v>1789.9826390131932</v>
      </c>
      <c r="F83" s="15">
        <v>1485.1909723253605</v>
      </c>
      <c r="G83" s="16">
        <v>2943.6458335377533</v>
      </c>
      <c r="H83" s="15">
        <v>3748.4027780380834</v>
      </c>
      <c r="I83" s="16">
        <v>1816.718750126161</v>
      </c>
      <c r="J83" s="17">
        <v>2085.4166668114872</v>
      </c>
      <c r="K83" s="60">
        <f t="shared" si="8"/>
        <v>13869.357639852038</v>
      </c>
      <c r="L83" s="95">
        <f>'LEI Seaview Usage'!J82</f>
        <v>76.864999999999995</v>
      </c>
      <c r="M83" s="95">
        <f>'LEI Seaview Usage'!K82</f>
        <v>68.885000000000005</v>
      </c>
      <c r="N83" s="95">
        <f>'LEI Seaview Usage'!L82</f>
        <v>113.09</v>
      </c>
      <c r="O83" s="95">
        <f>'LEI Seaview Usage'!M82</f>
        <v>140.18</v>
      </c>
      <c r="P83" s="95">
        <f>'LEI Seaview Usage'!N82</f>
        <v>77.564999999999998</v>
      </c>
      <c r="Q83" s="95">
        <f>'LEI Seaview Usage'!O82</f>
        <v>84.6</v>
      </c>
      <c r="R83" s="64">
        <f t="shared" si="9"/>
        <v>93.530833333333348</v>
      </c>
      <c r="S83" s="114">
        <f t="shared" si="10"/>
        <v>1155.7798033210031</v>
      </c>
    </row>
    <row r="84" spans="2:19" ht="15.75" x14ac:dyDescent="0.25">
      <c r="B84" s="57"/>
      <c r="C84" s="13">
        <v>0.625</v>
      </c>
      <c r="D84" s="14" t="s">
        <v>118</v>
      </c>
      <c r="E84" s="15">
        <v>629.63541671039138</v>
      </c>
      <c r="F84" s="15">
        <v>594.87847226353324</v>
      </c>
      <c r="G84" s="16">
        <v>675.08680560243658</v>
      </c>
      <c r="H84" s="15">
        <v>616.26736115390747</v>
      </c>
      <c r="I84" s="16">
        <v>610.92013893131389</v>
      </c>
      <c r="J84" s="17">
        <v>721.87500005013021</v>
      </c>
      <c r="K84" s="60">
        <f t="shared" si="8"/>
        <v>3848.663194711713</v>
      </c>
      <c r="L84" s="95">
        <f>'LEI Seaview Usage'!J83</f>
        <v>48.129999999999995</v>
      </c>
      <c r="M84" s="95">
        <f>'LEI Seaview Usage'!K83</f>
        <v>47.35</v>
      </c>
      <c r="N84" s="95">
        <f>'LEI Seaview Usage'!L83</f>
        <v>49.15</v>
      </c>
      <c r="O84" s="95">
        <f>'LEI Seaview Usage'!M83</f>
        <v>47.83</v>
      </c>
      <c r="P84" s="95">
        <f>'LEI Seaview Usage'!N83</f>
        <v>47.71</v>
      </c>
      <c r="Q84" s="95">
        <f>'LEI Seaview Usage'!O83</f>
        <v>50.2</v>
      </c>
      <c r="R84" s="64">
        <f t="shared" si="9"/>
        <v>48.395000000000003</v>
      </c>
      <c r="S84" s="114">
        <f t="shared" si="10"/>
        <v>320.72193289264277</v>
      </c>
    </row>
    <row r="85" spans="2:19" ht="15.75" x14ac:dyDescent="0.25">
      <c r="B85" s="57"/>
      <c r="C85" s="13">
        <v>0.625</v>
      </c>
      <c r="D85" s="14" t="s">
        <v>119</v>
      </c>
      <c r="E85" s="15">
        <v>597.55208337482998</v>
      </c>
      <c r="F85" s="15">
        <v>815.45138894551746</v>
      </c>
      <c r="G85" s="16">
        <v>1743.1944445654997</v>
      </c>
      <c r="H85" s="15">
        <v>2888.8368057561693</v>
      </c>
      <c r="I85" s="16">
        <v>755.29513894133993</v>
      </c>
      <c r="J85" s="17">
        <v>717.86458338318505</v>
      </c>
      <c r="K85" s="60">
        <f t="shared" si="8"/>
        <v>7518.1944449665416</v>
      </c>
      <c r="L85" s="95">
        <f>'LEI Seaview Usage'!J84</f>
        <v>47.41</v>
      </c>
      <c r="M85" s="95">
        <f>'LEI Seaview Usage'!K84</f>
        <v>52.3</v>
      </c>
      <c r="N85" s="95">
        <f>'LEI Seaview Usage'!L84</f>
        <v>75.64</v>
      </c>
      <c r="O85" s="95">
        <f>'LEI Seaview Usage'!M84</f>
        <v>111.245</v>
      </c>
      <c r="P85" s="95">
        <f>'LEI Seaview Usage'!N84</f>
        <v>50.95</v>
      </c>
      <c r="Q85" s="95">
        <f>'LEI Seaview Usage'!O84</f>
        <v>50.11</v>
      </c>
      <c r="R85" s="64">
        <f t="shared" si="9"/>
        <v>64.609166666666667</v>
      </c>
      <c r="S85" s="114">
        <f t="shared" si="10"/>
        <v>626.51620374721176</v>
      </c>
    </row>
    <row r="86" spans="2:19" ht="15.75" x14ac:dyDescent="0.25">
      <c r="B86" s="57"/>
      <c r="C86" s="13">
        <v>0.625</v>
      </c>
      <c r="D86" s="14" t="s">
        <v>120</v>
      </c>
      <c r="E86" s="15">
        <v>73.524305560661418</v>
      </c>
      <c r="F86" s="15">
        <v>21.388888890374229</v>
      </c>
      <c r="G86" s="16">
        <v>168.43750001169704</v>
      </c>
      <c r="H86" s="15">
        <v>478.57638892212339</v>
      </c>
      <c r="I86" s="16">
        <v>284.73958335310692</v>
      </c>
      <c r="J86" s="17">
        <v>77.534722227606579</v>
      </c>
      <c r="K86" s="60">
        <f t="shared" si="8"/>
        <v>1104.2013889655698</v>
      </c>
      <c r="L86" s="95">
        <f>'LEI Seaview Usage'!J85</f>
        <v>35.65</v>
      </c>
      <c r="M86" s="95">
        <f>'LEI Seaview Usage'!K85</f>
        <v>34.479999999999997</v>
      </c>
      <c r="N86" s="95">
        <f>'LEI Seaview Usage'!L85</f>
        <v>37.78</v>
      </c>
      <c r="O86" s="95">
        <f>'LEI Seaview Usage'!M85</f>
        <v>44.74</v>
      </c>
      <c r="P86" s="95">
        <f>'LEI Seaview Usage'!N85</f>
        <v>40.39</v>
      </c>
      <c r="Q86" s="95">
        <f>'LEI Seaview Usage'!O85</f>
        <v>35.74</v>
      </c>
      <c r="R86" s="64">
        <f t="shared" si="9"/>
        <v>38.130000000000003</v>
      </c>
      <c r="S86" s="114">
        <f t="shared" si="10"/>
        <v>92.016782413797486</v>
      </c>
    </row>
    <row r="87" spans="2:19" ht="15.75" x14ac:dyDescent="0.25">
      <c r="B87" s="57"/>
      <c r="C87" s="13">
        <v>0.625</v>
      </c>
      <c r="D87" s="14" t="s">
        <v>121</v>
      </c>
      <c r="E87" s="15">
        <v>1736.5104167872578</v>
      </c>
      <c r="F87" s="15">
        <v>1005.2777778475887</v>
      </c>
      <c r="G87" s="16">
        <v>2221.7708334876229</v>
      </c>
      <c r="H87" s="15">
        <v>1435.7291667663701</v>
      </c>
      <c r="I87" s="16">
        <v>1219.1666667513311</v>
      </c>
      <c r="J87" s="17">
        <v>1179.0625000818793</v>
      </c>
      <c r="K87" s="60">
        <f t="shared" si="8"/>
        <v>8797.5173617220498</v>
      </c>
      <c r="L87" s="95">
        <f>'LEI Seaview Usage'!J86</f>
        <v>75.465000000000003</v>
      </c>
      <c r="M87" s="95">
        <f>'LEI Seaview Usage'!K86</f>
        <v>56.56</v>
      </c>
      <c r="N87" s="95">
        <f>'LEI Seaview Usage'!L86</f>
        <v>88.79</v>
      </c>
      <c r="O87" s="95">
        <f>'LEI Seaview Usage'!M86</f>
        <v>67.59</v>
      </c>
      <c r="P87" s="95">
        <f>'LEI Seaview Usage'!N86</f>
        <v>61.92</v>
      </c>
      <c r="Q87" s="95">
        <f>'LEI Seaview Usage'!O86</f>
        <v>60.87</v>
      </c>
      <c r="R87" s="64">
        <f t="shared" si="9"/>
        <v>68.532499999999999</v>
      </c>
      <c r="S87" s="114">
        <f t="shared" si="10"/>
        <v>733.12644681017082</v>
      </c>
    </row>
    <row r="88" spans="2:19" ht="15.75" x14ac:dyDescent="0.25">
      <c r="B88" s="57"/>
      <c r="C88" s="13">
        <v>0.625</v>
      </c>
      <c r="D88" s="14" t="s">
        <v>122</v>
      </c>
      <c r="E88" s="15">
        <v>494.61805558990403</v>
      </c>
      <c r="F88" s="15">
        <v>477.23958336647496</v>
      </c>
      <c r="G88" s="16">
        <v>962.50000006684024</v>
      </c>
      <c r="H88" s="15">
        <v>1491.8750001036024</v>
      </c>
      <c r="I88" s="16">
        <v>1245.9027778642987</v>
      </c>
      <c r="J88" s="17">
        <v>407.72569447275873</v>
      </c>
      <c r="K88" s="60">
        <f t="shared" si="8"/>
        <v>5079.8611114638788</v>
      </c>
      <c r="L88" s="95">
        <f>'LEI Seaview Usage'!J87</f>
        <v>45.1</v>
      </c>
      <c r="M88" s="95">
        <f>'LEI Seaview Usage'!K87</f>
        <v>44.71</v>
      </c>
      <c r="N88" s="95">
        <f>'LEI Seaview Usage'!L87</f>
        <v>55.6</v>
      </c>
      <c r="O88" s="95">
        <f>'LEI Seaview Usage'!M87</f>
        <v>69.06</v>
      </c>
      <c r="P88" s="95">
        <f>'LEI Seaview Usage'!N87</f>
        <v>62.62</v>
      </c>
      <c r="Q88" s="95">
        <f>'LEI Seaview Usage'!O87</f>
        <v>43.15</v>
      </c>
      <c r="R88" s="64">
        <f t="shared" si="9"/>
        <v>53.373333333333328</v>
      </c>
      <c r="S88" s="114">
        <f t="shared" si="10"/>
        <v>423.32175928865655</v>
      </c>
    </row>
    <row r="89" spans="2:19" ht="15.75" x14ac:dyDescent="0.25">
      <c r="B89" s="57"/>
      <c r="C89" s="13">
        <v>0.625</v>
      </c>
      <c r="D89" s="14" t="s">
        <v>123</v>
      </c>
      <c r="E89" s="15">
        <v>5638.645833724906</v>
      </c>
      <c r="F89" s="15">
        <v>6151.9791670938876</v>
      </c>
      <c r="G89" s="16">
        <v>5455.5034726010763</v>
      </c>
      <c r="H89" s="15">
        <v>1048.0555556283373</v>
      </c>
      <c r="I89" s="16">
        <v>1105.538194521218</v>
      </c>
      <c r="J89" s="17">
        <v>1239.2187500860568</v>
      </c>
      <c r="K89" s="60">
        <f t="shared" si="8"/>
        <v>20638.940973655481</v>
      </c>
      <c r="L89" s="95">
        <f>'LEI Seaview Usage'!J88</f>
        <v>203.81</v>
      </c>
      <c r="M89" s="95">
        <f>'LEI Seaview Usage'!K88</f>
        <v>221.09</v>
      </c>
      <c r="N89" s="95">
        <f>'LEI Seaview Usage'!L88</f>
        <v>197.64499999999998</v>
      </c>
      <c r="O89" s="95">
        <f>'LEI Seaview Usage'!M88</f>
        <v>57.52</v>
      </c>
      <c r="P89" s="95">
        <f>'LEI Seaview Usage'!N88</f>
        <v>58.945</v>
      </c>
      <c r="Q89" s="95">
        <f>'LEI Seaview Usage'!O88</f>
        <v>62.445</v>
      </c>
      <c r="R89" s="64">
        <f t="shared" si="9"/>
        <v>133.57583333333335</v>
      </c>
      <c r="S89" s="114">
        <f t="shared" si="10"/>
        <v>1719.9117478046235</v>
      </c>
    </row>
    <row r="90" spans="2:19" ht="15.75" x14ac:dyDescent="0.25">
      <c r="B90" s="57"/>
      <c r="C90" s="13">
        <v>0.625</v>
      </c>
      <c r="D90" s="14" t="s">
        <v>124</v>
      </c>
      <c r="E90" s="15">
        <v>840.85069450283686</v>
      </c>
      <c r="F90" s="15">
        <v>1101.5277778542727</v>
      </c>
      <c r="G90" s="16">
        <v>3289.8784724506859</v>
      </c>
      <c r="H90" s="15">
        <v>4408.7847225283876</v>
      </c>
      <c r="I90" s="16">
        <v>1077.4652778526017</v>
      </c>
      <c r="J90" s="17">
        <v>986.56250006851133</v>
      </c>
      <c r="K90" s="60">
        <f t="shared" si="8"/>
        <v>11705.069445257297</v>
      </c>
      <c r="L90" s="95">
        <f>'LEI Seaview Usage'!J89</f>
        <v>52.870000000000005</v>
      </c>
      <c r="M90" s="95">
        <f>'LEI Seaview Usage'!K89</f>
        <v>58.84</v>
      </c>
      <c r="N90" s="95">
        <f>'LEI Seaview Usage'!L89</f>
        <v>124.745</v>
      </c>
      <c r="O90" s="95">
        <f>'LEI Seaview Usage'!M89</f>
        <v>162.41</v>
      </c>
      <c r="P90" s="95">
        <f>'LEI Seaview Usage'!N89</f>
        <v>58.21</v>
      </c>
      <c r="Q90" s="95">
        <f>'LEI Seaview Usage'!O89</f>
        <v>56.14</v>
      </c>
      <c r="R90" s="64">
        <f t="shared" si="9"/>
        <v>85.535833333333343</v>
      </c>
      <c r="S90" s="114">
        <f t="shared" si="10"/>
        <v>975.42245377144138</v>
      </c>
    </row>
    <row r="91" spans="2:19" ht="15.75" x14ac:dyDescent="0.25">
      <c r="B91" s="57"/>
      <c r="C91" s="13">
        <v>0.625</v>
      </c>
      <c r="D91" s="14" t="s">
        <v>125</v>
      </c>
      <c r="E91" s="15">
        <v>986.56250006851133</v>
      </c>
      <c r="F91" s="15">
        <v>828.81944450200137</v>
      </c>
      <c r="G91" s="16">
        <v>1046.7187500726889</v>
      </c>
      <c r="H91" s="15">
        <v>1068.107638963063</v>
      </c>
      <c r="I91" s="16">
        <v>967.84722228943383</v>
      </c>
      <c r="J91" s="17">
        <v>978.541666734621</v>
      </c>
      <c r="K91" s="60">
        <f t="shared" si="8"/>
        <v>5876.5972226303193</v>
      </c>
      <c r="L91" s="95">
        <f>'LEI Seaview Usage'!J90</f>
        <v>56.14</v>
      </c>
      <c r="M91" s="95">
        <f>'LEI Seaview Usage'!K90</f>
        <v>52.6</v>
      </c>
      <c r="N91" s="95">
        <f>'LEI Seaview Usage'!L90</f>
        <v>57.49</v>
      </c>
      <c r="O91" s="95">
        <f>'LEI Seaview Usage'!M90</f>
        <v>57.97</v>
      </c>
      <c r="P91" s="95">
        <f>'LEI Seaview Usage'!N90</f>
        <v>55.72</v>
      </c>
      <c r="Q91" s="95">
        <f>'LEI Seaview Usage'!O90</f>
        <v>55.96</v>
      </c>
      <c r="R91" s="64">
        <f t="shared" si="9"/>
        <v>55.98</v>
      </c>
      <c r="S91" s="114">
        <f t="shared" si="10"/>
        <v>489.71643521919327</v>
      </c>
    </row>
    <row r="92" spans="2:19" ht="15.75" x14ac:dyDescent="0.25">
      <c r="B92" s="57"/>
      <c r="C92" s="13">
        <v>0.625</v>
      </c>
      <c r="D92" s="14" t="s">
        <v>126</v>
      </c>
      <c r="E92" s="15">
        <v>776.68402783171416</v>
      </c>
      <c r="F92" s="15">
        <v>708.5069444936463</v>
      </c>
      <c r="G92" s="16">
        <v>1788.6458334575448</v>
      </c>
      <c r="H92" s="15">
        <v>994.58333340240165</v>
      </c>
      <c r="I92" s="16">
        <v>743.26388894050444</v>
      </c>
      <c r="J92" s="17">
        <v>697.81250004845924</v>
      </c>
      <c r="K92" s="60">
        <f t="shared" si="8"/>
        <v>5709.4965281742698</v>
      </c>
      <c r="L92" s="95">
        <f>'LEI Seaview Usage'!J91</f>
        <v>51.43</v>
      </c>
      <c r="M92" s="95">
        <f>'LEI Seaview Usage'!K91</f>
        <v>49.9</v>
      </c>
      <c r="N92" s="95">
        <f>'LEI Seaview Usage'!L91</f>
        <v>76.83</v>
      </c>
      <c r="O92" s="95">
        <f>'LEI Seaview Usage'!M91</f>
        <v>56.32</v>
      </c>
      <c r="P92" s="95">
        <f>'LEI Seaview Usage'!N91</f>
        <v>50.68</v>
      </c>
      <c r="Q92" s="95">
        <f>'LEI Seaview Usage'!O91</f>
        <v>49.66</v>
      </c>
      <c r="R92" s="64">
        <f t="shared" si="9"/>
        <v>55.80333333333332</v>
      </c>
      <c r="S92" s="114">
        <f t="shared" si="10"/>
        <v>475.79137734785581</v>
      </c>
    </row>
    <row r="93" spans="2:19" ht="15.75" x14ac:dyDescent="0.25">
      <c r="B93" s="57"/>
      <c r="C93" s="13">
        <v>0.625</v>
      </c>
      <c r="D93" s="14" t="s">
        <v>127</v>
      </c>
      <c r="E93" s="15">
        <v>147.04861112132284</v>
      </c>
      <c r="F93" s="15">
        <v>140.36458334308088</v>
      </c>
      <c r="G93" s="16">
        <v>478.57638892212339</v>
      </c>
      <c r="H93" s="15">
        <v>676.42361115808501</v>
      </c>
      <c r="I93" s="16">
        <v>402.3784722501652</v>
      </c>
      <c r="J93" s="17">
        <v>761.97916671958194</v>
      </c>
      <c r="K93" s="60">
        <f t="shared" si="8"/>
        <v>2606.7708335143593</v>
      </c>
      <c r="L93" s="95">
        <f>'LEI Seaview Usage'!J92</f>
        <v>37.299999999999997</v>
      </c>
      <c r="M93" s="95">
        <f>'LEI Seaview Usage'!K92</f>
        <v>37.15</v>
      </c>
      <c r="N93" s="95">
        <f>'LEI Seaview Usage'!L92</f>
        <v>44.74</v>
      </c>
      <c r="O93" s="95">
        <f>'LEI Seaview Usage'!M92</f>
        <v>49.18</v>
      </c>
      <c r="P93" s="95">
        <f>'LEI Seaview Usage'!N92</f>
        <v>43.03</v>
      </c>
      <c r="Q93" s="95">
        <f>'LEI Seaview Usage'!O92</f>
        <v>51.1</v>
      </c>
      <c r="R93" s="64">
        <f t="shared" si="9"/>
        <v>43.75</v>
      </c>
      <c r="S93" s="114">
        <f t="shared" si="10"/>
        <v>217.23090279286328</v>
      </c>
    </row>
    <row r="94" spans="2:19" ht="15.75" x14ac:dyDescent="0.25">
      <c r="B94" s="57"/>
      <c r="C94" s="13">
        <v>0.625</v>
      </c>
      <c r="D94" s="14" t="s">
        <v>128</v>
      </c>
      <c r="E94" s="15">
        <v>2142.8993057043681</v>
      </c>
      <c r="F94" s="15">
        <v>2128.1944445922359</v>
      </c>
      <c r="G94" s="16">
        <v>2637.5173612942722</v>
      </c>
      <c r="H94" s="15">
        <v>2323.3680557169005</v>
      </c>
      <c r="I94" s="16">
        <v>2279.2534723805038</v>
      </c>
      <c r="J94" s="17">
        <v>2146.9097223713134</v>
      </c>
      <c r="K94" s="60">
        <f t="shared" si="8"/>
        <v>13658.142362059596</v>
      </c>
      <c r="L94" s="95">
        <f>'LEI Seaview Usage'!J93</f>
        <v>86.135000000000005</v>
      </c>
      <c r="M94" s="95">
        <f>'LEI Seaview Usage'!K93</f>
        <v>85.72</v>
      </c>
      <c r="N94" s="95">
        <f>'LEI Seaview Usage'!L93</f>
        <v>102.785</v>
      </c>
      <c r="O94" s="95">
        <f>'LEI Seaview Usage'!M93</f>
        <v>92.21</v>
      </c>
      <c r="P94" s="95">
        <f>'LEI Seaview Usage'!N93</f>
        <v>90.724999999999994</v>
      </c>
      <c r="Q94" s="95">
        <f>'LEI Seaview Usage'!O93</f>
        <v>86.27000000000001</v>
      </c>
      <c r="R94" s="64">
        <f t="shared" si="9"/>
        <v>90.640833333333319</v>
      </c>
      <c r="S94" s="114">
        <f t="shared" si="10"/>
        <v>1138.1785301716329</v>
      </c>
    </row>
    <row r="95" spans="2:19" ht="15.75" x14ac:dyDescent="0.25">
      <c r="B95" s="57"/>
      <c r="C95" s="13">
        <v>0.625</v>
      </c>
      <c r="D95" s="14" t="s">
        <v>129</v>
      </c>
      <c r="E95" s="15">
        <v>1155.0000000802083</v>
      </c>
      <c r="F95" s="15">
        <v>993.24652784675322</v>
      </c>
      <c r="G95" s="16">
        <v>816.78819450116589</v>
      </c>
      <c r="H95" s="15">
        <v>351.57986113552636</v>
      </c>
      <c r="I95" s="16">
        <v>426.44097225183617</v>
      </c>
      <c r="J95" s="17">
        <v>1467.8125001019314</v>
      </c>
      <c r="K95" s="60">
        <f t="shared" si="8"/>
        <v>5210.8680559174218</v>
      </c>
      <c r="L95" s="95">
        <f>'LEI Seaview Usage'!J94</f>
        <v>60.24</v>
      </c>
      <c r="M95" s="95">
        <f>'LEI Seaview Usage'!K94</f>
        <v>56.29</v>
      </c>
      <c r="N95" s="95">
        <f>'LEI Seaview Usage'!L94</f>
        <v>52.33</v>
      </c>
      <c r="O95" s="95">
        <f>'LEI Seaview Usage'!M94</f>
        <v>41.89</v>
      </c>
      <c r="P95" s="95">
        <f>'LEI Seaview Usage'!N94</f>
        <v>43.57</v>
      </c>
      <c r="Q95" s="95">
        <f>'LEI Seaview Usage'!O94</f>
        <v>68.430000000000007</v>
      </c>
      <c r="R95" s="64">
        <f t="shared" si="9"/>
        <v>53.791666666666664</v>
      </c>
      <c r="S95" s="114">
        <f t="shared" si="10"/>
        <v>434.23900465978517</v>
      </c>
    </row>
    <row r="96" spans="2:19" ht="15.75" x14ac:dyDescent="0.25">
      <c r="B96" s="57"/>
      <c r="C96" s="13">
        <v>0.625</v>
      </c>
      <c r="D96" s="14" t="s">
        <v>130</v>
      </c>
      <c r="E96" s="15">
        <v>1137.6215278567793</v>
      </c>
      <c r="F96" s="15">
        <v>1006.6145834032371</v>
      </c>
      <c r="G96" s="16">
        <v>1097.5173611873277</v>
      </c>
      <c r="H96" s="15">
        <v>1084.1493056308436</v>
      </c>
      <c r="I96" s="16">
        <v>1026.6666667379629</v>
      </c>
      <c r="J96" s="17">
        <v>1132.2743056341858</v>
      </c>
      <c r="K96" s="60">
        <f t="shared" si="8"/>
        <v>6484.8437504503372</v>
      </c>
      <c r="L96" s="95">
        <f>'LEI Seaview Usage'!J95</f>
        <v>59.784999999999997</v>
      </c>
      <c r="M96" s="95">
        <f>'LEI Seaview Usage'!K95</f>
        <v>56.59</v>
      </c>
      <c r="N96" s="95">
        <f>'LEI Seaview Usage'!L95</f>
        <v>58.734999999999999</v>
      </c>
      <c r="O96" s="95">
        <f>'LEI Seaview Usage'!M95</f>
        <v>58.384999999999998</v>
      </c>
      <c r="P96" s="95">
        <f>'LEI Seaview Usage'!N95</f>
        <v>57.04</v>
      </c>
      <c r="Q96" s="95">
        <f>'LEI Seaview Usage'!O95</f>
        <v>59.645000000000003</v>
      </c>
      <c r="R96" s="64">
        <f t="shared" si="9"/>
        <v>58.363333333333337</v>
      </c>
      <c r="S96" s="114">
        <f t="shared" si="10"/>
        <v>540.4036458708614</v>
      </c>
    </row>
    <row r="97" spans="2:19" ht="15.75" x14ac:dyDescent="0.25">
      <c r="B97" s="57"/>
      <c r="C97" s="13">
        <v>0.625</v>
      </c>
      <c r="D97" s="14" t="s">
        <v>131</v>
      </c>
      <c r="E97" s="15">
        <v>1502.5694445487895</v>
      </c>
      <c r="F97" s="15">
        <v>1653.6284723370575</v>
      </c>
      <c r="G97" s="16">
        <v>1593.4722223328799</v>
      </c>
      <c r="H97" s="15">
        <v>1752.5520834550384</v>
      </c>
      <c r="I97" s="16">
        <v>1300.7118056458828</v>
      </c>
      <c r="J97" s="17">
        <v>1590.7986112215833</v>
      </c>
      <c r="K97" s="60">
        <f t="shared" si="8"/>
        <v>9393.732639541231</v>
      </c>
      <c r="L97" s="95">
        <f>'LEI Seaview Usage'!J96</f>
        <v>69.34</v>
      </c>
      <c r="M97" s="95">
        <f>'LEI Seaview Usage'!K96</f>
        <v>73.295000000000002</v>
      </c>
      <c r="N97" s="95">
        <f>'LEI Seaview Usage'!L96</f>
        <v>71.72</v>
      </c>
      <c r="O97" s="95">
        <f>'LEI Seaview Usage'!M96</f>
        <v>75.885000000000005</v>
      </c>
      <c r="P97" s="95">
        <f>'LEI Seaview Usage'!N96</f>
        <v>64.055000000000007</v>
      </c>
      <c r="Q97" s="95">
        <f>'LEI Seaview Usage'!O96</f>
        <v>71.650000000000006</v>
      </c>
      <c r="R97" s="64">
        <f t="shared" si="9"/>
        <v>70.990833333333342</v>
      </c>
      <c r="S97" s="114">
        <f t="shared" si="10"/>
        <v>782.81105329510262</v>
      </c>
    </row>
    <row r="98" spans="2:19" ht="15.75" x14ac:dyDescent="0.25">
      <c r="B98" s="57"/>
      <c r="C98" s="13">
        <v>0.625</v>
      </c>
      <c r="D98" s="14" t="s">
        <v>132</v>
      </c>
      <c r="E98" s="15">
        <v>745.93750005180118</v>
      </c>
      <c r="F98" s="15">
        <v>616.26736115390747</v>
      </c>
      <c r="G98" s="16">
        <v>679.09722226938175</v>
      </c>
      <c r="H98" s="15">
        <v>697.81250004845924</v>
      </c>
      <c r="I98" s="16">
        <v>636.31944448863328</v>
      </c>
      <c r="J98" s="17">
        <v>540.06944448194929</v>
      </c>
      <c r="K98" s="60">
        <f t="shared" si="8"/>
        <v>3915.5034724941324</v>
      </c>
      <c r="L98" s="95">
        <f>'LEI Seaview Usage'!J97</f>
        <v>50.74</v>
      </c>
      <c r="M98" s="95">
        <f>'LEI Seaview Usage'!K97</f>
        <v>47.83</v>
      </c>
      <c r="N98" s="95">
        <f>'LEI Seaview Usage'!L97</f>
        <v>49.24</v>
      </c>
      <c r="O98" s="95">
        <f>'LEI Seaview Usage'!M97</f>
        <v>49.66</v>
      </c>
      <c r="P98" s="95">
        <f>'LEI Seaview Usage'!N97</f>
        <v>48.28</v>
      </c>
      <c r="Q98" s="95">
        <f>'LEI Seaview Usage'!O97</f>
        <v>46.120000000000005</v>
      </c>
      <c r="R98" s="64">
        <f t="shared" si="9"/>
        <v>48.645000000000003</v>
      </c>
      <c r="S98" s="114">
        <f t="shared" si="10"/>
        <v>326.29195604117768</v>
      </c>
    </row>
    <row r="99" spans="2:19" ht="15.75" x14ac:dyDescent="0.25">
      <c r="B99" s="57"/>
      <c r="C99" s="13">
        <v>0.625</v>
      </c>
      <c r="D99" s="14" t="s">
        <v>133</v>
      </c>
      <c r="E99" s="15">
        <v>709.84375004929473</v>
      </c>
      <c r="F99" s="15">
        <v>136.35416667613572</v>
      </c>
      <c r="G99" s="16">
        <v>116.30208334140987</v>
      </c>
      <c r="H99" s="15">
        <v>1080.1388889638986</v>
      </c>
      <c r="I99" s="16">
        <v>771.33680560912057</v>
      </c>
      <c r="J99" s="17">
        <v>739.25347227355928</v>
      </c>
      <c r="K99" s="60">
        <f t="shared" si="8"/>
        <v>3553.2291669134183</v>
      </c>
      <c r="L99" s="95">
        <f>'LEI Seaview Usage'!J98</f>
        <v>49.93</v>
      </c>
      <c r="M99" s="95">
        <f>'LEI Seaview Usage'!K98</f>
        <v>37.06</v>
      </c>
      <c r="N99" s="95">
        <f>'LEI Seaview Usage'!L98</f>
        <v>36.61</v>
      </c>
      <c r="O99" s="95">
        <f>'LEI Seaview Usage'!M98</f>
        <v>58.28</v>
      </c>
      <c r="P99" s="95">
        <f>'LEI Seaview Usage'!N98</f>
        <v>51.31</v>
      </c>
      <c r="Q99" s="95">
        <f>'LEI Seaview Usage'!O98</f>
        <v>50.59</v>
      </c>
      <c r="R99" s="64">
        <f t="shared" si="9"/>
        <v>47.29666666666666</v>
      </c>
      <c r="S99" s="114">
        <f t="shared" si="10"/>
        <v>296.10243057611819</v>
      </c>
    </row>
    <row r="100" spans="2:19" ht="15.75" x14ac:dyDescent="0.25">
      <c r="B100" s="57"/>
      <c r="C100" s="13">
        <v>0.625</v>
      </c>
      <c r="D100" s="14" t="s">
        <v>134</v>
      </c>
      <c r="E100" s="15">
        <v>668.40277782419469</v>
      </c>
      <c r="F100" s="15">
        <v>854.21875005932077</v>
      </c>
      <c r="G100" s="16">
        <v>953.14236117730161</v>
      </c>
      <c r="H100" s="15">
        <v>1323.4375000919053</v>
      </c>
      <c r="I100" s="16">
        <v>1013.298611181479</v>
      </c>
      <c r="J100" s="17">
        <v>913.03819450784988</v>
      </c>
      <c r="K100" s="60">
        <f t="shared" si="8"/>
        <v>5725.5381948420509</v>
      </c>
      <c r="L100" s="95">
        <f>'LEI Seaview Usage'!J99</f>
        <v>49</v>
      </c>
      <c r="M100" s="95">
        <f>'LEI Seaview Usage'!K99</f>
        <v>53.17</v>
      </c>
      <c r="N100" s="95">
        <f>'LEI Seaview Usage'!L99</f>
        <v>55.39</v>
      </c>
      <c r="O100" s="95">
        <f>'LEI Seaview Usage'!M99</f>
        <v>64.650000000000006</v>
      </c>
      <c r="P100" s="95">
        <f>'LEI Seaview Usage'!N99</f>
        <v>56.74</v>
      </c>
      <c r="Q100" s="95">
        <f>'LEI Seaview Usage'!O99</f>
        <v>54.49</v>
      </c>
      <c r="R100" s="64">
        <f t="shared" si="9"/>
        <v>55.573333333333331</v>
      </c>
      <c r="S100" s="114">
        <f t="shared" si="10"/>
        <v>477.12818290350424</v>
      </c>
    </row>
    <row r="101" spans="2:19" ht="15.75" x14ac:dyDescent="0.25">
      <c r="B101" s="57"/>
      <c r="C101" s="13">
        <v>0.625</v>
      </c>
      <c r="D101" s="14" t="s">
        <v>135</v>
      </c>
      <c r="E101" s="15">
        <v>862.23958339321109</v>
      </c>
      <c r="F101" s="15">
        <v>828.81944450200137</v>
      </c>
      <c r="G101" s="16">
        <v>901.0069445070144</v>
      </c>
      <c r="H101" s="15">
        <v>911.70138895220146</v>
      </c>
      <c r="I101" s="16">
        <v>1192.4305556383633</v>
      </c>
      <c r="J101" s="17">
        <v>1257.9340278651343</v>
      </c>
      <c r="K101" s="60">
        <f t="shared" si="8"/>
        <v>5954.1319448579261</v>
      </c>
      <c r="L101" s="95">
        <f>'LEI Seaview Usage'!J100</f>
        <v>53.35</v>
      </c>
      <c r="M101" s="95">
        <f>'LEI Seaview Usage'!K100</f>
        <v>52.6</v>
      </c>
      <c r="N101" s="95">
        <f>'LEI Seaview Usage'!L100</f>
        <v>54.22</v>
      </c>
      <c r="O101" s="95">
        <f>'LEI Seaview Usage'!M100</f>
        <v>54.46</v>
      </c>
      <c r="P101" s="95">
        <f>'LEI Seaview Usage'!N100</f>
        <v>61.22</v>
      </c>
      <c r="Q101" s="95">
        <f>'LEI Seaview Usage'!O100</f>
        <v>62.935000000000002</v>
      </c>
      <c r="R101" s="64">
        <f t="shared" si="9"/>
        <v>56.464166666666671</v>
      </c>
      <c r="S101" s="114">
        <f t="shared" si="10"/>
        <v>496.17766207149384</v>
      </c>
    </row>
    <row r="102" spans="2:19" ht="15.75" x14ac:dyDescent="0.25">
      <c r="B102" s="57"/>
      <c r="C102" s="13">
        <v>0.625</v>
      </c>
      <c r="D102" s="14" t="s">
        <v>136</v>
      </c>
      <c r="E102" s="15">
        <v>45.451388892045237</v>
      </c>
      <c r="F102" s="15">
        <v>1446.4236112115573</v>
      </c>
      <c r="G102" s="16">
        <v>1025.3298611823145</v>
      </c>
      <c r="H102" s="15">
        <v>1034.6875000718533</v>
      </c>
      <c r="I102" s="16">
        <v>586.85763892964292</v>
      </c>
      <c r="J102" s="17">
        <v>514.6701389246299</v>
      </c>
      <c r="K102" s="60">
        <f t="shared" si="8"/>
        <v>4653.4201392120431</v>
      </c>
      <c r="L102" s="95">
        <f>'LEI Seaview Usage'!J101</f>
        <v>35.020000000000003</v>
      </c>
      <c r="M102" s="95">
        <f>'LEI Seaview Usage'!K101</f>
        <v>67.87</v>
      </c>
      <c r="N102" s="95">
        <f>'LEI Seaview Usage'!L101</f>
        <v>57.01</v>
      </c>
      <c r="O102" s="95">
        <f>'LEI Seaview Usage'!M101</f>
        <v>57.22</v>
      </c>
      <c r="P102" s="95">
        <f>'LEI Seaview Usage'!N101</f>
        <v>47.17</v>
      </c>
      <c r="Q102" s="95">
        <f>'LEI Seaview Usage'!O101</f>
        <v>45.55</v>
      </c>
      <c r="R102" s="64">
        <f t="shared" si="9"/>
        <v>51.640000000000008</v>
      </c>
      <c r="S102" s="114">
        <f t="shared" si="10"/>
        <v>387.78501160100359</v>
      </c>
    </row>
    <row r="103" spans="2:19" ht="15.75" x14ac:dyDescent="0.25">
      <c r="B103" s="57"/>
      <c r="C103" s="13">
        <v>0.625</v>
      </c>
      <c r="D103" s="14" t="s">
        <v>137</v>
      </c>
      <c r="E103" s="15">
        <v>1112.2222222994599</v>
      </c>
      <c r="F103" s="15">
        <v>1144.3055556350212</v>
      </c>
      <c r="G103" s="16">
        <v>1291.3541667563441</v>
      </c>
      <c r="H103" s="15">
        <v>1189.7569445270665</v>
      </c>
      <c r="I103" s="16">
        <v>1108.2118056325148</v>
      </c>
      <c r="J103" s="17">
        <v>1175.0520834149343</v>
      </c>
      <c r="K103" s="60">
        <f t="shared" si="8"/>
        <v>7020.9027782653393</v>
      </c>
      <c r="L103" s="95">
        <f>'LEI Seaview Usage'!J102</f>
        <v>59.12</v>
      </c>
      <c r="M103" s="95">
        <f>'LEI Seaview Usage'!K102</f>
        <v>59.96</v>
      </c>
      <c r="N103" s="95">
        <f>'LEI Seaview Usage'!L102</f>
        <v>63.81</v>
      </c>
      <c r="O103" s="95">
        <f>'LEI Seaview Usage'!M102</f>
        <v>61.15</v>
      </c>
      <c r="P103" s="95">
        <f>'LEI Seaview Usage'!N102</f>
        <v>59.015000000000001</v>
      </c>
      <c r="Q103" s="95">
        <f>'LEI Seaview Usage'!O102</f>
        <v>60.765000000000001</v>
      </c>
      <c r="R103" s="64">
        <f t="shared" si="9"/>
        <v>60.636666666666663</v>
      </c>
      <c r="S103" s="114">
        <f t="shared" si="10"/>
        <v>585.07523152211161</v>
      </c>
    </row>
    <row r="104" spans="2:19" ht="15.75" x14ac:dyDescent="0.25">
      <c r="B104" s="57"/>
      <c r="C104" s="13">
        <v>0.625</v>
      </c>
      <c r="D104" s="14" t="s">
        <v>138</v>
      </c>
      <c r="E104" s="15">
        <v>584.18402781834607</v>
      </c>
      <c r="F104" s="15">
        <v>558.78472226102667</v>
      </c>
      <c r="G104" s="16">
        <v>479.91319447777175</v>
      </c>
      <c r="H104" s="15">
        <v>736.57986116226255</v>
      </c>
      <c r="I104" s="16">
        <v>782.03125005430775</v>
      </c>
      <c r="J104" s="17">
        <v>560.1215278166751</v>
      </c>
      <c r="K104" s="60">
        <f t="shared" si="8"/>
        <v>3701.6145835903899</v>
      </c>
      <c r="L104" s="95">
        <f>'LEI Seaview Usage'!J103</f>
        <v>47.11</v>
      </c>
      <c r="M104" s="95">
        <f>'LEI Seaview Usage'!K103</f>
        <v>46.54</v>
      </c>
      <c r="N104" s="95">
        <f>'LEI Seaview Usage'!L103</f>
        <v>44.769999999999996</v>
      </c>
      <c r="O104" s="95">
        <f>'LEI Seaview Usage'!M103</f>
        <v>50.53</v>
      </c>
      <c r="P104" s="95">
        <f>'LEI Seaview Usage'!N103</f>
        <v>51.55</v>
      </c>
      <c r="Q104" s="95">
        <f>'LEI Seaview Usage'!O103</f>
        <v>46.57</v>
      </c>
      <c r="R104" s="64">
        <f t="shared" si="9"/>
        <v>47.844999999999999</v>
      </c>
      <c r="S104" s="114">
        <f t="shared" si="10"/>
        <v>308.46788196586584</v>
      </c>
    </row>
    <row r="105" spans="2:19" ht="15.75" x14ac:dyDescent="0.25">
      <c r="B105" s="57"/>
      <c r="C105" s="13">
        <v>0.625</v>
      </c>
      <c r="D105" s="14" t="s">
        <v>139</v>
      </c>
      <c r="E105" s="15">
        <v>1433.0555556550732</v>
      </c>
      <c r="F105" s="15">
        <v>1502.5694445487895</v>
      </c>
      <c r="G105" s="16">
        <v>2297.9687501595813</v>
      </c>
      <c r="H105" s="15">
        <v>1213.8194445287374</v>
      </c>
      <c r="I105" s="16">
        <v>803.42013894468198</v>
      </c>
      <c r="J105" s="17">
        <v>1438.4027778776669</v>
      </c>
      <c r="K105" s="60">
        <f t="shared" si="8"/>
        <v>8689.2361117145301</v>
      </c>
      <c r="L105" s="95">
        <f>'LEI Seaview Usage'!J104</f>
        <v>67.52</v>
      </c>
      <c r="M105" s="95">
        <f>'LEI Seaview Usage'!K104</f>
        <v>69.34</v>
      </c>
      <c r="N105" s="95">
        <f>'LEI Seaview Usage'!L104</f>
        <v>91.355000000000004</v>
      </c>
      <c r="O105" s="95">
        <f>'LEI Seaview Usage'!M104</f>
        <v>61.78</v>
      </c>
      <c r="P105" s="95">
        <f>'LEI Seaview Usage'!N104</f>
        <v>52.03</v>
      </c>
      <c r="Q105" s="95">
        <f>'LEI Seaview Usage'!O104</f>
        <v>67.66</v>
      </c>
      <c r="R105" s="64">
        <f t="shared" si="9"/>
        <v>68.28083333333332</v>
      </c>
      <c r="S105" s="114">
        <f t="shared" si="10"/>
        <v>724.10300930954418</v>
      </c>
    </row>
    <row r="106" spans="2:19" ht="15.75" x14ac:dyDescent="0.25">
      <c r="B106" s="57"/>
      <c r="C106" s="13">
        <v>0.625</v>
      </c>
      <c r="D106" s="14" t="s">
        <v>140</v>
      </c>
      <c r="E106" s="15">
        <v>1351.5104167605216</v>
      </c>
      <c r="F106" s="15">
        <v>1263.2812500877278</v>
      </c>
      <c r="G106" s="16">
        <v>1300.7118056458828</v>
      </c>
      <c r="H106" s="15">
        <v>1693.7326390065093</v>
      </c>
      <c r="I106" s="16">
        <v>1350.1736112048732</v>
      </c>
      <c r="J106" s="17">
        <v>1530.6423612174058</v>
      </c>
      <c r="K106" s="60">
        <f t="shared" si="8"/>
        <v>8490.0520839229212</v>
      </c>
      <c r="L106" s="95">
        <f>'LEI Seaview Usage'!J105</f>
        <v>65.385000000000005</v>
      </c>
      <c r="M106" s="95">
        <f>'LEI Seaview Usage'!K105</f>
        <v>63.075000000000003</v>
      </c>
      <c r="N106" s="95">
        <f>'LEI Seaview Usage'!L105</f>
        <v>64.055000000000007</v>
      </c>
      <c r="O106" s="95">
        <f>'LEI Seaview Usage'!M105</f>
        <v>74.344999999999999</v>
      </c>
      <c r="P106" s="95">
        <f>'LEI Seaview Usage'!N105</f>
        <v>65.349999999999994</v>
      </c>
      <c r="Q106" s="95">
        <f>'LEI Seaview Usage'!O105</f>
        <v>70.075000000000003</v>
      </c>
      <c r="R106" s="64">
        <f t="shared" si="9"/>
        <v>67.047499999999999</v>
      </c>
      <c r="S106" s="114">
        <f t="shared" si="10"/>
        <v>707.5043403269101</v>
      </c>
    </row>
    <row r="107" spans="2:19" ht="15.75" x14ac:dyDescent="0.25">
      <c r="B107" s="57"/>
      <c r="C107" s="13">
        <v>0.625</v>
      </c>
      <c r="D107" s="14" t="s">
        <v>141</v>
      </c>
      <c r="E107" s="15">
        <v>1001.2673611806435</v>
      </c>
      <c r="F107" s="15">
        <v>949.13194451035645</v>
      </c>
      <c r="G107" s="16">
        <v>888.97569450617891</v>
      </c>
      <c r="H107" s="15">
        <v>814.11458338986904</v>
      </c>
      <c r="I107" s="16">
        <v>844.86111116978202</v>
      </c>
      <c r="J107" s="17">
        <v>822.13541672375936</v>
      </c>
      <c r="K107" s="60">
        <f t="shared" si="8"/>
        <v>5320.4861114805899</v>
      </c>
      <c r="L107" s="95">
        <f>'LEI Seaview Usage'!J106</f>
        <v>56.47</v>
      </c>
      <c r="M107" s="95">
        <f>'LEI Seaview Usage'!K106</f>
        <v>55.3</v>
      </c>
      <c r="N107" s="95">
        <f>'LEI Seaview Usage'!L106</f>
        <v>53.95</v>
      </c>
      <c r="O107" s="95">
        <f>'LEI Seaview Usage'!M106</f>
        <v>52.269999999999996</v>
      </c>
      <c r="P107" s="95">
        <f>'LEI Seaview Usage'!N106</f>
        <v>52.96</v>
      </c>
      <c r="Q107" s="95">
        <f>'LEI Seaview Usage'!O106</f>
        <v>52.45</v>
      </c>
      <c r="R107" s="64">
        <f t="shared" si="9"/>
        <v>53.9</v>
      </c>
      <c r="S107" s="114">
        <f t="shared" si="10"/>
        <v>443.37384262338247</v>
      </c>
    </row>
    <row r="108" spans="2:19" ht="15.75" x14ac:dyDescent="0.25">
      <c r="B108" s="57"/>
      <c r="C108" s="13">
        <v>0.625</v>
      </c>
      <c r="D108" s="14" t="s">
        <v>142</v>
      </c>
      <c r="E108" s="15">
        <v>962.50000006684024</v>
      </c>
      <c r="F108" s="15">
        <v>787.37847227690133</v>
      </c>
      <c r="G108" s="16">
        <v>923.73263895303705</v>
      </c>
      <c r="H108" s="15">
        <v>866.25000006015625</v>
      </c>
      <c r="I108" s="16">
        <v>844.86111116978202</v>
      </c>
      <c r="J108" s="17">
        <v>657.70833337900751</v>
      </c>
      <c r="K108" s="60">
        <f t="shared" si="8"/>
        <v>5042.4305559057248</v>
      </c>
      <c r="L108" s="95">
        <f>'LEI Seaview Usage'!J107</f>
        <v>55.6</v>
      </c>
      <c r="M108" s="95">
        <f>'LEI Seaview Usage'!K107</f>
        <v>51.67</v>
      </c>
      <c r="N108" s="95">
        <f>'LEI Seaview Usage'!L107</f>
        <v>54.730000000000004</v>
      </c>
      <c r="O108" s="95">
        <f>'LEI Seaview Usage'!M107</f>
        <v>53.44</v>
      </c>
      <c r="P108" s="95">
        <f>'LEI Seaview Usage'!N107</f>
        <v>52.96</v>
      </c>
      <c r="Q108" s="95">
        <f>'LEI Seaview Usage'!O107</f>
        <v>48.76</v>
      </c>
      <c r="R108" s="64">
        <f t="shared" si="9"/>
        <v>52.859999999999992</v>
      </c>
      <c r="S108" s="114">
        <f t="shared" si="10"/>
        <v>420.20254632547704</v>
      </c>
    </row>
    <row r="109" spans="2:19" ht="15.75" x14ac:dyDescent="0.25">
      <c r="B109" s="57"/>
      <c r="C109" s="13">
        <v>0.625</v>
      </c>
      <c r="D109" s="14" t="s">
        <v>143</v>
      </c>
      <c r="E109" s="15">
        <v>324.84375002255859</v>
      </c>
      <c r="F109" s="15">
        <v>223.24652779328102</v>
      </c>
      <c r="G109" s="16">
        <v>347.5694444685812</v>
      </c>
      <c r="H109" s="15">
        <v>389.01041669368129</v>
      </c>
      <c r="I109" s="16">
        <v>312.81250002172311</v>
      </c>
      <c r="J109" s="17">
        <v>395.69444447192325</v>
      </c>
      <c r="K109" s="60">
        <f t="shared" si="8"/>
        <v>1993.1770834717486</v>
      </c>
      <c r="L109" s="95">
        <f>'LEI Seaview Usage'!J108</f>
        <v>41.29</v>
      </c>
      <c r="M109" s="95">
        <f>'LEI Seaview Usage'!K108</f>
        <v>39.01</v>
      </c>
      <c r="N109" s="95">
        <f>'LEI Seaview Usage'!L108</f>
        <v>41.8</v>
      </c>
      <c r="O109" s="95">
        <f>'LEI Seaview Usage'!M108</f>
        <v>42.730000000000004</v>
      </c>
      <c r="P109" s="95">
        <f>'LEI Seaview Usage'!N108</f>
        <v>41.019999999999996</v>
      </c>
      <c r="Q109" s="95">
        <f>'LEI Seaview Usage'!O108</f>
        <v>42.879999999999995</v>
      </c>
      <c r="R109" s="64">
        <f t="shared" si="9"/>
        <v>41.454999999999991</v>
      </c>
      <c r="S109" s="114">
        <f t="shared" si="10"/>
        <v>166.09809028931238</v>
      </c>
    </row>
    <row r="110" spans="2:19" ht="15.75" x14ac:dyDescent="0.25">
      <c r="B110" s="57"/>
      <c r="C110" s="13">
        <v>0.625</v>
      </c>
      <c r="D110" s="14" t="s">
        <v>144</v>
      </c>
      <c r="E110" s="15">
        <v>901.0069445070144</v>
      </c>
      <c r="F110" s="15">
        <v>1097.5173611873277</v>
      </c>
      <c r="G110" s="16">
        <v>949.13194451035645</v>
      </c>
      <c r="H110" s="15">
        <v>998.59375006934681</v>
      </c>
      <c r="I110" s="16">
        <v>581.51041670704933</v>
      </c>
      <c r="J110" s="17">
        <v>478.57638892212339</v>
      </c>
      <c r="K110" s="60">
        <f t="shared" si="8"/>
        <v>5006.3368059032182</v>
      </c>
      <c r="L110" s="95">
        <f>'LEI Seaview Usage'!J109</f>
        <v>54.22</v>
      </c>
      <c r="M110" s="95">
        <f>'LEI Seaview Usage'!K109</f>
        <v>58.734999999999999</v>
      </c>
      <c r="N110" s="95">
        <f>'LEI Seaview Usage'!L109</f>
        <v>55.3</v>
      </c>
      <c r="O110" s="95">
        <f>'LEI Seaview Usage'!M109</f>
        <v>56.41</v>
      </c>
      <c r="P110" s="95">
        <f>'LEI Seaview Usage'!N109</f>
        <v>47.05</v>
      </c>
      <c r="Q110" s="95">
        <f>'LEI Seaview Usage'!O109</f>
        <v>44.74</v>
      </c>
      <c r="R110" s="64">
        <f t="shared" si="9"/>
        <v>52.7425</v>
      </c>
      <c r="S110" s="114">
        <f t="shared" si="10"/>
        <v>417.1947338252682</v>
      </c>
    </row>
    <row r="111" spans="2:19" ht="15.75" x14ac:dyDescent="0.25">
      <c r="B111" s="57"/>
      <c r="C111" s="13">
        <v>0.625</v>
      </c>
      <c r="D111" s="14" t="s">
        <v>145</v>
      </c>
      <c r="E111" s="15">
        <v>514.6701389246299</v>
      </c>
      <c r="F111" s="15">
        <v>632.30902782168812</v>
      </c>
      <c r="G111" s="16">
        <v>1446.4236112115573</v>
      </c>
      <c r="H111" s="15">
        <v>926.40625006433379</v>
      </c>
      <c r="I111" s="16">
        <v>680.43402782503017</v>
      </c>
      <c r="J111" s="17">
        <v>485.26041670036534</v>
      </c>
      <c r="K111" s="60">
        <f t="shared" si="8"/>
        <v>4685.5034725476053</v>
      </c>
      <c r="L111" s="95">
        <f>'LEI Seaview Usage'!J110</f>
        <v>45.55</v>
      </c>
      <c r="M111" s="95">
        <f>'LEI Seaview Usage'!K110</f>
        <v>48.19</v>
      </c>
      <c r="N111" s="95">
        <f>'LEI Seaview Usage'!L110</f>
        <v>67.87</v>
      </c>
      <c r="O111" s="95">
        <f>'LEI Seaview Usage'!M110</f>
        <v>54.79</v>
      </c>
      <c r="P111" s="95">
        <f>'LEI Seaview Usage'!N110</f>
        <v>49.269999999999996</v>
      </c>
      <c r="Q111" s="95">
        <f>'LEI Seaview Usage'!O110</f>
        <v>44.89</v>
      </c>
      <c r="R111" s="64">
        <f t="shared" si="9"/>
        <v>51.76</v>
      </c>
      <c r="S111" s="114">
        <f t="shared" si="10"/>
        <v>390.45862271230044</v>
      </c>
    </row>
    <row r="112" spans="2:19" ht="15.75" x14ac:dyDescent="0.25">
      <c r="B112" s="57"/>
      <c r="C112" s="13">
        <v>0.625</v>
      </c>
      <c r="D112" s="14" t="s">
        <v>146</v>
      </c>
      <c r="E112" s="15">
        <v>288.75000002005208</v>
      </c>
      <c r="F112" s="15">
        <v>278.05555557486497</v>
      </c>
      <c r="G112" s="16">
        <v>318.15972224431664</v>
      </c>
      <c r="H112" s="15">
        <v>354.25347224682315</v>
      </c>
      <c r="I112" s="16">
        <v>303.45486113218436</v>
      </c>
      <c r="J112" s="17">
        <v>312.81250002172311</v>
      </c>
      <c r="K112" s="60">
        <f t="shared" si="8"/>
        <v>1855.4861112399642</v>
      </c>
      <c r="L112" s="95">
        <f>'LEI Seaview Usage'!J111</f>
        <v>40.480000000000004</v>
      </c>
      <c r="M112" s="95">
        <f>'LEI Seaview Usage'!K111</f>
        <v>40.24</v>
      </c>
      <c r="N112" s="95">
        <f>'LEI Seaview Usage'!L111</f>
        <v>41.14</v>
      </c>
      <c r="O112" s="95">
        <f>'LEI Seaview Usage'!M111</f>
        <v>41.95</v>
      </c>
      <c r="P112" s="95">
        <f>'LEI Seaview Usage'!N111</f>
        <v>40.81</v>
      </c>
      <c r="Q112" s="95">
        <f>'LEI Seaview Usage'!O111</f>
        <v>41.019999999999996</v>
      </c>
      <c r="R112" s="64">
        <f t="shared" si="9"/>
        <v>40.94</v>
      </c>
      <c r="S112" s="114">
        <f t="shared" si="10"/>
        <v>154.62384260333036</v>
      </c>
    </row>
    <row r="113" spans="2:19" ht="15.75" x14ac:dyDescent="0.25">
      <c r="B113" s="57"/>
      <c r="C113" s="13">
        <v>0.625</v>
      </c>
      <c r="D113" s="14" t="s">
        <v>147</v>
      </c>
      <c r="E113" s="15">
        <v>741.92708338485602</v>
      </c>
      <c r="F113" s="15">
        <v>753.95833338569162</v>
      </c>
      <c r="G113" s="16">
        <v>794.06250005514323</v>
      </c>
      <c r="H113" s="15">
        <v>1193.7673611940115</v>
      </c>
      <c r="I113" s="16">
        <v>689.79166671456892</v>
      </c>
      <c r="J113" s="17">
        <v>609.58333337566557</v>
      </c>
      <c r="K113" s="60">
        <f t="shared" si="8"/>
        <v>4783.0902781099367</v>
      </c>
      <c r="L113" s="95">
        <f>'LEI Seaview Usage'!J112</f>
        <v>50.65</v>
      </c>
      <c r="M113" s="95">
        <f>'LEI Seaview Usage'!K112</f>
        <v>50.92</v>
      </c>
      <c r="N113" s="95">
        <f>'LEI Seaview Usage'!L112</f>
        <v>51.82</v>
      </c>
      <c r="O113" s="95">
        <f>'LEI Seaview Usage'!M112</f>
        <v>61.255000000000003</v>
      </c>
      <c r="P113" s="95">
        <f>'LEI Seaview Usage'!N112</f>
        <v>49.480000000000004</v>
      </c>
      <c r="Q113" s="95">
        <f>'LEI Seaview Usage'!O112</f>
        <v>47.68</v>
      </c>
      <c r="R113" s="64">
        <f t="shared" si="9"/>
        <v>51.967500000000001</v>
      </c>
      <c r="S113" s="114">
        <f t="shared" si="10"/>
        <v>398.59085650916137</v>
      </c>
    </row>
    <row r="114" spans="2:19" ht="15.75" x14ac:dyDescent="0.25">
      <c r="B114" s="57"/>
      <c r="C114" s="13">
        <v>0.625</v>
      </c>
      <c r="D114" s="14" t="s">
        <v>148</v>
      </c>
      <c r="E114" s="15">
        <v>633.64583337733654</v>
      </c>
      <c r="F114" s="15">
        <v>584.18402781834607</v>
      </c>
      <c r="G114" s="16">
        <v>800.74652783338524</v>
      </c>
      <c r="H114" s="15">
        <v>868.92361117145299</v>
      </c>
      <c r="I114" s="16">
        <v>279.39236113051334</v>
      </c>
      <c r="J114" s="17">
        <v>716.52777782753662</v>
      </c>
      <c r="K114" s="60">
        <f t="shared" si="8"/>
        <v>3883.4201391585711</v>
      </c>
      <c r="L114" s="95">
        <f>'LEI Seaview Usage'!J113</f>
        <v>48.22</v>
      </c>
      <c r="M114" s="95">
        <f>'LEI Seaview Usage'!K113</f>
        <v>47.11</v>
      </c>
      <c r="N114" s="95">
        <f>'LEI Seaview Usage'!L113</f>
        <v>51.97</v>
      </c>
      <c r="O114" s="95">
        <f>'LEI Seaview Usage'!M113</f>
        <v>53.5</v>
      </c>
      <c r="P114" s="95">
        <f>'LEI Seaview Usage'!N113</f>
        <v>40.269999999999996</v>
      </c>
      <c r="Q114" s="95">
        <f>'LEI Seaview Usage'!O113</f>
        <v>50.08</v>
      </c>
      <c r="R114" s="64">
        <f t="shared" si="9"/>
        <v>48.524999999999999</v>
      </c>
      <c r="S114" s="114">
        <f t="shared" si="10"/>
        <v>323.61834492988095</v>
      </c>
    </row>
    <row r="115" spans="2:19" ht="15.75" x14ac:dyDescent="0.25">
      <c r="B115" s="57"/>
      <c r="C115" s="13">
        <v>0.625</v>
      </c>
      <c r="D115" s="14" t="s">
        <v>149</v>
      </c>
      <c r="E115" s="15">
        <v>1622.8819445571446</v>
      </c>
      <c r="F115" s="15">
        <v>3057.2743057678663</v>
      </c>
      <c r="G115" s="16">
        <v>3376.7708335678312</v>
      </c>
      <c r="H115" s="15">
        <v>3543.8715280238798</v>
      </c>
      <c r="I115" s="16">
        <v>1900.9375001320095</v>
      </c>
      <c r="J115" s="17">
        <v>1455.781250101096</v>
      </c>
      <c r="K115" s="60">
        <f t="shared" si="8"/>
        <v>14957.517362149827</v>
      </c>
      <c r="L115" s="95">
        <f>'LEI Seaview Usage'!J114</f>
        <v>72.489999999999995</v>
      </c>
      <c r="M115" s="95">
        <f>'LEI Seaview Usage'!K114</f>
        <v>116.91499999999999</v>
      </c>
      <c r="N115" s="95">
        <f>'LEI Seaview Usage'!L114</f>
        <v>127.67</v>
      </c>
      <c r="O115" s="95">
        <f>'LEI Seaview Usage'!M114</f>
        <v>133.29500000000002</v>
      </c>
      <c r="P115" s="95">
        <f>'LEI Seaview Usage'!N114</f>
        <v>79.77</v>
      </c>
      <c r="Q115" s="95">
        <f>'LEI Seaview Usage'!O114</f>
        <v>68.114999999999995</v>
      </c>
      <c r="R115" s="64">
        <f t="shared" si="9"/>
        <v>99.709166666666661</v>
      </c>
      <c r="S115" s="114">
        <f t="shared" si="10"/>
        <v>1246.4597801791522</v>
      </c>
    </row>
    <row r="116" spans="2:19" ht="15.75" x14ac:dyDescent="0.25">
      <c r="B116" s="57"/>
      <c r="C116" s="13">
        <v>0.625</v>
      </c>
      <c r="D116" s="14" t="s">
        <v>150</v>
      </c>
      <c r="E116" s="15">
        <v>867.58680561580468</v>
      </c>
      <c r="F116" s="15">
        <v>787.37847227690133</v>
      </c>
      <c r="G116" s="16">
        <v>843.5243056141336</v>
      </c>
      <c r="H116" s="15">
        <v>636.31944448863328</v>
      </c>
      <c r="I116" s="16">
        <v>901.0069445070144</v>
      </c>
      <c r="J116" s="17">
        <v>804.75694450033041</v>
      </c>
      <c r="K116" s="60">
        <f t="shared" si="8"/>
        <v>4840.572917002818</v>
      </c>
      <c r="L116" s="95">
        <f>'LEI Seaview Usage'!J115</f>
        <v>53.47</v>
      </c>
      <c r="M116" s="95">
        <f>'LEI Seaview Usage'!K115</f>
        <v>51.67</v>
      </c>
      <c r="N116" s="95">
        <f>'LEI Seaview Usage'!L115</f>
        <v>52.93</v>
      </c>
      <c r="O116" s="95">
        <f>'LEI Seaview Usage'!M115</f>
        <v>48.28</v>
      </c>
      <c r="P116" s="95">
        <f>'LEI Seaview Usage'!N115</f>
        <v>54.22</v>
      </c>
      <c r="Q116" s="95">
        <f>'LEI Seaview Usage'!O115</f>
        <v>52.06</v>
      </c>
      <c r="R116" s="64">
        <f t="shared" si="9"/>
        <v>52.104999999999997</v>
      </c>
      <c r="S116" s="114">
        <f t="shared" si="10"/>
        <v>403.38107641690152</v>
      </c>
    </row>
    <row r="117" spans="2:19" ht="15.75" x14ac:dyDescent="0.25">
      <c r="B117" s="57"/>
      <c r="C117" s="13">
        <v>0.625</v>
      </c>
      <c r="D117" s="14" t="s">
        <v>151</v>
      </c>
      <c r="E117" s="15">
        <v>446.49305558656204</v>
      </c>
      <c r="F117" s="15">
        <v>894.32291672877238</v>
      </c>
      <c r="G117" s="16">
        <v>641.66666671122687</v>
      </c>
      <c r="H117" s="15">
        <v>1185.7465278601212</v>
      </c>
      <c r="I117" s="16">
        <v>322.1701389112618</v>
      </c>
      <c r="J117" s="17">
        <v>192.50000001336807</v>
      </c>
      <c r="K117" s="60">
        <f t="shared" si="8"/>
        <v>3682.8993058113124</v>
      </c>
      <c r="L117" s="95">
        <f>'LEI Seaview Usage'!J116</f>
        <v>44.019999999999996</v>
      </c>
      <c r="M117" s="95">
        <f>'LEI Seaview Usage'!K116</f>
        <v>54.07</v>
      </c>
      <c r="N117" s="95">
        <f>'LEI Seaview Usage'!L116</f>
        <v>48.4</v>
      </c>
      <c r="O117" s="95">
        <f>'LEI Seaview Usage'!M116</f>
        <v>61.045000000000002</v>
      </c>
      <c r="P117" s="95">
        <f>'LEI Seaview Usage'!N116</f>
        <v>41.230000000000004</v>
      </c>
      <c r="Q117" s="95">
        <f>'LEI Seaview Usage'!O116</f>
        <v>38.32</v>
      </c>
      <c r="R117" s="64">
        <f t="shared" si="9"/>
        <v>47.847500000000004</v>
      </c>
      <c r="S117" s="114">
        <f t="shared" si="10"/>
        <v>306.90827548427603</v>
      </c>
    </row>
    <row r="118" spans="2:19" ht="15.75" x14ac:dyDescent="0.25">
      <c r="B118" s="57"/>
      <c r="C118" s="13">
        <v>0.625</v>
      </c>
      <c r="D118" s="14" t="s">
        <v>152</v>
      </c>
      <c r="E118" s="15">
        <v>737.91666671791086</v>
      </c>
      <c r="F118" s="15">
        <v>707.17013893799799</v>
      </c>
      <c r="G118" s="16">
        <v>528.03819448111381</v>
      </c>
      <c r="H118" s="15">
        <v>1971.7881945813742</v>
      </c>
      <c r="I118" s="16">
        <v>532.04861114805897</v>
      </c>
      <c r="J118" s="17">
        <v>348.90625002422962</v>
      </c>
      <c r="K118" s="60">
        <f t="shared" si="8"/>
        <v>4825.8680558906854</v>
      </c>
      <c r="L118" s="95">
        <f>'LEI Seaview Usage'!J117</f>
        <v>50.56</v>
      </c>
      <c r="M118" s="95">
        <f>'LEI Seaview Usage'!K117</f>
        <v>49.870000000000005</v>
      </c>
      <c r="N118" s="95">
        <f>'LEI Seaview Usage'!L117</f>
        <v>45.85</v>
      </c>
      <c r="O118" s="95">
        <f>'LEI Seaview Usage'!M117</f>
        <v>81.625</v>
      </c>
      <c r="P118" s="95">
        <f>'LEI Seaview Usage'!N117</f>
        <v>45.94</v>
      </c>
      <c r="Q118" s="95">
        <f>'LEI Seaview Usage'!O117</f>
        <v>41.83</v>
      </c>
      <c r="R118" s="64">
        <f t="shared" si="9"/>
        <v>52.612500000000004</v>
      </c>
      <c r="S118" s="114">
        <f t="shared" si="10"/>
        <v>402.15567132422376</v>
      </c>
    </row>
    <row r="119" spans="2:19" ht="15.75" x14ac:dyDescent="0.25">
      <c r="B119" s="57"/>
      <c r="C119" s="13">
        <v>0.625</v>
      </c>
      <c r="D119" s="14" t="s">
        <v>153</v>
      </c>
      <c r="E119" s="15">
        <v>831.49305561329811</v>
      </c>
      <c r="F119" s="15">
        <v>756.63194449698835</v>
      </c>
      <c r="G119" s="16">
        <v>2081.4062501445424</v>
      </c>
      <c r="H119" s="15">
        <v>1761.9097223445772</v>
      </c>
      <c r="I119" s="16">
        <v>874.27083339404658</v>
      </c>
      <c r="J119" s="17">
        <v>923.73263895303705</v>
      </c>
      <c r="K119" s="60">
        <f t="shared" si="8"/>
        <v>7229.4444449464891</v>
      </c>
      <c r="L119" s="95">
        <f>'LEI Seaview Usage'!J118</f>
        <v>52.66</v>
      </c>
      <c r="M119" s="95">
        <f>'LEI Seaview Usage'!K118</f>
        <v>50.980000000000004</v>
      </c>
      <c r="N119" s="95">
        <f>'LEI Seaview Usage'!L118</f>
        <v>84.495000000000005</v>
      </c>
      <c r="O119" s="95">
        <f>'LEI Seaview Usage'!M118</f>
        <v>76.13</v>
      </c>
      <c r="P119" s="95">
        <f>'LEI Seaview Usage'!N118</f>
        <v>53.620000000000005</v>
      </c>
      <c r="Q119" s="95">
        <f>'LEI Seaview Usage'!O118</f>
        <v>54.730000000000004</v>
      </c>
      <c r="R119" s="64">
        <f t="shared" si="9"/>
        <v>62.102499999999999</v>
      </c>
      <c r="S119" s="114">
        <f t="shared" si="10"/>
        <v>602.45370374554079</v>
      </c>
    </row>
    <row r="120" spans="2:19" ht="15.75" x14ac:dyDescent="0.25">
      <c r="B120" s="57"/>
      <c r="C120" s="13">
        <v>0.625</v>
      </c>
      <c r="D120" s="14" t="s">
        <v>154</v>
      </c>
      <c r="E120" s="15">
        <v>522.69097225852022</v>
      </c>
      <c r="F120" s="15">
        <v>419.75694447359422</v>
      </c>
      <c r="G120" s="16">
        <v>1098.8541667429761</v>
      </c>
      <c r="H120" s="15">
        <v>1427.7083334324798</v>
      </c>
      <c r="I120" s="16">
        <v>1180.3993056375277</v>
      </c>
      <c r="J120" s="17">
        <v>1375.5729167621926</v>
      </c>
      <c r="K120" s="60">
        <f t="shared" si="8"/>
        <v>6024.9826393072908</v>
      </c>
      <c r="L120" s="95">
        <f>'LEI Seaview Usage'!J119</f>
        <v>45.730000000000004</v>
      </c>
      <c r="M120" s="95">
        <f>'LEI Seaview Usage'!K119</f>
        <v>43.42</v>
      </c>
      <c r="N120" s="95">
        <f>'LEI Seaview Usage'!L119</f>
        <v>58.77</v>
      </c>
      <c r="O120" s="95">
        <f>'LEI Seaview Usage'!M119</f>
        <v>67.38</v>
      </c>
      <c r="P120" s="95">
        <f>'LEI Seaview Usage'!N119</f>
        <v>60.905000000000001</v>
      </c>
      <c r="Q120" s="95">
        <f>'LEI Seaview Usage'!O119</f>
        <v>66.015000000000001</v>
      </c>
      <c r="R120" s="64">
        <f t="shared" si="9"/>
        <v>57.036666666666669</v>
      </c>
      <c r="S120" s="114">
        <f t="shared" si="10"/>
        <v>502.08188660894092</v>
      </c>
    </row>
    <row r="121" spans="2:19" ht="15.75" x14ac:dyDescent="0.25">
      <c r="B121" s="57"/>
      <c r="C121" s="13">
        <v>0.625</v>
      </c>
      <c r="D121" s="14" t="s">
        <v>155</v>
      </c>
      <c r="E121" s="15">
        <v>605.5729167087203</v>
      </c>
      <c r="F121" s="15">
        <v>467.88194447693627</v>
      </c>
      <c r="G121" s="16">
        <v>739.25347227355928</v>
      </c>
      <c r="H121" s="15">
        <v>894.32291672877238</v>
      </c>
      <c r="I121" s="16">
        <v>516.00694448027832</v>
      </c>
      <c r="J121" s="17">
        <v>2423.6284723905296</v>
      </c>
      <c r="K121" s="60">
        <f t="shared" si="8"/>
        <v>5646.6666670587965</v>
      </c>
      <c r="L121" s="95">
        <f>'LEI Seaview Usage'!J120</f>
        <v>47.59</v>
      </c>
      <c r="M121" s="95">
        <f>'LEI Seaview Usage'!K120</f>
        <v>44.5</v>
      </c>
      <c r="N121" s="95">
        <f>'LEI Seaview Usage'!L120</f>
        <v>50.59</v>
      </c>
      <c r="O121" s="95">
        <f>'LEI Seaview Usage'!M120</f>
        <v>54.07</v>
      </c>
      <c r="P121" s="95">
        <f>'LEI Seaview Usage'!N120</f>
        <v>45.58</v>
      </c>
      <c r="Q121" s="95">
        <f>'LEI Seaview Usage'!O120</f>
        <v>95.584999999999994</v>
      </c>
      <c r="R121" s="64">
        <f t="shared" si="9"/>
        <v>56.319166666666661</v>
      </c>
      <c r="S121" s="114">
        <f t="shared" si="10"/>
        <v>470.55555558823306</v>
      </c>
    </row>
    <row r="122" spans="2:19" ht="15.75" x14ac:dyDescent="0.25">
      <c r="B122" s="57"/>
      <c r="C122" s="13">
        <v>0.625</v>
      </c>
      <c r="D122" s="14" t="s">
        <v>156</v>
      </c>
      <c r="E122" s="15">
        <v>1418.350694542941</v>
      </c>
      <c r="F122" s="15">
        <v>1446.4236112115573</v>
      </c>
      <c r="G122" s="16">
        <v>2241.8229168223488</v>
      </c>
      <c r="H122" s="15">
        <v>2231.1284723771619</v>
      </c>
      <c r="I122" s="16">
        <v>1613.5243056676059</v>
      </c>
      <c r="J122" s="17">
        <v>1212.482638973089</v>
      </c>
      <c r="K122" s="60">
        <f t="shared" si="8"/>
        <v>10163.732639594706</v>
      </c>
      <c r="L122" s="95">
        <f>'LEI Seaview Usage'!J121</f>
        <v>67.135000000000005</v>
      </c>
      <c r="M122" s="95">
        <f>'LEI Seaview Usage'!K121</f>
        <v>67.87</v>
      </c>
      <c r="N122" s="95">
        <f>'LEI Seaview Usage'!L121</f>
        <v>89.465000000000003</v>
      </c>
      <c r="O122" s="95">
        <f>'LEI Seaview Usage'!M121</f>
        <v>89.105000000000004</v>
      </c>
      <c r="P122" s="95">
        <f>'LEI Seaview Usage'!N121</f>
        <v>72.245000000000005</v>
      </c>
      <c r="Q122" s="95">
        <f>'LEI Seaview Usage'!O121</f>
        <v>61.744999999999997</v>
      </c>
      <c r="R122" s="64">
        <f t="shared" si="9"/>
        <v>74.594166666666666</v>
      </c>
      <c r="S122" s="114">
        <f t="shared" si="10"/>
        <v>846.97771996622544</v>
      </c>
    </row>
    <row r="123" spans="2:19" ht="15.75" x14ac:dyDescent="0.25">
      <c r="B123" s="57"/>
      <c r="C123" s="13">
        <v>0.625</v>
      </c>
      <c r="D123" s="14" t="s">
        <v>157</v>
      </c>
      <c r="E123" s="15">
        <v>1344.8263889822797</v>
      </c>
      <c r="F123" s="15">
        <v>1323.4375000919053</v>
      </c>
      <c r="G123" s="16">
        <v>4051.8576391702682</v>
      </c>
      <c r="H123" s="15">
        <v>4248.3680558505812</v>
      </c>
      <c r="I123" s="16">
        <v>1737.847222342906</v>
      </c>
      <c r="J123" s="17">
        <v>1248.5763889755956</v>
      </c>
      <c r="K123" s="60">
        <f t="shared" si="8"/>
        <v>13954.913195413536</v>
      </c>
      <c r="L123" s="95">
        <f>'LEI Seaview Usage'!J122</f>
        <v>65.209999999999994</v>
      </c>
      <c r="M123" s="95">
        <f>'LEI Seaview Usage'!K122</f>
        <v>64.650000000000006</v>
      </c>
      <c r="N123" s="95">
        <f>'LEI Seaview Usage'!L122</f>
        <v>150.39499999999998</v>
      </c>
      <c r="O123" s="95">
        <f>'LEI Seaview Usage'!M122</f>
        <v>157.01</v>
      </c>
      <c r="P123" s="95">
        <f>'LEI Seaview Usage'!N122</f>
        <v>75.5</v>
      </c>
      <c r="Q123" s="95">
        <f>'LEI Seaview Usage'!O122</f>
        <v>62.69</v>
      </c>
      <c r="R123" s="64">
        <f t="shared" si="9"/>
        <v>95.90916666666665</v>
      </c>
      <c r="S123" s="114">
        <f t="shared" si="10"/>
        <v>1162.9094329511279</v>
      </c>
    </row>
    <row r="124" spans="2:19" ht="15.75" x14ac:dyDescent="0.25">
      <c r="B124" s="57"/>
      <c r="C124" s="13">
        <v>0.625</v>
      </c>
      <c r="D124" s="14" t="s">
        <v>158</v>
      </c>
      <c r="E124" s="15">
        <v>1497.2222223261961</v>
      </c>
      <c r="F124" s="15">
        <v>1511.9270834383283</v>
      </c>
      <c r="G124" s="16">
        <v>3108.0729168825051</v>
      </c>
      <c r="H124" s="15">
        <v>5415.3993059316253</v>
      </c>
      <c r="I124" s="16">
        <v>929.07986117563053</v>
      </c>
      <c r="J124" s="17">
        <v>1097.5173611873277</v>
      </c>
      <c r="K124" s="60">
        <f t="shared" si="8"/>
        <v>13559.218750941613</v>
      </c>
      <c r="L124" s="95">
        <f>'LEI Seaview Usage'!J123</f>
        <v>69.2</v>
      </c>
      <c r="M124" s="95">
        <f>'LEI Seaview Usage'!K123</f>
        <v>69.585000000000008</v>
      </c>
      <c r="N124" s="95">
        <f>'LEI Seaview Usage'!L123</f>
        <v>118.625</v>
      </c>
      <c r="O124" s="95">
        <f>'LEI Seaview Usage'!M123</f>
        <v>196.29500000000002</v>
      </c>
      <c r="P124" s="95">
        <f>'LEI Seaview Usage'!N123</f>
        <v>54.85</v>
      </c>
      <c r="Q124" s="95">
        <f>'LEI Seaview Usage'!O123</f>
        <v>58.734999999999999</v>
      </c>
      <c r="R124" s="64">
        <f t="shared" si="9"/>
        <v>94.548333333333346</v>
      </c>
      <c r="S124" s="114">
        <f t="shared" si="10"/>
        <v>1129.934895911801</v>
      </c>
    </row>
    <row r="125" spans="2:19" ht="15.75" x14ac:dyDescent="0.25">
      <c r="B125" s="57"/>
      <c r="C125" s="13">
        <v>0.625</v>
      </c>
      <c r="D125" s="14" t="s">
        <v>159</v>
      </c>
      <c r="E125" s="15">
        <v>366.28472224765869</v>
      </c>
      <c r="F125" s="15">
        <v>41.440972225100069</v>
      </c>
      <c r="G125" s="16">
        <v>1211.1458334174406</v>
      </c>
      <c r="H125" s="15">
        <v>1594.8090278885284</v>
      </c>
      <c r="I125" s="16">
        <v>2118.8368057026969</v>
      </c>
      <c r="J125" s="17">
        <v>2312.6736112717135</v>
      </c>
      <c r="K125" s="60">
        <f t="shared" si="8"/>
        <v>7645.1909727531383</v>
      </c>
      <c r="L125" s="95">
        <f>'LEI Seaview Usage'!J124</f>
        <v>42.22</v>
      </c>
      <c r="M125" s="95">
        <f>'LEI Seaview Usage'!K124</f>
        <v>34.93</v>
      </c>
      <c r="N125" s="95">
        <f>'LEI Seaview Usage'!L124</f>
        <v>61.71</v>
      </c>
      <c r="O125" s="95">
        <f>'LEI Seaview Usage'!M124</f>
        <v>71.754999999999995</v>
      </c>
      <c r="P125" s="95">
        <f>'LEI Seaview Usage'!N124</f>
        <v>85.474999999999994</v>
      </c>
      <c r="Q125" s="95">
        <f>'LEI Seaview Usage'!O124</f>
        <v>91.85</v>
      </c>
      <c r="R125" s="64">
        <f t="shared" si="9"/>
        <v>64.65666666666668</v>
      </c>
      <c r="S125" s="114">
        <f t="shared" si="10"/>
        <v>637.09924772942816</v>
      </c>
    </row>
    <row r="126" spans="2:19" ht="15.75" x14ac:dyDescent="0.25">
      <c r="B126" s="57"/>
      <c r="C126" s="13">
        <v>0.625</v>
      </c>
      <c r="D126" s="14" t="s">
        <v>160</v>
      </c>
      <c r="E126" s="15">
        <v>1531.9791667730542</v>
      </c>
      <c r="F126" s="15">
        <v>1384.9305556517313</v>
      </c>
      <c r="G126" s="16">
        <v>1660.3125001152996</v>
      </c>
      <c r="H126" s="15">
        <v>1760.5729167889288</v>
      </c>
      <c r="I126" s="16">
        <v>1550.6944445521315</v>
      </c>
      <c r="J126" s="17">
        <v>2216.4236112650296</v>
      </c>
      <c r="K126" s="60">
        <f t="shared" si="8"/>
        <v>10104.913195146175</v>
      </c>
      <c r="L126" s="95">
        <f>'LEI Seaview Usage'!J125</f>
        <v>70.11</v>
      </c>
      <c r="M126" s="95">
        <f>'LEI Seaview Usage'!K125</f>
        <v>66.260000000000005</v>
      </c>
      <c r="N126" s="95">
        <f>'LEI Seaview Usage'!L125</f>
        <v>73.47</v>
      </c>
      <c r="O126" s="95">
        <f>'LEI Seaview Usage'!M125</f>
        <v>76.094999999999999</v>
      </c>
      <c r="P126" s="95">
        <f>'LEI Seaview Usage'!N125</f>
        <v>70.599999999999994</v>
      </c>
      <c r="Q126" s="95">
        <f>'LEI Seaview Usage'!O125</f>
        <v>88.61</v>
      </c>
      <c r="R126" s="64">
        <f t="shared" si="9"/>
        <v>74.19083333333333</v>
      </c>
      <c r="S126" s="114">
        <f t="shared" si="10"/>
        <v>842.07609959551462</v>
      </c>
    </row>
    <row r="127" spans="2:19" ht="15.75" x14ac:dyDescent="0.25">
      <c r="B127" s="57"/>
      <c r="C127" s="13">
        <v>0.625</v>
      </c>
      <c r="D127" s="14" t="s">
        <v>161</v>
      </c>
      <c r="E127" s="15">
        <v>1423.6979167655345</v>
      </c>
      <c r="F127" s="15">
        <v>1240.5555556417053</v>
      </c>
      <c r="G127" s="16">
        <v>1223.1770834182762</v>
      </c>
      <c r="H127" s="15">
        <v>1537.3263889956477</v>
      </c>
      <c r="I127" s="16">
        <v>1540.0000001069445</v>
      </c>
      <c r="J127" s="17">
        <v>1451.7708334341507</v>
      </c>
      <c r="K127" s="60">
        <f t="shared" si="8"/>
        <v>8416.5277783622587</v>
      </c>
      <c r="L127" s="95">
        <f>'LEI Seaview Usage'!J126</f>
        <v>67.275000000000006</v>
      </c>
      <c r="M127" s="95">
        <f>'LEI Seaview Usage'!K126</f>
        <v>62.480000000000004</v>
      </c>
      <c r="N127" s="95">
        <f>'LEI Seaview Usage'!L126</f>
        <v>62.024999999999999</v>
      </c>
      <c r="O127" s="95">
        <f>'LEI Seaview Usage'!M126</f>
        <v>70.25</v>
      </c>
      <c r="P127" s="95">
        <f>'LEI Seaview Usage'!N126</f>
        <v>70.319999999999993</v>
      </c>
      <c r="Q127" s="95">
        <f>'LEI Seaview Usage'!O126</f>
        <v>68.010000000000005</v>
      </c>
      <c r="R127" s="64">
        <f t="shared" si="9"/>
        <v>66.726666666666659</v>
      </c>
      <c r="S127" s="114">
        <f t="shared" si="10"/>
        <v>701.37731486352152</v>
      </c>
    </row>
    <row r="128" spans="2:19" ht="15.75" x14ac:dyDescent="0.25">
      <c r="B128" s="57"/>
      <c r="C128" s="13">
        <v>0.625</v>
      </c>
      <c r="D128" s="14" t="s">
        <v>162</v>
      </c>
      <c r="E128" s="15">
        <v>1267.2916667546731</v>
      </c>
      <c r="F128" s="15">
        <v>1069.4444445187114</v>
      </c>
      <c r="G128" s="16">
        <v>1483.854166769712</v>
      </c>
      <c r="H128" s="15">
        <v>1550.6944445521315</v>
      </c>
      <c r="I128" s="16">
        <v>1439.7395834333154</v>
      </c>
      <c r="J128" s="17">
        <v>842.18750005848528</v>
      </c>
      <c r="K128" s="60">
        <f t="shared" si="8"/>
        <v>7653.211806087028</v>
      </c>
      <c r="L128" s="95">
        <f>'LEI Seaview Usage'!J127</f>
        <v>63.18</v>
      </c>
      <c r="M128" s="95">
        <f>'LEI Seaview Usage'!K127</f>
        <v>58</v>
      </c>
      <c r="N128" s="95">
        <f>'LEI Seaview Usage'!L127</f>
        <v>68.849999999999994</v>
      </c>
      <c r="O128" s="95">
        <f>'LEI Seaview Usage'!M127</f>
        <v>70.599999999999994</v>
      </c>
      <c r="P128" s="95">
        <f>'LEI Seaview Usage'!N127</f>
        <v>67.694999999999993</v>
      </c>
      <c r="Q128" s="95">
        <f>'LEI Seaview Usage'!O127</f>
        <v>52.9</v>
      </c>
      <c r="R128" s="64">
        <f t="shared" si="9"/>
        <v>63.537499999999994</v>
      </c>
      <c r="S128" s="114">
        <f t="shared" si="10"/>
        <v>637.76765050725237</v>
      </c>
    </row>
    <row r="129" spans="2:19" ht="15.75" x14ac:dyDescent="0.25">
      <c r="B129" s="57"/>
      <c r="C129" s="13">
        <v>0.625</v>
      </c>
      <c r="D129" s="14" t="s">
        <v>163</v>
      </c>
      <c r="E129" s="15">
        <v>270.03472224097465</v>
      </c>
      <c r="F129" s="15">
        <v>10.694444445187115</v>
      </c>
      <c r="G129" s="16">
        <v>6.6840277782419468</v>
      </c>
      <c r="H129" s="15">
        <v>92.239583339738857</v>
      </c>
      <c r="I129" s="16">
        <v>5.3472222225935573</v>
      </c>
      <c r="J129" s="17">
        <v>10.694444445187115</v>
      </c>
      <c r="K129" s="60">
        <f t="shared" si="8"/>
        <v>395.69444447192325</v>
      </c>
      <c r="L129" s="95">
        <f>'LEI Seaview Usage'!J128</f>
        <v>40.06</v>
      </c>
      <c r="M129" s="95">
        <f>'LEI Seaview Usage'!K128</f>
        <v>34.24</v>
      </c>
      <c r="N129" s="95">
        <f>'LEI Seaview Usage'!L128</f>
        <v>34.15</v>
      </c>
      <c r="O129" s="95">
        <f>'LEI Seaview Usage'!M128</f>
        <v>36.07</v>
      </c>
      <c r="P129" s="95">
        <f>'LEI Seaview Usage'!N128</f>
        <v>34.119999999999997</v>
      </c>
      <c r="Q129" s="95">
        <f>'LEI Seaview Usage'!O128</f>
        <v>34.24</v>
      </c>
      <c r="R129" s="64">
        <f t="shared" si="9"/>
        <v>35.480000000000004</v>
      </c>
      <c r="S129" s="114">
        <f t="shared" si="10"/>
        <v>32.97453703932694</v>
      </c>
    </row>
    <row r="130" spans="2:19" ht="15.75" x14ac:dyDescent="0.25">
      <c r="B130" s="57"/>
      <c r="C130" s="13">
        <v>0.625</v>
      </c>
      <c r="D130" s="14" t="s">
        <v>164</v>
      </c>
      <c r="E130" s="15">
        <v>905.01736117395956</v>
      </c>
      <c r="F130" s="15">
        <v>774.01041672041742</v>
      </c>
      <c r="G130" s="16">
        <v>1221.8402778626278</v>
      </c>
      <c r="H130" s="15">
        <v>1540.0000001069445</v>
      </c>
      <c r="I130" s="16">
        <v>891.64930561747565</v>
      </c>
      <c r="J130" s="17">
        <v>847.53472228107876</v>
      </c>
      <c r="K130" s="60">
        <f t="shared" si="8"/>
        <v>6180.0520837625036</v>
      </c>
      <c r="L130" s="95">
        <f>'LEI Seaview Usage'!J129</f>
        <v>54.31</v>
      </c>
      <c r="M130" s="95">
        <f>'LEI Seaview Usage'!K129</f>
        <v>51.370000000000005</v>
      </c>
      <c r="N130" s="95">
        <f>'LEI Seaview Usage'!L129</f>
        <v>61.99</v>
      </c>
      <c r="O130" s="95">
        <f>'LEI Seaview Usage'!M129</f>
        <v>70.319999999999993</v>
      </c>
      <c r="P130" s="95">
        <f>'LEI Seaview Usage'!N129</f>
        <v>54.01</v>
      </c>
      <c r="Q130" s="95">
        <f>'LEI Seaview Usage'!O129</f>
        <v>53.019999999999996</v>
      </c>
      <c r="R130" s="64">
        <f t="shared" si="9"/>
        <v>57.50333333333333</v>
      </c>
      <c r="S130" s="114">
        <f t="shared" si="10"/>
        <v>515.004340313542</v>
      </c>
    </row>
    <row r="131" spans="2:19" ht="15.75" x14ac:dyDescent="0.25">
      <c r="B131" s="57"/>
      <c r="C131" s="13">
        <v>0.625</v>
      </c>
      <c r="D131" s="14" t="s">
        <v>165</v>
      </c>
      <c r="E131" s="15">
        <v>743.26388894050444</v>
      </c>
      <c r="F131" s="15">
        <v>779.35763894301101</v>
      </c>
      <c r="G131" s="16">
        <v>1113.5590278551083</v>
      </c>
      <c r="H131" s="15">
        <v>1249.913194531244</v>
      </c>
      <c r="I131" s="16">
        <v>684.44444449197533</v>
      </c>
      <c r="J131" s="17">
        <v>636.31944448863328</v>
      </c>
      <c r="K131" s="60">
        <f t="shared" si="8"/>
        <v>5206.8576392504765</v>
      </c>
      <c r="L131" s="95">
        <f>'LEI Seaview Usage'!J130</f>
        <v>50.68</v>
      </c>
      <c r="M131" s="95">
        <f>'LEI Seaview Usage'!K130</f>
        <v>51.49</v>
      </c>
      <c r="N131" s="95">
        <f>'LEI Seaview Usage'!L130</f>
        <v>59.155000000000001</v>
      </c>
      <c r="O131" s="95">
        <f>'LEI Seaview Usage'!M130</f>
        <v>62.725000000000001</v>
      </c>
      <c r="P131" s="95">
        <f>'LEI Seaview Usage'!N130</f>
        <v>49.36</v>
      </c>
      <c r="Q131" s="95">
        <f>'LEI Seaview Usage'!O130</f>
        <v>48.28</v>
      </c>
      <c r="R131" s="64">
        <f t="shared" si="9"/>
        <v>53.614999999999988</v>
      </c>
      <c r="S131" s="114">
        <f t="shared" si="10"/>
        <v>433.90480327087306</v>
      </c>
    </row>
    <row r="132" spans="2:19" ht="15.75" x14ac:dyDescent="0.25">
      <c r="B132" s="57"/>
      <c r="C132" s="13">
        <v>0.625</v>
      </c>
      <c r="D132" s="14" t="s">
        <v>166</v>
      </c>
      <c r="E132" s="15">
        <v>1259.2708334207828</v>
      </c>
      <c r="F132" s="15">
        <v>999.93055562499524</v>
      </c>
      <c r="G132" s="16">
        <v>1094.8437500760308</v>
      </c>
      <c r="H132" s="15">
        <v>1076.1284722969533</v>
      </c>
      <c r="I132" s="16">
        <v>1155.0000000802083</v>
      </c>
      <c r="J132" s="17">
        <v>1216.4930556400343</v>
      </c>
      <c r="K132" s="60">
        <f t="shared" si="8"/>
        <v>6801.6666671390039</v>
      </c>
      <c r="L132" s="95">
        <f>'LEI Seaview Usage'!J131</f>
        <v>62.97</v>
      </c>
      <c r="M132" s="95">
        <f>'LEI Seaview Usage'!K131</f>
        <v>56.44</v>
      </c>
      <c r="N132" s="95">
        <f>'LEI Seaview Usage'!L131</f>
        <v>58.664999999999999</v>
      </c>
      <c r="O132" s="95">
        <f>'LEI Seaview Usage'!M131</f>
        <v>58.174999999999997</v>
      </c>
      <c r="P132" s="95">
        <f>'LEI Seaview Usage'!N131</f>
        <v>60.24</v>
      </c>
      <c r="Q132" s="95">
        <f>'LEI Seaview Usage'!O131</f>
        <v>61.85</v>
      </c>
      <c r="R132" s="64">
        <f t="shared" si="9"/>
        <v>59.723333333333336</v>
      </c>
      <c r="S132" s="114">
        <f t="shared" si="10"/>
        <v>566.805555594917</v>
      </c>
    </row>
    <row r="133" spans="2:19" ht="15.75" x14ac:dyDescent="0.25">
      <c r="B133" s="57"/>
      <c r="C133" s="13">
        <v>0.625</v>
      </c>
      <c r="D133" s="14" t="s">
        <v>167</v>
      </c>
      <c r="E133" s="15">
        <v>2312.6736112717135</v>
      </c>
      <c r="F133" s="15">
        <v>2070.711805699355</v>
      </c>
      <c r="G133" s="16">
        <v>1116.2326389664051</v>
      </c>
      <c r="H133" s="15">
        <v>1048.0555556283373</v>
      </c>
      <c r="I133" s="16">
        <v>1064.0972222961179</v>
      </c>
      <c r="J133" s="17">
        <v>482.58680558906855</v>
      </c>
      <c r="K133" s="60">
        <f t="shared" si="8"/>
        <v>8094.3576394509973</v>
      </c>
      <c r="L133" s="95">
        <f>'LEI Seaview Usage'!J132</f>
        <v>91.85</v>
      </c>
      <c r="M133" s="95">
        <f>'LEI Seaview Usage'!K132</f>
        <v>84.215000000000003</v>
      </c>
      <c r="N133" s="95">
        <f>'LEI Seaview Usage'!L132</f>
        <v>59.225000000000001</v>
      </c>
      <c r="O133" s="95">
        <f>'LEI Seaview Usage'!M132</f>
        <v>57.52</v>
      </c>
      <c r="P133" s="95">
        <f>'LEI Seaview Usage'!N132</f>
        <v>57.879999999999995</v>
      </c>
      <c r="Q133" s="95">
        <f>'LEI Seaview Usage'!O132</f>
        <v>44.83</v>
      </c>
      <c r="R133" s="64">
        <f t="shared" si="9"/>
        <v>65.92</v>
      </c>
      <c r="S133" s="114">
        <f t="shared" si="10"/>
        <v>674.52980328758315</v>
      </c>
    </row>
    <row r="134" spans="2:19" ht="15.75" x14ac:dyDescent="0.25">
      <c r="B134" s="57"/>
      <c r="C134" s="13">
        <v>0.625</v>
      </c>
      <c r="D134" s="14" t="s">
        <v>168</v>
      </c>
      <c r="E134" s="15">
        <v>629.63541671039138</v>
      </c>
      <c r="F134" s="15">
        <v>251.31944446189718</v>
      </c>
      <c r="G134" s="16">
        <v>367.62152780330706</v>
      </c>
      <c r="H134" s="15">
        <v>398.36805558321998</v>
      </c>
      <c r="I134" s="16">
        <v>163.09027778910348</v>
      </c>
      <c r="J134" s="17">
        <v>969.18402784508226</v>
      </c>
      <c r="K134" s="60">
        <f t="shared" si="8"/>
        <v>2779.2187501930011</v>
      </c>
      <c r="L134" s="95">
        <f>'LEI Seaview Usage'!J133</f>
        <v>48.129999999999995</v>
      </c>
      <c r="M134" s="95">
        <f>'LEI Seaview Usage'!K133</f>
        <v>39.64</v>
      </c>
      <c r="N134" s="95">
        <f>'LEI Seaview Usage'!L133</f>
        <v>42.25</v>
      </c>
      <c r="O134" s="95">
        <f>'LEI Seaview Usage'!M133</f>
        <v>42.94</v>
      </c>
      <c r="P134" s="95">
        <f>'LEI Seaview Usage'!N133</f>
        <v>37.659999999999997</v>
      </c>
      <c r="Q134" s="95">
        <f>'LEI Seaview Usage'!O133</f>
        <v>55.75</v>
      </c>
      <c r="R134" s="64">
        <f t="shared" si="9"/>
        <v>44.395000000000003</v>
      </c>
      <c r="S134" s="114">
        <f t="shared" si="10"/>
        <v>231.60156251608342</v>
      </c>
    </row>
    <row r="135" spans="2:19" ht="15.75" x14ac:dyDescent="0.25">
      <c r="B135" s="57"/>
      <c r="C135" s="13">
        <v>0.625</v>
      </c>
      <c r="D135" s="14" t="s">
        <v>169</v>
      </c>
      <c r="E135" s="15">
        <v>3422.2222224598768</v>
      </c>
      <c r="F135" s="15">
        <v>3277.8472224498505</v>
      </c>
      <c r="G135" s="16">
        <v>4875.3298614496762</v>
      </c>
      <c r="H135" s="15">
        <v>2506.5104168407297</v>
      </c>
      <c r="I135" s="16">
        <v>1709.77430567429</v>
      </c>
      <c r="J135" s="17">
        <v>1604.1666667780671</v>
      </c>
      <c r="K135" s="60">
        <f t="shared" si="8"/>
        <v>17395.850695652491</v>
      </c>
      <c r="L135" s="95">
        <f>'LEI Seaview Usage'!J134</f>
        <v>129.19999999999999</v>
      </c>
      <c r="M135" s="95">
        <f>'LEI Seaview Usage'!K134</f>
        <v>124.34</v>
      </c>
      <c r="N135" s="95">
        <f>'LEI Seaview Usage'!L134</f>
        <v>178.11500000000001</v>
      </c>
      <c r="O135" s="95">
        <f>'LEI Seaview Usage'!M134</f>
        <v>98.375</v>
      </c>
      <c r="P135" s="95">
        <f>'LEI Seaview Usage'!N134</f>
        <v>74.765000000000001</v>
      </c>
      <c r="Q135" s="95">
        <f>'LEI Seaview Usage'!O134</f>
        <v>72</v>
      </c>
      <c r="R135" s="64">
        <f t="shared" si="9"/>
        <v>112.79916666666666</v>
      </c>
      <c r="S135" s="114">
        <f t="shared" si="10"/>
        <v>1449.6542246377076</v>
      </c>
    </row>
    <row r="136" spans="2:19" ht="15.75" x14ac:dyDescent="0.25">
      <c r="B136" s="57"/>
      <c r="C136" s="13">
        <v>0.625</v>
      </c>
      <c r="D136" s="14" t="s">
        <v>170</v>
      </c>
      <c r="E136" s="15">
        <v>1970.4513890257258</v>
      </c>
      <c r="F136" s="15">
        <v>1581.4409723320446</v>
      </c>
      <c r="G136" s="16">
        <v>1748.5416667880932</v>
      </c>
      <c r="H136" s="15">
        <v>1507.9166667713832</v>
      </c>
      <c r="I136" s="16">
        <v>913.03819450784988</v>
      </c>
      <c r="J136" s="17">
        <v>29.409722224264563</v>
      </c>
      <c r="K136" s="60">
        <f t="shared" si="8"/>
        <v>7750.7986116493612</v>
      </c>
      <c r="L136" s="95">
        <f>'LEI Seaview Usage'!J135</f>
        <v>81.59</v>
      </c>
      <c r="M136" s="95">
        <f>'LEI Seaview Usage'!K135</f>
        <v>71.405000000000001</v>
      </c>
      <c r="N136" s="95">
        <f>'LEI Seaview Usage'!L135</f>
        <v>75.78</v>
      </c>
      <c r="O136" s="95">
        <f>'LEI Seaview Usage'!M135</f>
        <v>69.48</v>
      </c>
      <c r="P136" s="95">
        <f>'LEI Seaview Usage'!N135</f>
        <v>54.49</v>
      </c>
      <c r="Q136" s="95">
        <f>'LEI Seaview Usage'!O135</f>
        <v>34.659999999999997</v>
      </c>
      <c r="R136" s="64">
        <f t="shared" si="9"/>
        <v>64.567499999999995</v>
      </c>
      <c r="S136" s="114">
        <f t="shared" si="10"/>
        <v>645.89988430411347</v>
      </c>
    </row>
    <row r="137" spans="2:19" ht="15.75" x14ac:dyDescent="0.25">
      <c r="B137" s="57"/>
      <c r="C137" s="13">
        <v>0.625</v>
      </c>
      <c r="D137" s="14" t="s">
        <v>171</v>
      </c>
      <c r="E137" s="15">
        <v>164.42708334475188</v>
      </c>
      <c r="F137" s="15">
        <v>171.11111112299383</v>
      </c>
      <c r="G137" s="16">
        <v>319.49652779996507</v>
      </c>
      <c r="H137" s="15">
        <v>253.99305557319397</v>
      </c>
      <c r="I137" s="16">
        <v>131.00694445354216</v>
      </c>
      <c r="J137" s="17">
        <v>898.33333339571766</v>
      </c>
      <c r="K137" s="60">
        <f t="shared" ref="K137:K200" si="11">SUM(E137:J137)</f>
        <v>1938.3680556901645</v>
      </c>
      <c r="L137" s="95">
        <f>'LEI Seaview Usage'!J136</f>
        <v>37.69</v>
      </c>
      <c r="M137" s="95">
        <f>'LEI Seaview Usage'!K136</f>
        <v>37.840000000000003</v>
      </c>
      <c r="N137" s="95">
        <f>'LEI Seaview Usage'!L136</f>
        <v>41.17</v>
      </c>
      <c r="O137" s="95">
        <f>'LEI Seaview Usage'!M136</f>
        <v>39.700000000000003</v>
      </c>
      <c r="P137" s="95">
        <f>'LEI Seaview Usage'!N136</f>
        <v>36.94</v>
      </c>
      <c r="Q137" s="95">
        <f>'LEI Seaview Usage'!O136</f>
        <v>54.16</v>
      </c>
      <c r="R137" s="64">
        <f t="shared" ref="R137:R200" si="12">AVERAGE(L137:Q137)</f>
        <v>41.25</v>
      </c>
      <c r="S137" s="114">
        <f t="shared" ref="S137:S200" si="13">IFERROR(AVERAGE(E137:J137)/2,"")</f>
        <v>161.5306713075137</v>
      </c>
    </row>
    <row r="138" spans="2:19" ht="15.75" x14ac:dyDescent="0.25">
      <c r="B138" s="57"/>
      <c r="C138" s="13">
        <v>0.625</v>
      </c>
      <c r="D138" s="14" t="s">
        <v>172</v>
      </c>
      <c r="E138" s="15">
        <v>1156.3368056358568</v>
      </c>
      <c r="F138" s="15">
        <v>1303.5190973127444</v>
      </c>
      <c r="G138" s="16">
        <v>1671.0069445604865</v>
      </c>
      <c r="H138" s="15">
        <v>2157.6041668165003</v>
      </c>
      <c r="I138" s="16">
        <v>1605.5034723337155</v>
      </c>
      <c r="J138" s="17">
        <v>1937.0312501345161</v>
      </c>
      <c r="K138" s="60">
        <f t="shared" si="11"/>
        <v>9831.0017367938199</v>
      </c>
      <c r="L138" s="95">
        <f>'LEI Seaview Usage'!J137</f>
        <v>60.274999999999999</v>
      </c>
      <c r="M138" s="95">
        <f>'LEI Seaview Usage'!K137</f>
        <v>64.128500000000003</v>
      </c>
      <c r="N138" s="95">
        <f>'LEI Seaview Usage'!L137</f>
        <v>73.75</v>
      </c>
      <c r="O138" s="95">
        <f>'LEI Seaview Usage'!M137</f>
        <v>86.63</v>
      </c>
      <c r="P138" s="95">
        <f>'LEI Seaview Usage'!N137</f>
        <v>72.034999999999997</v>
      </c>
      <c r="Q138" s="95">
        <f>'LEI Seaview Usage'!O137</f>
        <v>80.715000000000003</v>
      </c>
      <c r="R138" s="64">
        <f t="shared" si="12"/>
        <v>72.922250000000005</v>
      </c>
      <c r="S138" s="114">
        <f t="shared" si="13"/>
        <v>819.25014473281828</v>
      </c>
    </row>
    <row r="139" spans="2:19" ht="15.75" x14ac:dyDescent="0.25">
      <c r="B139" s="57"/>
      <c r="C139" s="13">
        <v>0.625</v>
      </c>
      <c r="D139" s="14" t="s">
        <v>173</v>
      </c>
      <c r="E139" s="15">
        <v>1233.8715278634634</v>
      </c>
      <c r="F139" s="15">
        <v>979.87847229026931</v>
      </c>
      <c r="G139" s="16">
        <v>2017.2395834734195</v>
      </c>
      <c r="H139" s="15">
        <v>1672.343750116135</v>
      </c>
      <c r="I139" s="16">
        <v>1310.0694445354216</v>
      </c>
      <c r="J139" s="17">
        <v>1109.548611188163</v>
      </c>
      <c r="K139" s="60">
        <f t="shared" si="11"/>
        <v>8322.9513894668726</v>
      </c>
      <c r="L139" s="95">
        <f>'LEI Seaview Usage'!J138</f>
        <v>62.305</v>
      </c>
      <c r="M139" s="95">
        <f>'LEI Seaview Usage'!K138</f>
        <v>55.99</v>
      </c>
      <c r="N139" s="95">
        <f>'LEI Seaview Usage'!L138</f>
        <v>82.814999999999998</v>
      </c>
      <c r="O139" s="95">
        <f>'LEI Seaview Usage'!M138</f>
        <v>73.784999999999997</v>
      </c>
      <c r="P139" s="95">
        <f>'LEI Seaview Usage'!N138</f>
        <v>64.3</v>
      </c>
      <c r="Q139" s="95">
        <f>'LEI Seaview Usage'!O138</f>
        <v>59.05</v>
      </c>
      <c r="R139" s="64">
        <f t="shared" si="12"/>
        <v>66.374166666666667</v>
      </c>
      <c r="S139" s="114">
        <f t="shared" si="13"/>
        <v>693.57928245557275</v>
      </c>
    </row>
    <row r="140" spans="2:19" ht="15.75" x14ac:dyDescent="0.25">
      <c r="B140" s="57"/>
      <c r="C140" s="13">
        <v>0.625</v>
      </c>
      <c r="D140" s="14" t="s">
        <v>174</v>
      </c>
      <c r="E140" s="15">
        <v>1045.3819445170404</v>
      </c>
      <c r="F140" s="15">
        <v>917.04861117479504</v>
      </c>
      <c r="G140" s="16">
        <v>1439.7395834333154</v>
      </c>
      <c r="H140" s="15">
        <v>945.12152784341129</v>
      </c>
      <c r="I140" s="16">
        <v>580.17361115140091</v>
      </c>
      <c r="J140" s="17">
        <v>836.8402778358917</v>
      </c>
      <c r="K140" s="60">
        <f t="shared" si="11"/>
        <v>5764.3055559558543</v>
      </c>
      <c r="L140" s="95">
        <f>'LEI Seaview Usage'!J139</f>
        <v>57.46</v>
      </c>
      <c r="M140" s="95">
        <f>'LEI Seaview Usage'!K139</f>
        <v>54.58</v>
      </c>
      <c r="N140" s="95">
        <f>'LEI Seaview Usage'!L139</f>
        <v>67.694999999999993</v>
      </c>
      <c r="O140" s="95">
        <f>'LEI Seaview Usage'!M139</f>
        <v>55.21</v>
      </c>
      <c r="P140" s="95">
        <f>'LEI Seaview Usage'!N139</f>
        <v>47.019999999999996</v>
      </c>
      <c r="Q140" s="95">
        <f>'LEI Seaview Usage'!O139</f>
        <v>52.78</v>
      </c>
      <c r="R140" s="64">
        <f t="shared" si="12"/>
        <v>55.790833333333332</v>
      </c>
      <c r="S140" s="114">
        <f t="shared" si="13"/>
        <v>480.35879632965452</v>
      </c>
    </row>
    <row r="141" spans="2:19" ht="15.75" x14ac:dyDescent="0.25">
      <c r="B141" s="57"/>
      <c r="C141" s="13">
        <v>0.625</v>
      </c>
      <c r="D141" s="14" t="s">
        <v>175</v>
      </c>
      <c r="E141" s="15">
        <v>1673.6805556717834</v>
      </c>
      <c r="F141" s="15">
        <v>1458.4548612123926</v>
      </c>
      <c r="G141" s="16">
        <v>1497.2222223261961</v>
      </c>
      <c r="H141" s="15">
        <v>1560.0520834416702</v>
      </c>
      <c r="I141" s="16">
        <v>1544.0104167738896</v>
      </c>
      <c r="J141" s="17">
        <v>1589.4618056659349</v>
      </c>
      <c r="K141" s="60">
        <f t="shared" si="11"/>
        <v>9322.8819450918672</v>
      </c>
      <c r="L141" s="95">
        <f>'LEI Seaview Usage'!J140</f>
        <v>73.819999999999993</v>
      </c>
      <c r="M141" s="95">
        <f>'LEI Seaview Usage'!K140</f>
        <v>68.185000000000002</v>
      </c>
      <c r="N141" s="95">
        <f>'LEI Seaview Usage'!L140</f>
        <v>69.2</v>
      </c>
      <c r="O141" s="95">
        <f>'LEI Seaview Usage'!M140</f>
        <v>70.844999999999999</v>
      </c>
      <c r="P141" s="95">
        <f>'LEI Seaview Usage'!N140</f>
        <v>70.424999999999997</v>
      </c>
      <c r="Q141" s="95">
        <f>'LEI Seaview Usage'!O140</f>
        <v>71.614999999999995</v>
      </c>
      <c r="R141" s="64">
        <f t="shared" si="12"/>
        <v>70.681666666666658</v>
      </c>
      <c r="S141" s="114">
        <f t="shared" si="13"/>
        <v>776.9068287576556</v>
      </c>
    </row>
    <row r="142" spans="2:19" ht="15.75" x14ac:dyDescent="0.25">
      <c r="B142" s="57"/>
      <c r="C142" s="13">
        <v>0.625</v>
      </c>
      <c r="D142" s="14" t="s">
        <v>176</v>
      </c>
      <c r="E142" s="15">
        <v>2068.0381945880581</v>
      </c>
      <c r="F142" s="15">
        <v>2213.7500001537328</v>
      </c>
      <c r="G142" s="16">
        <v>2310.0000001604167</v>
      </c>
      <c r="H142" s="15">
        <v>2529.2361112867525</v>
      </c>
      <c r="I142" s="16">
        <v>2158.9409723721487</v>
      </c>
      <c r="J142" s="17">
        <v>894.32291672877238</v>
      </c>
      <c r="K142" s="60">
        <f t="shared" si="11"/>
        <v>12174.288195289881</v>
      </c>
      <c r="L142" s="95">
        <f>'LEI Seaview Usage'!J141</f>
        <v>84.144999999999996</v>
      </c>
      <c r="M142" s="95">
        <f>'LEI Seaview Usage'!K141</f>
        <v>88.52</v>
      </c>
      <c r="N142" s="95">
        <f>'LEI Seaview Usage'!L141</f>
        <v>91.76</v>
      </c>
      <c r="O142" s="95">
        <f>'LEI Seaview Usage'!M141</f>
        <v>99.14</v>
      </c>
      <c r="P142" s="95">
        <f>'LEI Seaview Usage'!N141</f>
        <v>86.674999999999997</v>
      </c>
      <c r="Q142" s="95">
        <f>'LEI Seaview Usage'!O141</f>
        <v>54.07</v>
      </c>
      <c r="R142" s="64">
        <f t="shared" si="12"/>
        <v>84.051666666666662</v>
      </c>
      <c r="S142" s="114">
        <f t="shared" si="13"/>
        <v>1014.5240162741567</v>
      </c>
    </row>
    <row r="143" spans="2:19" ht="15.75" x14ac:dyDescent="0.25">
      <c r="B143" s="57"/>
      <c r="C143" s="13">
        <v>0.625</v>
      </c>
      <c r="D143" s="50" t="s">
        <v>177</v>
      </c>
      <c r="E143" s="15">
        <v>778.02083338736259</v>
      </c>
      <c r="F143" s="15">
        <v>993.24652784675322</v>
      </c>
      <c r="G143" s="16">
        <v>1280.6597223111569</v>
      </c>
      <c r="H143" s="15">
        <v>389.01041669368129</v>
      </c>
      <c r="I143" s="16">
        <v>1475.8333334358217</v>
      </c>
      <c r="J143" s="17">
        <v>792.72569449949481</v>
      </c>
      <c r="K143" s="60">
        <f t="shared" si="11"/>
        <v>5709.4965281742707</v>
      </c>
      <c r="L143" s="95">
        <f>'LEI Seaview Usage'!J142</f>
        <v>51.46</v>
      </c>
      <c r="M143" s="95">
        <f>'LEI Seaview Usage'!K142</f>
        <v>56.29</v>
      </c>
      <c r="N143" s="95">
        <f>'LEI Seaview Usage'!L142</f>
        <v>63.53</v>
      </c>
      <c r="O143" s="95">
        <f>'LEI Seaview Usage'!M142</f>
        <v>42.730000000000004</v>
      </c>
      <c r="P143" s="95">
        <f>'LEI Seaview Usage'!N142</f>
        <v>68.64</v>
      </c>
      <c r="Q143" s="95">
        <f>'LEI Seaview Usage'!O142</f>
        <v>51.79</v>
      </c>
      <c r="R143" s="64">
        <f t="shared" si="12"/>
        <v>55.74</v>
      </c>
      <c r="S143" s="114">
        <f t="shared" si="13"/>
        <v>475.79137734785587</v>
      </c>
    </row>
    <row r="144" spans="2:19" ht="15.75" x14ac:dyDescent="0.25">
      <c r="B144" s="57"/>
      <c r="C144" s="13">
        <v>0.625</v>
      </c>
      <c r="D144" s="14" t="s">
        <v>178</v>
      </c>
      <c r="E144" s="15">
        <v>1662.9861112265962</v>
      </c>
      <c r="F144" s="15">
        <v>1557.3784723303736</v>
      </c>
      <c r="G144" s="16">
        <v>1683.0381945613221</v>
      </c>
      <c r="H144" s="15">
        <v>1598.8194445554736</v>
      </c>
      <c r="I144" s="16">
        <v>1570.7465278868574</v>
      </c>
      <c r="J144" s="17">
        <v>1624.218750112793</v>
      </c>
      <c r="K144" s="60">
        <f t="shared" si="11"/>
        <v>9697.1875006734172</v>
      </c>
      <c r="L144" s="95">
        <f>'LEI Seaview Usage'!J143</f>
        <v>73.540000000000006</v>
      </c>
      <c r="M144" s="95">
        <f>'LEI Seaview Usage'!K143</f>
        <v>70.775000000000006</v>
      </c>
      <c r="N144" s="95">
        <f>'LEI Seaview Usage'!L143</f>
        <v>74.064999999999998</v>
      </c>
      <c r="O144" s="95">
        <f>'LEI Seaview Usage'!M143</f>
        <v>71.86</v>
      </c>
      <c r="P144" s="95">
        <f>'LEI Seaview Usage'!N143</f>
        <v>71.125</v>
      </c>
      <c r="Q144" s="95">
        <f>'LEI Seaview Usage'!O143</f>
        <v>72.525000000000006</v>
      </c>
      <c r="R144" s="64">
        <f t="shared" si="12"/>
        <v>72.314999999999998</v>
      </c>
      <c r="S144" s="114">
        <f t="shared" si="13"/>
        <v>808.09895838945147</v>
      </c>
    </row>
    <row r="145" spans="2:19" ht="15.75" x14ac:dyDescent="0.25">
      <c r="B145" s="57"/>
      <c r="C145" s="13">
        <v>0.625</v>
      </c>
      <c r="D145" s="14" t="s">
        <v>179</v>
      </c>
      <c r="E145" s="15">
        <v>143.03819445437765</v>
      </c>
      <c r="F145" s="15">
        <v>109.61805556316793</v>
      </c>
      <c r="G145" s="16">
        <v>308.80208335477795</v>
      </c>
      <c r="H145" s="15">
        <v>102.93402778492597</v>
      </c>
      <c r="I145" s="16">
        <v>1032.0138889605566</v>
      </c>
      <c r="J145" s="17">
        <v>1537.3263889956477</v>
      </c>
      <c r="K145" s="60">
        <f t="shared" si="11"/>
        <v>3233.7326391134538</v>
      </c>
      <c r="L145" s="95">
        <f>'LEI Seaview Usage'!J144</f>
        <v>37.21</v>
      </c>
      <c r="M145" s="95">
        <f>'LEI Seaview Usage'!K144</f>
        <v>36.46</v>
      </c>
      <c r="N145" s="95">
        <f>'LEI Seaview Usage'!L144</f>
        <v>40.93</v>
      </c>
      <c r="O145" s="95">
        <f>'LEI Seaview Usage'!M144</f>
        <v>36.31</v>
      </c>
      <c r="P145" s="95">
        <f>'LEI Seaview Usage'!N144</f>
        <v>57.160000000000004</v>
      </c>
      <c r="Q145" s="95">
        <f>'LEI Seaview Usage'!O144</f>
        <v>70.25</v>
      </c>
      <c r="R145" s="64">
        <f t="shared" si="12"/>
        <v>46.386666666666663</v>
      </c>
      <c r="S145" s="114">
        <f t="shared" si="13"/>
        <v>269.47771992612115</v>
      </c>
    </row>
    <row r="146" spans="2:19" ht="15.75" x14ac:dyDescent="0.25">
      <c r="B146" s="57"/>
      <c r="C146" s="13">
        <v>0.625</v>
      </c>
      <c r="D146" s="14" t="s">
        <v>180</v>
      </c>
      <c r="E146" s="15">
        <v>1294.0277778676409</v>
      </c>
      <c r="F146" s="15">
        <v>1251.2500000868924</v>
      </c>
      <c r="G146" s="16">
        <v>2605.4340279587109</v>
      </c>
      <c r="H146" s="15">
        <v>2498.4895835068396</v>
      </c>
      <c r="I146" s="16">
        <v>1475.8333334358217</v>
      </c>
      <c r="J146" s="17">
        <v>1383.5937500960829</v>
      </c>
      <c r="K146" s="60">
        <f t="shared" si="11"/>
        <v>10508.628472951988</v>
      </c>
      <c r="L146" s="95">
        <f>'LEI Seaview Usage'!J145</f>
        <v>63.88</v>
      </c>
      <c r="M146" s="95">
        <f>'LEI Seaview Usage'!K145</f>
        <v>62.76</v>
      </c>
      <c r="N146" s="95">
        <f>'LEI Seaview Usage'!L145</f>
        <v>101.705</v>
      </c>
      <c r="O146" s="95">
        <f>'LEI Seaview Usage'!M145</f>
        <v>98.105000000000004</v>
      </c>
      <c r="P146" s="95">
        <f>'LEI Seaview Usage'!N145</f>
        <v>68.64</v>
      </c>
      <c r="Q146" s="95">
        <f>'LEI Seaview Usage'!O145</f>
        <v>66.224999999999994</v>
      </c>
      <c r="R146" s="64">
        <f t="shared" si="12"/>
        <v>76.885833333333323</v>
      </c>
      <c r="S146" s="114">
        <f t="shared" si="13"/>
        <v>875.71903941266567</v>
      </c>
    </row>
    <row r="147" spans="2:19" ht="15.75" x14ac:dyDescent="0.25">
      <c r="B147" s="57"/>
      <c r="C147" s="13">
        <v>0.625</v>
      </c>
      <c r="D147" s="14" t="s">
        <v>181</v>
      </c>
      <c r="E147" s="15">
        <v>69.513888893716242</v>
      </c>
      <c r="F147" s="15">
        <v>272.70833335227144</v>
      </c>
      <c r="G147" s="16">
        <v>128.33333334224537</v>
      </c>
      <c r="H147" s="15">
        <v>132.34375000919053</v>
      </c>
      <c r="I147" s="16">
        <v>143.03819445437765</v>
      </c>
      <c r="J147" s="17">
        <v>114.96527778576147</v>
      </c>
      <c r="K147" s="60">
        <f t="shared" si="11"/>
        <v>860.90277783756267</v>
      </c>
      <c r="L147" s="95">
        <f>'LEI Seaview Usage'!J146</f>
        <v>35.56</v>
      </c>
      <c r="M147" s="95">
        <f>'LEI Seaview Usage'!K146</f>
        <v>40.119999999999997</v>
      </c>
      <c r="N147" s="95">
        <f>'LEI Seaview Usage'!L146</f>
        <v>36.880000000000003</v>
      </c>
      <c r="O147" s="95">
        <f>'LEI Seaview Usage'!M146</f>
        <v>36.97</v>
      </c>
      <c r="P147" s="95">
        <f>'LEI Seaview Usage'!N146</f>
        <v>37.21</v>
      </c>
      <c r="Q147" s="95">
        <f>'LEI Seaview Usage'!O146</f>
        <v>36.58</v>
      </c>
      <c r="R147" s="64">
        <f t="shared" si="12"/>
        <v>37.22</v>
      </c>
      <c r="S147" s="114">
        <f t="shared" si="13"/>
        <v>71.741898153130222</v>
      </c>
    </row>
    <row r="148" spans="2:19" ht="15.75" x14ac:dyDescent="0.25">
      <c r="B148" s="57"/>
      <c r="C148" s="13">
        <v>0.625</v>
      </c>
      <c r="D148" s="14" t="s">
        <v>182</v>
      </c>
      <c r="E148" s="15"/>
      <c r="F148" s="15"/>
      <c r="G148" s="16">
        <v>4.0104166669451677</v>
      </c>
      <c r="H148" s="15">
        <v>37.4305555581549</v>
      </c>
      <c r="I148" s="16">
        <v>9.357638889538725</v>
      </c>
      <c r="J148" s="17">
        <v>40.104166669451679</v>
      </c>
      <c r="K148" s="60">
        <f t="shared" si="11"/>
        <v>90.902777784090475</v>
      </c>
      <c r="L148" s="95">
        <f>'LEI Seaview Usage'!J147</f>
        <v>34</v>
      </c>
      <c r="M148" s="95">
        <f>'LEI Seaview Usage'!K147</f>
        <v>34</v>
      </c>
      <c r="N148" s="95">
        <f>'LEI Seaview Usage'!L147</f>
        <v>34.090000000000003</v>
      </c>
      <c r="O148" s="95">
        <f>'LEI Seaview Usage'!M147</f>
        <v>34.840000000000003</v>
      </c>
      <c r="P148" s="95">
        <f>'LEI Seaview Usage'!N147</f>
        <v>34.21</v>
      </c>
      <c r="Q148" s="95">
        <f>'LEI Seaview Usage'!O147</f>
        <v>34.9</v>
      </c>
      <c r="R148" s="64">
        <f t="shared" si="12"/>
        <v>34.340000000000003</v>
      </c>
      <c r="S148" s="114">
        <f t="shared" si="13"/>
        <v>11.362847223011309</v>
      </c>
    </row>
    <row r="149" spans="2:19" ht="15.75" x14ac:dyDescent="0.25">
      <c r="B149" s="57"/>
      <c r="C149" s="13">
        <v>0.625</v>
      </c>
      <c r="D149" s="14" t="s">
        <v>183</v>
      </c>
      <c r="E149" s="15">
        <v>2316.6840279386588</v>
      </c>
      <c r="F149" s="15">
        <v>1546.6840278851864</v>
      </c>
      <c r="G149" s="16">
        <v>2420.9548612792332</v>
      </c>
      <c r="H149" s="15">
        <v>2435.6597223913654</v>
      </c>
      <c r="I149" s="16">
        <v>2449.0277779478492</v>
      </c>
      <c r="J149" s="17">
        <v>2025.2604168073099</v>
      </c>
      <c r="K149" s="60">
        <f t="shared" si="11"/>
        <v>13194.270834249603</v>
      </c>
      <c r="L149" s="95">
        <f>'LEI Seaview Usage'!J148</f>
        <v>91.984999999999999</v>
      </c>
      <c r="M149" s="95">
        <f>'LEI Seaview Usage'!K148</f>
        <v>70.495000000000005</v>
      </c>
      <c r="N149" s="95">
        <f>'LEI Seaview Usage'!L148</f>
        <v>95.495000000000005</v>
      </c>
      <c r="O149" s="95">
        <f>'LEI Seaview Usage'!M148</f>
        <v>95.99</v>
      </c>
      <c r="P149" s="95">
        <f>'LEI Seaview Usage'!N148</f>
        <v>96.44</v>
      </c>
      <c r="Q149" s="95">
        <f>'LEI Seaview Usage'!O148</f>
        <v>83.025000000000006</v>
      </c>
      <c r="R149" s="64">
        <f t="shared" si="12"/>
        <v>88.905000000000015</v>
      </c>
      <c r="S149" s="114">
        <f t="shared" si="13"/>
        <v>1099.5225695208003</v>
      </c>
    </row>
    <row r="150" spans="2:19" ht="15.75" x14ac:dyDescent="0.25">
      <c r="B150" s="57"/>
      <c r="C150" s="13">
        <v>0.625</v>
      </c>
      <c r="D150" s="14" t="s">
        <v>184</v>
      </c>
      <c r="E150" s="15">
        <v>1002.604166736292</v>
      </c>
      <c r="F150" s="15">
        <v>1196.4409723053084</v>
      </c>
      <c r="G150" s="16">
        <v>1362.2048612057088</v>
      </c>
      <c r="H150" s="15">
        <v>1593.4722223328799</v>
      </c>
      <c r="I150" s="16">
        <v>927.74305561998221</v>
      </c>
      <c r="J150" s="17">
        <v>795.39930561079166</v>
      </c>
      <c r="K150" s="60">
        <f t="shared" si="11"/>
        <v>6877.8645838109633</v>
      </c>
      <c r="L150" s="95">
        <f>'LEI Seaview Usage'!J149</f>
        <v>56.5</v>
      </c>
      <c r="M150" s="95">
        <f>'LEI Seaview Usage'!K149</f>
        <v>61.325000000000003</v>
      </c>
      <c r="N150" s="95">
        <f>'LEI Seaview Usage'!L149</f>
        <v>65.665000000000006</v>
      </c>
      <c r="O150" s="95">
        <f>'LEI Seaview Usage'!M149</f>
        <v>71.72</v>
      </c>
      <c r="P150" s="95">
        <f>'LEI Seaview Usage'!N149</f>
        <v>54.82</v>
      </c>
      <c r="Q150" s="95">
        <f>'LEI Seaview Usage'!O149</f>
        <v>51.85</v>
      </c>
      <c r="R150" s="64">
        <f t="shared" si="12"/>
        <v>60.31333333333334</v>
      </c>
      <c r="S150" s="114">
        <f t="shared" si="13"/>
        <v>573.1553819842469</v>
      </c>
    </row>
    <row r="151" spans="2:19" ht="15.75" x14ac:dyDescent="0.25">
      <c r="B151" s="57"/>
      <c r="C151" s="13">
        <v>0.625</v>
      </c>
      <c r="D151" s="14" t="s">
        <v>185</v>
      </c>
      <c r="E151" s="15">
        <v>1449.0972223228539</v>
      </c>
      <c r="F151" s="15">
        <v>1453.1076389897992</v>
      </c>
      <c r="G151" s="16">
        <v>1247.2395834199472</v>
      </c>
      <c r="H151" s="15">
        <v>1828.7500001269966</v>
      </c>
      <c r="I151" s="16">
        <v>1465.1388889906348</v>
      </c>
      <c r="J151" s="17">
        <v>1339.479166759686</v>
      </c>
      <c r="K151" s="60">
        <f t="shared" si="11"/>
        <v>8782.8125006099181</v>
      </c>
      <c r="L151" s="95">
        <f>'LEI Seaview Usage'!J150</f>
        <v>67.94</v>
      </c>
      <c r="M151" s="95">
        <f>'LEI Seaview Usage'!K150</f>
        <v>68.045000000000002</v>
      </c>
      <c r="N151" s="95">
        <f>'LEI Seaview Usage'!L150</f>
        <v>62.655000000000001</v>
      </c>
      <c r="O151" s="95">
        <f>'LEI Seaview Usage'!M150</f>
        <v>77.88</v>
      </c>
      <c r="P151" s="95">
        <f>'LEI Seaview Usage'!N150</f>
        <v>68.36</v>
      </c>
      <c r="Q151" s="95">
        <f>'LEI Seaview Usage'!O150</f>
        <v>65.069999999999993</v>
      </c>
      <c r="R151" s="64">
        <f t="shared" si="12"/>
        <v>68.325000000000003</v>
      </c>
      <c r="S151" s="114">
        <f t="shared" si="13"/>
        <v>731.90104171749317</v>
      </c>
    </row>
    <row r="152" spans="2:19" ht="15.75" x14ac:dyDescent="0.25">
      <c r="B152" s="57"/>
      <c r="C152" s="13">
        <v>0.625</v>
      </c>
      <c r="D152" s="14" t="s">
        <v>186</v>
      </c>
      <c r="E152" s="15">
        <v>1150.9895834132633</v>
      </c>
      <c r="F152" s="15">
        <v>1179.0625000818793</v>
      </c>
      <c r="G152" s="16">
        <v>1097.5173611873277</v>
      </c>
      <c r="H152" s="15">
        <v>1150.9895834132633</v>
      </c>
      <c r="I152" s="16">
        <v>1209.8090278617924</v>
      </c>
      <c r="J152" s="17">
        <v>1257.9340278651343</v>
      </c>
      <c r="K152" s="60">
        <f t="shared" si="11"/>
        <v>7046.3020838226603</v>
      </c>
      <c r="L152" s="95">
        <f>'LEI Seaview Usage'!J151</f>
        <v>60.134999999999998</v>
      </c>
      <c r="M152" s="95">
        <f>'LEI Seaview Usage'!K151</f>
        <v>60.87</v>
      </c>
      <c r="N152" s="95">
        <f>'LEI Seaview Usage'!L151</f>
        <v>58.734999999999999</v>
      </c>
      <c r="O152" s="95">
        <f>'LEI Seaview Usage'!M151</f>
        <v>60.134999999999998</v>
      </c>
      <c r="P152" s="95">
        <f>'LEI Seaview Usage'!N151</f>
        <v>61.674999999999997</v>
      </c>
      <c r="Q152" s="95">
        <f>'LEI Seaview Usage'!O151</f>
        <v>62.935000000000002</v>
      </c>
      <c r="R152" s="64">
        <f t="shared" si="12"/>
        <v>60.747500000000002</v>
      </c>
      <c r="S152" s="114">
        <f t="shared" si="13"/>
        <v>587.19184031855502</v>
      </c>
    </row>
    <row r="153" spans="2:19" ht="15.75" x14ac:dyDescent="0.25">
      <c r="B153" s="57"/>
      <c r="C153" s="13">
        <v>0.625</v>
      </c>
      <c r="D153" s="14" t="s">
        <v>187</v>
      </c>
      <c r="E153" s="15">
        <v>393.02083336062645</v>
      </c>
      <c r="F153" s="15">
        <v>318.15972224431664</v>
      </c>
      <c r="G153" s="16">
        <v>1134.9479167454824</v>
      </c>
      <c r="H153" s="15">
        <v>657.70833337900751</v>
      </c>
      <c r="I153" s="16">
        <v>332.86458335644892</v>
      </c>
      <c r="J153" s="17">
        <v>318.15972224431664</v>
      </c>
      <c r="K153" s="60">
        <f t="shared" si="11"/>
        <v>3154.8611113301981</v>
      </c>
      <c r="L153" s="95">
        <f>'LEI Seaview Usage'!J152</f>
        <v>42.82</v>
      </c>
      <c r="M153" s="95">
        <f>'LEI Seaview Usage'!K152</f>
        <v>41.14</v>
      </c>
      <c r="N153" s="95">
        <f>'LEI Seaview Usage'!L152</f>
        <v>59.715000000000003</v>
      </c>
      <c r="O153" s="95">
        <f>'LEI Seaview Usage'!M152</f>
        <v>48.76</v>
      </c>
      <c r="P153" s="95">
        <f>'LEI Seaview Usage'!N152</f>
        <v>41.47</v>
      </c>
      <c r="Q153" s="95">
        <f>'LEI Seaview Usage'!O152</f>
        <v>41.14</v>
      </c>
      <c r="R153" s="64">
        <f t="shared" si="12"/>
        <v>45.840833333333336</v>
      </c>
      <c r="S153" s="114">
        <f t="shared" si="13"/>
        <v>262.90509261084986</v>
      </c>
    </row>
    <row r="154" spans="2:19" ht="15.75" x14ac:dyDescent="0.25">
      <c r="B154" s="57"/>
      <c r="C154" s="13">
        <v>0.625</v>
      </c>
      <c r="D154" s="14" t="s">
        <v>188</v>
      </c>
      <c r="E154" s="15">
        <v>259.34027779578753</v>
      </c>
      <c r="F154" s="15">
        <v>276.7187500192166</v>
      </c>
      <c r="G154" s="16">
        <v>344.89583335728446</v>
      </c>
      <c r="H154" s="15">
        <v>410.39930558405553</v>
      </c>
      <c r="I154" s="16">
        <v>255.32986112884237</v>
      </c>
      <c r="J154" s="17">
        <v>196.51041668031323</v>
      </c>
      <c r="K154" s="60">
        <f t="shared" si="11"/>
        <v>1743.1944445654997</v>
      </c>
      <c r="L154" s="95">
        <f>'LEI Seaview Usage'!J153</f>
        <v>39.82</v>
      </c>
      <c r="M154" s="95">
        <f>'LEI Seaview Usage'!K153</f>
        <v>40.21</v>
      </c>
      <c r="N154" s="95">
        <f>'LEI Seaview Usage'!L153</f>
        <v>41.74</v>
      </c>
      <c r="O154" s="95">
        <f>'LEI Seaview Usage'!M153</f>
        <v>43.21</v>
      </c>
      <c r="P154" s="95">
        <f>'LEI Seaview Usage'!N153</f>
        <v>39.729999999999997</v>
      </c>
      <c r="Q154" s="95">
        <f>'LEI Seaview Usage'!O153</f>
        <v>38.409999999999997</v>
      </c>
      <c r="R154" s="64">
        <f t="shared" si="12"/>
        <v>40.520000000000003</v>
      </c>
      <c r="S154" s="114">
        <f t="shared" si="13"/>
        <v>145.26620371379164</v>
      </c>
    </row>
    <row r="155" spans="2:19" ht="15.75" x14ac:dyDescent="0.25">
      <c r="B155" s="57"/>
      <c r="C155" s="13">
        <v>0.625</v>
      </c>
      <c r="D155" s="14" t="s">
        <v>189</v>
      </c>
      <c r="E155" s="15">
        <v>1759.2361112332803</v>
      </c>
      <c r="F155" s="15">
        <v>1752.5520834550384</v>
      </c>
      <c r="G155" s="16">
        <v>5201.5104170278828</v>
      </c>
      <c r="H155" s="15">
        <v>5296.4236114789182</v>
      </c>
      <c r="I155" s="16">
        <v>1904.9479167989548</v>
      </c>
      <c r="J155" s="17">
        <v>1675.0173612274318</v>
      </c>
      <c r="K155" s="60">
        <f t="shared" si="11"/>
        <v>17589.687501221506</v>
      </c>
      <c r="L155" s="95">
        <f>'LEI Seaview Usage'!J154</f>
        <v>76.06</v>
      </c>
      <c r="M155" s="95">
        <f>'LEI Seaview Usage'!K154</f>
        <v>75.885000000000005</v>
      </c>
      <c r="N155" s="95">
        <f>'LEI Seaview Usage'!L154</f>
        <v>189.095</v>
      </c>
      <c r="O155" s="95">
        <f>'LEI Seaview Usage'!M154</f>
        <v>192.29000000000002</v>
      </c>
      <c r="P155" s="95">
        <f>'LEI Seaview Usage'!N154</f>
        <v>79.875</v>
      </c>
      <c r="Q155" s="95">
        <f>'LEI Seaview Usage'!O154</f>
        <v>73.855000000000004</v>
      </c>
      <c r="R155" s="64">
        <f t="shared" si="12"/>
        <v>114.50999999999999</v>
      </c>
      <c r="S155" s="114">
        <f t="shared" si="13"/>
        <v>1465.8072917684588</v>
      </c>
    </row>
    <row r="156" spans="2:19" ht="15.75" x14ac:dyDescent="0.25">
      <c r="B156" s="57"/>
      <c r="C156" s="13">
        <v>0.625</v>
      </c>
      <c r="D156" s="50" t="s">
        <v>190</v>
      </c>
      <c r="E156" s="15">
        <v>316.82291668866827</v>
      </c>
      <c r="F156" s="15">
        <v>473.2291666995298</v>
      </c>
      <c r="G156" s="16">
        <v>355.59027780247158</v>
      </c>
      <c r="H156" s="15">
        <v>233.94097223846813</v>
      </c>
      <c r="I156" s="16">
        <v>164.42708334475188</v>
      </c>
      <c r="J156" s="17">
        <v>208.54166668114874</v>
      </c>
      <c r="K156" s="60">
        <f t="shared" si="11"/>
        <v>1752.5520834550384</v>
      </c>
      <c r="L156" s="95">
        <f>'LEI Seaview Usage'!J155</f>
        <v>41.11</v>
      </c>
      <c r="M156" s="95">
        <f>'LEI Seaview Usage'!K155</f>
        <v>44.620000000000005</v>
      </c>
      <c r="N156" s="95">
        <f>'LEI Seaview Usage'!L155</f>
        <v>41.980000000000004</v>
      </c>
      <c r="O156" s="95">
        <f>'LEI Seaview Usage'!M155</f>
        <v>39.25</v>
      </c>
      <c r="P156" s="95">
        <f>'LEI Seaview Usage'!N155</f>
        <v>37.69</v>
      </c>
      <c r="Q156" s="95">
        <f>'LEI Seaview Usage'!O155</f>
        <v>38.68</v>
      </c>
      <c r="R156" s="64">
        <f t="shared" si="12"/>
        <v>40.555</v>
      </c>
      <c r="S156" s="114">
        <f t="shared" si="13"/>
        <v>146.04600695458655</v>
      </c>
    </row>
    <row r="157" spans="2:19" ht="15.75" x14ac:dyDescent="0.25">
      <c r="B157" s="57"/>
      <c r="C157" s="13">
        <v>0.625</v>
      </c>
      <c r="D157" s="14" t="s">
        <v>191</v>
      </c>
      <c r="E157" s="15">
        <v>367.62152780330706</v>
      </c>
      <c r="F157" s="15">
        <v>479.91319447777175</v>
      </c>
      <c r="G157" s="16">
        <v>466.54513892128784</v>
      </c>
      <c r="H157" s="15">
        <v>427.7777778074846</v>
      </c>
      <c r="I157" s="16">
        <v>355.59027780247158</v>
      </c>
      <c r="J157" s="17">
        <v>596.21527781918167</v>
      </c>
      <c r="K157" s="60">
        <f t="shared" si="11"/>
        <v>2693.6631946315047</v>
      </c>
      <c r="L157" s="95">
        <f>'LEI Seaview Usage'!J156</f>
        <v>42.25</v>
      </c>
      <c r="M157" s="95">
        <f>'LEI Seaview Usage'!K156</f>
        <v>44.769999999999996</v>
      </c>
      <c r="N157" s="95">
        <f>'LEI Seaview Usage'!L156</f>
        <v>44.47</v>
      </c>
      <c r="O157" s="95">
        <f>'LEI Seaview Usage'!M156</f>
        <v>43.6</v>
      </c>
      <c r="P157" s="95">
        <f>'LEI Seaview Usage'!N156</f>
        <v>41.980000000000004</v>
      </c>
      <c r="Q157" s="95">
        <f>'LEI Seaview Usage'!O156</f>
        <v>47.379999999999995</v>
      </c>
      <c r="R157" s="64">
        <f t="shared" si="12"/>
        <v>44.074999999999996</v>
      </c>
      <c r="S157" s="114">
        <f t="shared" si="13"/>
        <v>224.47193288595872</v>
      </c>
    </row>
    <row r="158" spans="2:19" ht="15.75" x14ac:dyDescent="0.25">
      <c r="B158" s="57"/>
      <c r="C158" s="13">
        <v>0.625</v>
      </c>
      <c r="D158" s="14" t="s">
        <v>192</v>
      </c>
      <c r="E158" s="15">
        <v>999.93055562499524</v>
      </c>
      <c r="F158" s="15">
        <v>1049.3923611839855</v>
      </c>
      <c r="G158" s="16">
        <v>2364.8090279420007</v>
      </c>
      <c r="H158" s="15">
        <v>1523.9583334391639</v>
      </c>
      <c r="I158" s="16">
        <v>859.56597228191436</v>
      </c>
      <c r="J158" s="17">
        <v>930.41666673127895</v>
      </c>
      <c r="K158" s="60">
        <f t="shared" si="11"/>
        <v>7728.0729172033389</v>
      </c>
      <c r="L158" s="95">
        <f>'LEI Seaview Usage'!J157</f>
        <v>56.44</v>
      </c>
      <c r="M158" s="95">
        <f>'LEI Seaview Usage'!K157</f>
        <v>57.55</v>
      </c>
      <c r="N158" s="95">
        <f>'LEI Seaview Usage'!L157</f>
        <v>93.605000000000004</v>
      </c>
      <c r="O158" s="95">
        <f>'LEI Seaview Usage'!M157</f>
        <v>69.900000000000006</v>
      </c>
      <c r="P158" s="95">
        <f>'LEI Seaview Usage'!N157</f>
        <v>53.29</v>
      </c>
      <c r="Q158" s="95">
        <f>'LEI Seaview Usage'!O157</f>
        <v>54.879999999999995</v>
      </c>
      <c r="R158" s="64">
        <f t="shared" si="12"/>
        <v>64.277500000000003</v>
      </c>
      <c r="S158" s="114">
        <f t="shared" si="13"/>
        <v>644.00607643361161</v>
      </c>
    </row>
    <row r="159" spans="2:19" ht="15.75" x14ac:dyDescent="0.25">
      <c r="B159" s="57"/>
      <c r="C159" s="13">
        <v>0.625</v>
      </c>
      <c r="D159" s="14" t="s">
        <v>193</v>
      </c>
      <c r="E159" s="15">
        <v>157.74305556650992</v>
      </c>
      <c r="F159" s="15">
        <v>249.98263890624881</v>
      </c>
      <c r="G159" s="16">
        <v>108.28125000751953</v>
      </c>
      <c r="H159" s="15">
        <v>156.40625001086156</v>
      </c>
      <c r="I159" s="16">
        <v>136.35416667613572</v>
      </c>
      <c r="J159" s="17">
        <v>179.13194445688416</v>
      </c>
      <c r="K159" s="60">
        <f t="shared" si="11"/>
        <v>987.89930562415964</v>
      </c>
      <c r="L159" s="95">
        <f>'LEI Seaview Usage'!J158</f>
        <v>37.54</v>
      </c>
      <c r="M159" s="95">
        <f>'LEI Seaview Usage'!K158</f>
        <v>39.61</v>
      </c>
      <c r="N159" s="95">
        <f>'LEI Seaview Usage'!L158</f>
        <v>36.43</v>
      </c>
      <c r="O159" s="95">
        <f>'LEI Seaview Usage'!M158</f>
        <v>37.51</v>
      </c>
      <c r="P159" s="95">
        <f>'LEI Seaview Usage'!N158</f>
        <v>37.06</v>
      </c>
      <c r="Q159" s="95">
        <f>'LEI Seaview Usage'!O158</f>
        <v>38.020000000000003</v>
      </c>
      <c r="R159" s="64">
        <f t="shared" si="12"/>
        <v>37.695</v>
      </c>
      <c r="S159" s="114">
        <f t="shared" si="13"/>
        <v>82.324942135346632</v>
      </c>
    </row>
    <row r="160" spans="2:19" ht="15.75" x14ac:dyDescent="0.25">
      <c r="B160" s="57"/>
      <c r="C160" s="13">
        <v>0.625</v>
      </c>
      <c r="D160" s="14" t="s">
        <v>194</v>
      </c>
      <c r="E160" s="15">
        <v>1760.5729167889288</v>
      </c>
      <c r="F160" s="15">
        <v>300.78125002088757</v>
      </c>
      <c r="G160" s="16">
        <v>529.37500003676212</v>
      </c>
      <c r="H160" s="15">
        <v>1653.6284723370575</v>
      </c>
      <c r="I160" s="16">
        <v>405.05208336146194</v>
      </c>
      <c r="J160" s="17">
        <v>443.81944447526524</v>
      </c>
      <c r="K160" s="60">
        <f t="shared" si="11"/>
        <v>5093.2291670203631</v>
      </c>
      <c r="L160" s="95">
        <f>'LEI Seaview Usage'!J159</f>
        <v>76.094999999999999</v>
      </c>
      <c r="M160" s="95">
        <f>'LEI Seaview Usage'!K159</f>
        <v>40.75</v>
      </c>
      <c r="N160" s="95">
        <f>'LEI Seaview Usage'!L159</f>
        <v>45.879999999999995</v>
      </c>
      <c r="O160" s="95">
        <f>'LEI Seaview Usage'!M159</f>
        <v>73.295000000000002</v>
      </c>
      <c r="P160" s="95">
        <f>'LEI Seaview Usage'!N159</f>
        <v>43.09</v>
      </c>
      <c r="Q160" s="95">
        <f>'LEI Seaview Usage'!O159</f>
        <v>43.96</v>
      </c>
      <c r="R160" s="64">
        <f t="shared" si="12"/>
        <v>53.844999999999999</v>
      </c>
      <c r="S160" s="114">
        <f t="shared" si="13"/>
        <v>424.43576391836359</v>
      </c>
    </row>
    <row r="161" spans="2:19" ht="15.75" x14ac:dyDescent="0.25">
      <c r="B161" s="57"/>
      <c r="C161" s="13">
        <v>0.625</v>
      </c>
      <c r="D161" s="14" t="s">
        <v>195</v>
      </c>
      <c r="E161" s="15">
        <v>812.77777783422073</v>
      </c>
      <c r="F161" s="15">
        <v>775.34722227606574</v>
      </c>
      <c r="G161" s="16">
        <v>2391.5451390549683</v>
      </c>
      <c r="H161" s="15">
        <v>3209.6701391117826</v>
      </c>
      <c r="I161" s="16">
        <v>802.08333338903356</v>
      </c>
      <c r="J161" s="17">
        <v>921.0590278417402</v>
      </c>
      <c r="K161" s="60">
        <f t="shared" si="11"/>
        <v>8912.4826395078107</v>
      </c>
      <c r="L161" s="95">
        <f>'LEI Seaview Usage'!J160</f>
        <v>52.24</v>
      </c>
      <c r="M161" s="95">
        <f>'LEI Seaview Usage'!K160</f>
        <v>51.4</v>
      </c>
      <c r="N161" s="95">
        <f>'LEI Seaview Usage'!L160</f>
        <v>94.504999999999995</v>
      </c>
      <c r="O161" s="95">
        <f>'LEI Seaview Usage'!M160</f>
        <v>122.045</v>
      </c>
      <c r="P161" s="95">
        <f>'LEI Seaview Usage'!N160</f>
        <v>52</v>
      </c>
      <c r="Q161" s="95">
        <f>'LEI Seaview Usage'!O160</f>
        <v>54.67</v>
      </c>
      <c r="R161" s="64">
        <f t="shared" si="12"/>
        <v>71.143333333333331</v>
      </c>
      <c r="S161" s="114">
        <f t="shared" si="13"/>
        <v>742.7068866256509</v>
      </c>
    </row>
    <row r="162" spans="2:19" ht="15.75" x14ac:dyDescent="0.25">
      <c r="B162" s="57"/>
      <c r="C162" s="13">
        <v>0.625</v>
      </c>
      <c r="D162" s="14" t="s">
        <v>196</v>
      </c>
      <c r="E162" s="15">
        <v>29.409722224264563</v>
      </c>
      <c r="F162" s="15"/>
      <c r="G162" s="16">
        <v>634.98263893298497</v>
      </c>
      <c r="H162" s="15">
        <v>1046.7187500726889</v>
      </c>
      <c r="I162" s="16">
        <v>290.08680557570045</v>
      </c>
      <c r="J162" s="17">
        <v>122.98611111965181</v>
      </c>
      <c r="K162" s="60">
        <f t="shared" si="11"/>
        <v>2124.1840279252906</v>
      </c>
      <c r="L162" s="95">
        <f>'LEI Seaview Usage'!J161</f>
        <v>34.659999999999997</v>
      </c>
      <c r="M162" s="95">
        <f>'LEI Seaview Usage'!K161</f>
        <v>34</v>
      </c>
      <c r="N162" s="95">
        <f>'LEI Seaview Usage'!L161</f>
        <v>48.25</v>
      </c>
      <c r="O162" s="95">
        <f>'LEI Seaview Usage'!M161</f>
        <v>57.49</v>
      </c>
      <c r="P162" s="95">
        <f>'LEI Seaview Usage'!N161</f>
        <v>40.51</v>
      </c>
      <c r="Q162" s="95">
        <f>'LEI Seaview Usage'!O161</f>
        <v>36.76</v>
      </c>
      <c r="R162" s="64">
        <f t="shared" si="12"/>
        <v>41.945</v>
      </c>
      <c r="S162" s="114">
        <f t="shared" si="13"/>
        <v>212.41840279252906</v>
      </c>
    </row>
    <row r="163" spans="2:19" ht="15.75" x14ac:dyDescent="0.25">
      <c r="B163" s="57"/>
      <c r="C163" s="13">
        <v>0.625</v>
      </c>
      <c r="D163" s="50" t="s">
        <v>197</v>
      </c>
      <c r="E163" s="15">
        <v>828.81944450200137</v>
      </c>
      <c r="F163" s="15">
        <v>1048.0555556283373</v>
      </c>
      <c r="G163" s="16">
        <v>1006.6145834032371</v>
      </c>
      <c r="H163" s="15">
        <v>367.62152780330706</v>
      </c>
      <c r="I163" s="16">
        <v>405.05208336146194</v>
      </c>
      <c r="J163" s="17">
        <v>77.534722227606579</v>
      </c>
      <c r="K163" s="60">
        <f t="shared" si="11"/>
        <v>3733.6979169259512</v>
      </c>
      <c r="L163" s="95">
        <f>'LEI Seaview Usage'!J162</f>
        <v>52.6</v>
      </c>
      <c r="M163" s="95">
        <f>'LEI Seaview Usage'!K162</f>
        <v>57.52</v>
      </c>
      <c r="N163" s="95">
        <f>'LEI Seaview Usage'!L162</f>
        <v>56.59</v>
      </c>
      <c r="O163" s="95">
        <f>'LEI Seaview Usage'!M162</f>
        <v>42.25</v>
      </c>
      <c r="P163" s="95">
        <f>'LEI Seaview Usage'!N162</f>
        <v>43.09</v>
      </c>
      <c r="Q163" s="95">
        <f>'LEI Seaview Usage'!O162</f>
        <v>35.74</v>
      </c>
      <c r="R163" s="64">
        <f t="shared" si="12"/>
        <v>47.965000000000003</v>
      </c>
      <c r="S163" s="114">
        <f t="shared" si="13"/>
        <v>311.14149307716258</v>
      </c>
    </row>
    <row r="164" spans="2:19" ht="15.75" x14ac:dyDescent="0.25">
      <c r="B164" s="57"/>
      <c r="C164" s="13">
        <v>0.625</v>
      </c>
      <c r="D164" s="14" t="s">
        <v>198</v>
      </c>
      <c r="E164" s="15">
        <v>1391.6145834299732</v>
      </c>
      <c r="F164" s="15">
        <v>1298.038194534586</v>
      </c>
      <c r="G164" s="16">
        <v>1975.7986112483193</v>
      </c>
      <c r="H164" s="15">
        <v>2058.6805556985196</v>
      </c>
      <c r="I164" s="16">
        <v>1720.4687501194771</v>
      </c>
      <c r="J164" s="17">
        <v>1173.7152778592858</v>
      </c>
      <c r="K164" s="60">
        <f t="shared" si="11"/>
        <v>9618.315972890161</v>
      </c>
      <c r="L164" s="95">
        <f>'LEI Seaview Usage'!J163</f>
        <v>66.435000000000002</v>
      </c>
      <c r="M164" s="95">
        <f>'LEI Seaview Usage'!K163</f>
        <v>63.984999999999999</v>
      </c>
      <c r="N164" s="95">
        <f>'LEI Seaview Usage'!L163</f>
        <v>81.73</v>
      </c>
      <c r="O164" s="95">
        <f>'LEI Seaview Usage'!M163</f>
        <v>83.9</v>
      </c>
      <c r="P164" s="95">
        <f>'LEI Seaview Usage'!N163</f>
        <v>75.045000000000002</v>
      </c>
      <c r="Q164" s="95">
        <f>'LEI Seaview Usage'!O163</f>
        <v>60.73</v>
      </c>
      <c r="R164" s="64">
        <f t="shared" si="12"/>
        <v>71.970833333333346</v>
      </c>
      <c r="S164" s="114">
        <f t="shared" si="13"/>
        <v>801.52633107418012</v>
      </c>
    </row>
    <row r="165" spans="2:19" ht="15.75" x14ac:dyDescent="0.25">
      <c r="B165" s="57"/>
      <c r="C165" s="13">
        <v>0.625</v>
      </c>
      <c r="D165" s="14" t="s">
        <v>199</v>
      </c>
      <c r="E165" s="15">
        <v>153.73263889956476</v>
      </c>
      <c r="F165" s="15">
        <v>264.68750001838106</v>
      </c>
      <c r="G165" s="16">
        <v>380.98958335979097</v>
      </c>
      <c r="H165" s="15">
        <v>438.47222225267171</v>
      </c>
      <c r="I165" s="16">
        <v>156.40625001086156</v>
      </c>
      <c r="J165" s="17">
        <v>1.3368055556483893</v>
      </c>
      <c r="K165" s="60">
        <f t="shared" si="11"/>
        <v>1395.6250000969185</v>
      </c>
      <c r="L165" s="95">
        <f>'LEI Seaview Usage'!J164</f>
        <v>37.450000000000003</v>
      </c>
      <c r="M165" s="95">
        <f>'LEI Seaview Usage'!K164</f>
        <v>39.94</v>
      </c>
      <c r="N165" s="95">
        <f>'LEI Seaview Usage'!L164</f>
        <v>42.55</v>
      </c>
      <c r="O165" s="95">
        <f>'LEI Seaview Usage'!M164</f>
        <v>43.84</v>
      </c>
      <c r="P165" s="95">
        <f>'LEI Seaview Usage'!N164</f>
        <v>37.51</v>
      </c>
      <c r="Q165" s="95">
        <f>'LEI Seaview Usage'!O164</f>
        <v>34.03</v>
      </c>
      <c r="R165" s="64">
        <f t="shared" si="12"/>
        <v>39.22</v>
      </c>
      <c r="S165" s="114">
        <f t="shared" si="13"/>
        <v>116.30208334140987</v>
      </c>
    </row>
    <row r="166" spans="2:19" ht="15.75" x14ac:dyDescent="0.25">
      <c r="B166" s="57"/>
      <c r="C166" s="13">
        <v>0.625</v>
      </c>
      <c r="D166" s="14" t="s">
        <v>200</v>
      </c>
      <c r="E166" s="15">
        <v>577.50000004010417</v>
      </c>
      <c r="F166" s="15">
        <v>598.8888889304784</v>
      </c>
      <c r="G166" s="16">
        <v>505.31250003509115</v>
      </c>
      <c r="H166" s="15">
        <v>558.78472226102667</v>
      </c>
      <c r="I166" s="16">
        <v>538.73263892630087</v>
      </c>
      <c r="J166" s="17">
        <v>602.89930559742356</v>
      </c>
      <c r="K166" s="60">
        <f t="shared" si="11"/>
        <v>3382.1180557904245</v>
      </c>
      <c r="L166" s="95">
        <f>'LEI Seaview Usage'!J165</f>
        <v>46.96</v>
      </c>
      <c r="M166" s="95">
        <f>'LEI Seaview Usage'!K165</f>
        <v>47.44</v>
      </c>
      <c r="N166" s="95">
        <f>'LEI Seaview Usage'!L165</f>
        <v>45.34</v>
      </c>
      <c r="O166" s="95">
        <f>'LEI Seaview Usage'!M165</f>
        <v>46.54</v>
      </c>
      <c r="P166" s="95">
        <f>'LEI Seaview Usage'!N165</f>
        <v>46.09</v>
      </c>
      <c r="Q166" s="95">
        <f>'LEI Seaview Usage'!O165</f>
        <v>47.53</v>
      </c>
      <c r="R166" s="64">
        <f t="shared" si="12"/>
        <v>46.65</v>
      </c>
      <c r="S166" s="114">
        <f t="shared" si="13"/>
        <v>281.84317131586869</v>
      </c>
    </row>
    <row r="167" spans="2:19" ht="15.75" x14ac:dyDescent="0.25">
      <c r="B167" s="57"/>
      <c r="C167" s="13">
        <v>0.625</v>
      </c>
      <c r="D167" s="14" t="s">
        <v>201</v>
      </c>
      <c r="E167" s="15">
        <v>451.84027780915557</v>
      </c>
      <c r="F167" s="15">
        <v>419.75694447359422</v>
      </c>
      <c r="G167" s="16">
        <v>568.14236115056542</v>
      </c>
      <c r="H167" s="15">
        <v>778.02083338736259</v>
      </c>
      <c r="I167" s="16">
        <v>402.3784722501652</v>
      </c>
      <c r="J167" s="17">
        <v>366.28472224765869</v>
      </c>
      <c r="K167" s="60">
        <f t="shared" si="11"/>
        <v>2986.4236113185016</v>
      </c>
      <c r="L167" s="95">
        <f>'LEI Seaview Usage'!J166</f>
        <v>44.14</v>
      </c>
      <c r="M167" s="95">
        <f>'LEI Seaview Usage'!K166</f>
        <v>43.42</v>
      </c>
      <c r="N167" s="95">
        <f>'LEI Seaview Usage'!L166</f>
        <v>46.75</v>
      </c>
      <c r="O167" s="95">
        <f>'LEI Seaview Usage'!M166</f>
        <v>51.46</v>
      </c>
      <c r="P167" s="95">
        <f>'LEI Seaview Usage'!N166</f>
        <v>43.03</v>
      </c>
      <c r="Q167" s="95">
        <f>'LEI Seaview Usage'!O166</f>
        <v>42.22</v>
      </c>
      <c r="R167" s="64">
        <f t="shared" si="12"/>
        <v>45.169999999999995</v>
      </c>
      <c r="S167" s="114">
        <f t="shared" si="13"/>
        <v>248.8686342765418</v>
      </c>
    </row>
    <row r="168" spans="2:19" ht="15.75" x14ac:dyDescent="0.25">
      <c r="B168" s="57"/>
      <c r="C168" s="13">
        <v>0.625</v>
      </c>
      <c r="D168" s="14" t="s">
        <v>202</v>
      </c>
      <c r="E168" s="15">
        <v>1406.3194445421054</v>
      </c>
      <c r="F168" s="15">
        <v>1326.1111112032022</v>
      </c>
      <c r="G168" s="16">
        <v>1541.336805662593</v>
      </c>
      <c r="H168" s="15">
        <v>1475.8333334358217</v>
      </c>
      <c r="I168" s="16">
        <v>1470.4861112132282</v>
      </c>
      <c r="J168" s="17">
        <v>1461.1284723236895</v>
      </c>
      <c r="K168" s="60">
        <f t="shared" si="11"/>
        <v>8681.2152783806414</v>
      </c>
      <c r="L168" s="95">
        <f>'LEI Seaview Usage'!J167</f>
        <v>66.819999999999993</v>
      </c>
      <c r="M168" s="95">
        <f>'LEI Seaview Usage'!K167</f>
        <v>64.72</v>
      </c>
      <c r="N168" s="95">
        <f>'LEI Seaview Usage'!L167</f>
        <v>70.355000000000004</v>
      </c>
      <c r="O168" s="95">
        <f>'LEI Seaview Usage'!M167</f>
        <v>68.64</v>
      </c>
      <c r="P168" s="95">
        <f>'LEI Seaview Usage'!N167</f>
        <v>68.5</v>
      </c>
      <c r="Q168" s="95">
        <f>'LEI Seaview Usage'!O167</f>
        <v>68.254999999999995</v>
      </c>
      <c r="R168" s="64">
        <f t="shared" si="12"/>
        <v>67.881666666666661</v>
      </c>
      <c r="S168" s="114">
        <f t="shared" si="13"/>
        <v>723.43460653172008</v>
      </c>
    </row>
    <row r="169" spans="2:19" ht="15.75" x14ac:dyDescent="0.25">
      <c r="B169" s="57"/>
      <c r="C169" s="13">
        <v>0.625</v>
      </c>
      <c r="D169" s="14" t="s">
        <v>203</v>
      </c>
      <c r="E169" s="15">
        <v>884.96527783923375</v>
      </c>
      <c r="F169" s="15">
        <v>855.55555561496919</v>
      </c>
      <c r="G169" s="16">
        <v>1161.6840278584502</v>
      </c>
      <c r="H169" s="15">
        <v>1060.0868056291727</v>
      </c>
      <c r="I169" s="16">
        <v>422.43055558489101</v>
      </c>
      <c r="J169" s="17">
        <v>656.37152782335909</v>
      </c>
      <c r="K169" s="60">
        <f t="shared" si="11"/>
        <v>5041.0937503500772</v>
      </c>
      <c r="L169" s="95">
        <f>'LEI Seaview Usage'!J168</f>
        <v>53.86</v>
      </c>
      <c r="M169" s="95">
        <f>'LEI Seaview Usage'!K168</f>
        <v>53.2</v>
      </c>
      <c r="N169" s="95">
        <f>'LEI Seaview Usage'!L168</f>
        <v>60.414999999999999</v>
      </c>
      <c r="O169" s="95">
        <f>'LEI Seaview Usage'!M168</f>
        <v>57.79</v>
      </c>
      <c r="P169" s="95">
        <f>'LEI Seaview Usage'!N168</f>
        <v>43.480000000000004</v>
      </c>
      <c r="Q169" s="95">
        <f>'LEI Seaview Usage'!O168</f>
        <v>48.730000000000004</v>
      </c>
      <c r="R169" s="64">
        <f t="shared" si="12"/>
        <v>52.912500000000001</v>
      </c>
      <c r="S169" s="114">
        <f t="shared" si="13"/>
        <v>420.09114586250644</v>
      </c>
    </row>
    <row r="170" spans="2:19" ht="15.75" x14ac:dyDescent="0.25">
      <c r="B170" s="57"/>
      <c r="C170" s="13">
        <v>0.625</v>
      </c>
      <c r="D170" s="14" t="s">
        <v>204</v>
      </c>
      <c r="E170" s="15">
        <v>1768.5937501228191</v>
      </c>
      <c r="F170" s="15">
        <v>1429.0451389881282</v>
      </c>
      <c r="G170" s="16">
        <v>1538.6631945512961</v>
      </c>
      <c r="H170" s="15">
        <v>1666.9965278935415</v>
      </c>
      <c r="I170" s="16">
        <v>1334.1319445370925</v>
      </c>
      <c r="J170" s="17">
        <v>1550.6944445521315</v>
      </c>
      <c r="K170" s="60">
        <f t="shared" si="11"/>
        <v>9288.12500064501</v>
      </c>
      <c r="L170" s="95">
        <f>'LEI Seaview Usage'!J169</f>
        <v>76.305000000000007</v>
      </c>
      <c r="M170" s="95">
        <f>'LEI Seaview Usage'!K169</f>
        <v>67.414999999999992</v>
      </c>
      <c r="N170" s="95">
        <f>'LEI Seaview Usage'!L169</f>
        <v>70.284999999999997</v>
      </c>
      <c r="O170" s="95">
        <f>'LEI Seaview Usage'!M169</f>
        <v>73.644999999999996</v>
      </c>
      <c r="P170" s="95">
        <f>'LEI Seaview Usage'!N169</f>
        <v>64.930000000000007</v>
      </c>
      <c r="Q170" s="95">
        <f>'LEI Seaview Usage'!O169</f>
        <v>70.599999999999994</v>
      </c>
      <c r="R170" s="64">
        <f t="shared" si="12"/>
        <v>70.529999999999987</v>
      </c>
      <c r="S170" s="114">
        <f t="shared" si="13"/>
        <v>774.01041672041754</v>
      </c>
    </row>
    <row r="171" spans="2:19" ht="15.75" x14ac:dyDescent="0.25">
      <c r="B171" s="57"/>
      <c r="C171" s="13">
        <v>0.625</v>
      </c>
      <c r="D171" s="14" t="s">
        <v>205</v>
      </c>
      <c r="E171" s="15">
        <v>709.84375004929473</v>
      </c>
      <c r="F171" s="15">
        <v>446.49305558656204</v>
      </c>
      <c r="G171" s="16">
        <v>491.94444447860724</v>
      </c>
      <c r="H171" s="15">
        <v>653.69791671206235</v>
      </c>
      <c r="I171" s="16">
        <v>407.72569447275873</v>
      </c>
      <c r="J171" s="17">
        <v>385.00000002673613</v>
      </c>
      <c r="K171" s="60">
        <f t="shared" si="11"/>
        <v>3094.7048613260208</v>
      </c>
      <c r="L171" s="95">
        <f>'LEI Seaview Usage'!J170</f>
        <v>49.93</v>
      </c>
      <c r="M171" s="95">
        <f>'LEI Seaview Usage'!K170</f>
        <v>44.019999999999996</v>
      </c>
      <c r="N171" s="95">
        <f>'LEI Seaview Usage'!L170</f>
        <v>45.04</v>
      </c>
      <c r="O171" s="95">
        <f>'LEI Seaview Usage'!M170</f>
        <v>48.67</v>
      </c>
      <c r="P171" s="95">
        <f>'LEI Seaview Usage'!N170</f>
        <v>43.15</v>
      </c>
      <c r="Q171" s="95">
        <f>'LEI Seaview Usage'!O170</f>
        <v>42.64</v>
      </c>
      <c r="R171" s="64">
        <f t="shared" si="12"/>
        <v>45.574999999999996</v>
      </c>
      <c r="S171" s="114">
        <f t="shared" si="13"/>
        <v>257.89207177716838</v>
      </c>
    </row>
    <row r="172" spans="2:19" ht="15.75" x14ac:dyDescent="0.25">
      <c r="B172" s="57"/>
      <c r="C172" s="13">
        <v>0.625</v>
      </c>
      <c r="D172" s="14" t="s">
        <v>206</v>
      </c>
      <c r="E172" s="15">
        <v>1378.2465278734894</v>
      </c>
      <c r="F172" s="15">
        <v>1049.3923611839855</v>
      </c>
      <c r="G172" s="16">
        <v>1235.2083334191118</v>
      </c>
      <c r="H172" s="15">
        <v>1473.1597223245251</v>
      </c>
      <c r="I172" s="16">
        <v>1370.2256945395991</v>
      </c>
      <c r="J172" s="17">
        <v>1358.1944445387635</v>
      </c>
      <c r="K172" s="60">
        <f t="shared" si="11"/>
        <v>7864.4270838794746</v>
      </c>
      <c r="L172" s="95">
        <f>'LEI Seaview Usage'!J171</f>
        <v>66.085000000000008</v>
      </c>
      <c r="M172" s="95">
        <f>'LEI Seaview Usage'!K171</f>
        <v>57.55</v>
      </c>
      <c r="N172" s="95">
        <f>'LEI Seaview Usage'!L171</f>
        <v>62.34</v>
      </c>
      <c r="O172" s="95">
        <f>'LEI Seaview Usage'!M171</f>
        <v>68.569999999999993</v>
      </c>
      <c r="P172" s="95">
        <f>'LEI Seaview Usage'!N171</f>
        <v>65.875</v>
      </c>
      <c r="Q172" s="95">
        <f>'LEI Seaview Usage'!O171</f>
        <v>65.56</v>
      </c>
      <c r="R172" s="64">
        <f t="shared" si="12"/>
        <v>64.33</v>
      </c>
      <c r="S172" s="114">
        <f t="shared" si="13"/>
        <v>655.36892365662288</v>
      </c>
    </row>
    <row r="173" spans="2:19" ht="15.75" x14ac:dyDescent="0.25">
      <c r="B173" s="57"/>
      <c r="C173" s="13">
        <v>0.625</v>
      </c>
      <c r="D173" s="14" t="s">
        <v>207</v>
      </c>
      <c r="E173" s="15">
        <v>1756.5625001219835</v>
      </c>
      <c r="F173" s="15">
        <v>1775.277777901061</v>
      </c>
      <c r="G173" s="16">
        <v>1709.77430567429</v>
      </c>
      <c r="H173" s="15">
        <v>1465.1388889906348</v>
      </c>
      <c r="I173" s="16">
        <v>1570.7465278868574</v>
      </c>
      <c r="J173" s="17">
        <v>1880.8854167972838</v>
      </c>
      <c r="K173" s="60">
        <f t="shared" si="11"/>
        <v>10158.38541737211</v>
      </c>
      <c r="L173" s="95">
        <f>'LEI Seaview Usage'!J172</f>
        <v>75.989999999999995</v>
      </c>
      <c r="M173" s="95">
        <f>'LEI Seaview Usage'!K172</f>
        <v>76.48</v>
      </c>
      <c r="N173" s="95">
        <f>'LEI Seaview Usage'!L172</f>
        <v>74.765000000000001</v>
      </c>
      <c r="O173" s="95">
        <f>'LEI Seaview Usage'!M172</f>
        <v>68.36</v>
      </c>
      <c r="P173" s="95">
        <f>'LEI Seaview Usage'!N172</f>
        <v>71.125</v>
      </c>
      <c r="Q173" s="95">
        <f>'LEI Seaview Usage'!O172</f>
        <v>79.245000000000005</v>
      </c>
      <c r="R173" s="64">
        <f t="shared" si="12"/>
        <v>74.327500000000001</v>
      </c>
      <c r="S173" s="114">
        <f t="shared" si="13"/>
        <v>846.53211811434255</v>
      </c>
    </row>
    <row r="174" spans="2:19" ht="15.75" x14ac:dyDescent="0.25">
      <c r="B174" s="57"/>
      <c r="C174" s="13">
        <v>0.625</v>
      </c>
      <c r="D174" s="14" t="s">
        <v>208</v>
      </c>
      <c r="E174" s="15">
        <v>795.39930561079166</v>
      </c>
      <c r="F174" s="15">
        <v>717.86458338318505</v>
      </c>
      <c r="G174" s="16">
        <v>899.67013895136597</v>
      </c>
      <c r="H174" s="15">
        <v>917.04861117479504</v>
      </c>
      <c r="I174" s="16">
        <v>712.51736116059146</v>
      </c>
      <c r="J174" s="17">
        <v>840.85069450283686</v>
      </c>
      <c r="K174" s="60">
        <f t="shared" si="11"/>
        <v>4883.3506947835658</v>
      </c>
      <c r="L174" s="95">
        <f>'LEI Seaview Usage'!J173</f>
        <v>51.85</v>
      </c>
      <c r="M174" s="95">
        <f>'LEI Seaview Usage'!K173</f>
        <v>50.11</v>
      </c>
      <c r="N174" s="95">
        <f>'LEI Seaview Usage'!L173</f>
        <v>54.19</v>
      </c>
      <c r="O174" s="95">
        <f>'LEI Seaview Usage'!M173</f>
        <v>54.58</v>
      </c>
      <c r="P174" s="95">
        <f>'LEI Seaview Usage'!N173</f>
        <v>49.99</v>
      </c>
      <c r="Q174" s="95">
        <f>'LEI Seaview Usage'!O173</f>
        <v>52.870000000000005</v>
      </c>
      <c r="R174" s="64">
        <f t="shared" si="12"/>
        <v>52.265000000000008</v>
      </c>
      <c r="S174" s="114">
        <f t="shared" si="13"/>
        <v>406.9458912319638</v>
      </c>
    </row>
    <row r="175" spans="2:19" ht="15.75" x14ac:dyDescent="0.25">
      <c r="B175" s="57"/>
      <c r="C175" s="13">
        <v>0.625</v>
      </c>
      <c r="D175" s="14" t="s">
        <v>209</v>
      </c>
      <c r="E175" s="15">
        <v>533.38541670370728</v>
      </c>
      <c r="F175" s="15">
        <v>474.56597225517822</v>
      </c>
      <c r="G175" s="16">
        <v>548.09027781583961</v>
      </c>
      <c r="H175" s="15">
        <v>616.26736115390747</v>
      </c>
      <c r="I175" s="16">
        <v>516.00694448027832</v>
      </c>
      <c r="J175" s="17">
        <v>510.65972225768473</v>
      </c>
      <c r="K175" s="60">
        <f t="shared" si="11"/>
        <v>3198.9756946665957</v>
      </c>
      <c r="L175" s="95">
        <f>'LEI Seaview Usage'!J174</f>
        <v>45.97</v>
      </c>
      <c r="M175" s="95">
        <f>'LEI Seaview Usage'!K174</f>
        <v>44.65</v>
      </c>
      <c r="N175" s="95">
        <f>'LEI Seaview Usage'!L174</f>
        <v>46.3</v>
      </c>
      <c r="O175" s="95">
        <f>'LEI Seaview Usage'!M174</f>
        <v>47.83</v>
      </c>
      <c r="P175" s="95">
        <f>'LEI Seaview Usage'!N174</f>
        <v>45.58</v>
      </c>
      <c r="Q175" s="95">
        <f>'LEI Seaview Usage'!O174</f>
        <v>45.46</v>
      </c>
      <c r="R175" s="64">
        <f t="shared" si="12"/>
        <v>45.964999999999996</v>
      </c>
      <c r="S175" s="114">
        <f t="shared" si="13"/>
        <v>266.58130788888298</v>
      </c>
    </row>
    <row r="176" spans="2:19" ht="15.75" x14ac:dyDescent="0.25">
      <c r="B176" s="57"/>
      <c r="C176" s="13">
        <v>0.625</v>
      </c>
      <c r="D176" s="14" t="s">
        <v>210</v>
      </c>
      <c r="E176" s="15">
        <v>946.4583333990596</v>
      </c>
      <c r="F176" s="15">
        <v>909.02777784090472</v>
      </c>
      <c r="G176" s="16">
        <v>1614.8611112232543</v>
      </c>
      <c r="H176" s="15">
        <v>2187.0138890407648</v>
      </c>
      <c r="I176" s="16">
        <v>834.16666672459496</v>
      </c>
      <c r="J176" s="17">
        <v>929.07986117563053</v>
      </c>
      <c r="K176" s="60">
        <f t="shared" si="11"/>
        <v>7420.6076394042102</v>
      </c>
      <c r="L176" s="95">
        <f>'LEI Seaview Usage'!J175</f>
        <v>55.24</v>
      </c>
      <c r="M176" s="95">
        <f>'LEI Seaview Usage'!K175</f>
        <v>54.4</v>
      </c>
      <c r="N176" s="95">
        <f>'LEI Seaview Usage'!L175</f>
        <v>72.28</v>
      </c>
      <c r="O176" s="95">
        <f>'LEI Seaview Usage'!M175</f>
        <v>87.61999999999999</v>
      </c>
      <c r="P176" s="95">
        <f>'LEI Seaview Usage'!N175</f>
        <v>52.72</v>
      </c>
      <c r="Q176" s="95">
        <f>'LEI Seaview Usage'!O175</f>
        <v>54.85</v>
      </c>
      <c r="R176" s="64">
        <f t="shared" si="12"/>
        <v>62.851666666666667</v>
      </c>
      <c r="S176" s="114">
        <f t="shared" si="13"/>
        <v>618.38396995035089</v>
      </c>
    </row>
    <row r="177" spans="2:19" ht="15.75" x14ac:dyDescent="0.25">
      <c r="B177" s="57"/>
      <c r="C177" s="13">
        <v>0.625</v>
      </c>
      <c r="D177" s="14" t="s">
        <v>211</v>
      </c>
      <c r="E177" s="15">
        <v>1687.0486112282672</v>
      </c>
      <c r="F177" s="15">
        <v>1973.1250001370227</v>
      </c>
      <c r="G177" s="16">
        <v>3264.4791668933667</v>
      </c>
      <c r="H177" s="15">
        <v>3204.3229168891889</v>
      </c>
      <c r="I177" s="16">
        <v>1769.9305556784675</v>
      </c>
      <c r="J177" s="17">
        <v>1336.8055556483894</v>
      </c>
      <c r="K177" s="60">
        <f t="shared" si="11"/>
        <v>13235.711806474701</v>
      </c>
      <c r="L177" s="95">
        <f>'LEI Seaview Usage'!J176</f>
        <v>74.17</v>
      </c>
      <c r="M177" s="95">
        <f>'LEI Seaview Usage'!K176</f>
        <v>81.66</v>
      </c>
      <c r="N177" s="95">
        <f>'LEI Seaview Usage'!L176</f>
        <v>123.89</v>
      </c>
      <c r="O177" s="95">
        <f>'LEI Seaview Usage'!M176</f>
        <v>121.86500000000001</v>
      </c>
      <c r="P177" s="95">
        <f>'LEI Seaview Usage'!N176</f>
        <v>76.34</v>
      </c>
      <c r="Q177" s="95">
        <f>'LEI Seaview Usage'!O176</f>
        <v>65</v>
      </c>
      <c r="R177" s="64">
        <f t="shared" si="12"/>
        <v>90.487499999999997</v>
      </c>
      <c r="S177" s="114">
        <f t="shared" si="13"/>
        <v>1102.9759838728917</v>
      </c>
    </row>
    <row r="178" spans="2:19" ht="15.75" x14ac:dyDescent="0.25">
      <c r="B178" s="57"/>
      <c r="C178" s="13">
        <v>0.625</v>
      </c>
      <c r="D178" s="14" t="s">
        <v>212</v>
      </c>
      <c r="E178" s="15">
        <v>915.71180561914662</v>
      </c>
      <c r="F178" s="15">
        <v>1038.6979167387985</v>
      </c>
      <c r="G178" s="16">
        <v>2581.3715279570397</v>
      </c>
      <c r="H178" s="15">
        <v>2867.4479168657949</v>
      </c>
      <c r="I178" s="16">
        <v>966.51041673378541</v>
      </c>
      <c r="J178" s="17">
        <v>1062.7604167404695</v>
      </c>
      <c r="K178" s="60">
        <f t="shared" si="11"/>
        <v>9432.5000006550345</v>
      </c>
      <c r="L178" s="95">
        <f>'LEI Seaview Usage'!J177</f>
        <v>54.55</v>
      </c>
      <c r="M178" s="95">
        <f>'LEI Seaview Usage'!K177</f>
        <v>57.31</v>
      </c>
      <c r="N178" s="95">
        <f>'LEI Seaview Usage'!L177</f>
        <v>100.895</v>
      </c>
      <c r="O178" s="95">
        <f>'LEI Seaview Usage'!M177</f>
        <v>110.52500000000001</v>
      </c>
      <c r="P178" s="95">
        <f>'LEI Seaview Usage'!N177</f>
        <v>55.69</v>
      </c>
      <c r="Q178" s="95">
        <f>'LEI Seaview Usage'!O177</f>
        <v>57.85</v>
      </c>
      <c r="R178" s="64">
        <f t="shared" si="12"/>
        <v>72.803333333333327</v>
      </c>
      <c r="S178" s="114">
        <f t="shared" si="13"/>
        <v>786.04166672125291</v>
      </c>
    </row>
    <row r="179" spans="2:19" ht="15.75" x14ac:dyDescent="0.25">
      <c r="B179" s="57"/>
      <c r="C179" s="13">
        <v>0.625</v>
      </c>
      <c r="D179" s="14" t="s">
        <v>213</v>
      </c>
      <c r="E179" s="15">
        <v>836.8402778358917</v>
      </c>
      <c r="F179" s="15">
        <v>820.79861116811105</v>
      </c>
      <c r="G179" s="16">
        <v>935.76388895387254</v>
      </c>
      <c r="H179" s="15">
        <v>814.11458338986904</v>
      </c>
      <c r="I179" s="16">
        <v>795.39930561079166</v>
      </c>
      <c r="J179" s="17">
        <v>870.26041672710141</v>
      </c>
      <c r="K179" s="60">
        <f t="shared" si="11"/>
        <v>5073.1770836856376</v>
      </c>
      <c r="L179" s="95">
        <f>'LEI Seaview Usage'!J178</f>
        <v>52.78</v>
      </c>
      <c r="M179" s="95">
        <f>'LEI Seaview Usage'!K178</f>
        <v>52.42</v>
      </c>
      <c r="N179" s="95">
        <f>'LEI Seaview Usage'!L178</f>
        <v>55</v>
      </c>
      <c r="O179" s="95">
        <f>'LEI Seaview Usage'!M178</f>
        <v>52.269999999999996</v>
      </c>
      <c r="P179" s="95">
        <f>'LEI Seaview Usage'!N178</f>
        <v>51.85</v>
      </c>
      <c r="Q179" s="95">
        <f>'LEI Seaview Usage'!O178</f>
        <v>53.53</v>
      </c>
      <c r="R179" s="64">
        <f t="shared" si="12"/>
        <v>52.975000000000001</v>
      </c>
      <c r="S179" s="114">
        <f t="shared" si="13"/>
        <v>422.76475697380312</v>
      </c>
    </row>
    <row r="180" spans="2:19" ht="15.75" x14ac:dyDescent="0.25">
      <c r="B180" s="57"/>
      <c r="C180" s="13">
        <v>0.625</v>
      </c>
      <c r="D180" s="14" t="s">
        <v>214</v>
      </c>
      <c r="E180" s="15">
        <v>1232.5347223078149</v>
      </c>
      <c r="F180" s="15">
        <v>1175.0520834149343</v>
      </c>
      <c r="G180" s="16">
        <v>1403.6458334308088</v>
      </c>
      <c r="H180" s="15">
        <v>1410.3298612090507</v>
      </c>
      <c r="I180" s="16">
        <v>1314.0798612023666</v>
      </c>
      <c r="J180" s="17">
        <v>1263.2812500877278</v>
      </c>
      <c r="K180" s="60">
        <f t="shared" si="11"/>
        <v>7798.9236116527027</v>
      </c>
      <c r="L180" s="95">
        <f>'LEI Seaview Usage'!J179</f>
        <v>62.269999999999996</v>
      </c>
      <c r="M180" s="95">
        <f>'LEI Seaview Usage'!K179</f>
        <v>60.765000000000001</v>
      </c>
      <c r="N180" s="95">
        <f>'LEI Seaview Usage'!L179</f>
        <v>66.75</v>
      </c>
      <c r="O180" s="95">
        <f>'LEI Seaview Usage'!M179</f>
        <v>66.924999999999997</v>
      </c>
      <c r="P180" s="95">
        <f>'LEI Seaview Usage'!N179</f>
        <v>64.405000000000001</v>
      </c>
      <c r="Q180" s="95">
        <f>'LEI Seaview Usage'!O179</f>
        <v>63.075000000000003</v>
      </c>
      <c r="R180" s="64">
        <f t="shared" si="12"/>
        <v>64.031666666666666</v>
      </c>
      <c r="S180" s="114">
        <f t="shared" si="13"/>
        <v>649.91030097105852</v>
      </c>
    </row>
    <row r="181" spans="2:19" ht="15.75" x14ac:dyDescent="0.25">
      <c r="B181" s="57"/>
      <c r="C181" s="13">
        <v>0.625</v>
      </c>
      <c r="D181" s="14" t="s">
        <v>215</v>
      </c>
      <c r="E181" s="15">
        <v>2539.9305557319399</v>
      </c>
      <c r="F181" s="15">
        <v>2443.6805557252555</v>
      </c>
      <c r="G181" s="16">
        <v>4313.8715280773522</v>
      </c>
      <c r="H181" s="15">
        <v>4184.2013891794586</v>
      </c>
      <c r="I181" s="16">
        <v>2424.965277946178</v>
      </c>
      <c r="J181" s="17">
        <v>2911.562500202192</v>
      </c>
      <c r="K181" s="60">
        <f t="shared" si="11"/>
        <v>18818.211806862379</v>
      </c>
      <c r="L181" s="95">
        <f>'LEI Seaview Usage'!J180</f>
        <v>99.5</v>
      </c>
      <c r="M181" s="95">
        <f>'LEI Seaview Usage'!K180</f>
        <v>96.26</v>
      </c>
      <c r="N181" s="95">
        <f>'LEI Seaview Usage'!L180</f>
        <v>159.215</v>
      </c>
      <c r="O181" s="95">
        <f>'LEI Seaview Usage'!M180</f>
        <v>154.85000000000002</v>
      </c>
      <c r="P181" s="95">
        <f>'LEI Seaview Usage'!N180</f>
        <v>95.63</v>
      </c>
      <c r="Q181" s="95">
        <f>'LEI Seaview Usage'!O180</f>
        <v>112.01</v>
      </c>
      <c r="R181" s="64">
        <f t="shared" si="12"/>
        <v>119.5775</v>
      </c>
      <c r="S181" s="114">
        <f t="shared" si="13"/>
        <v>1568.1843172385315</v>
      </c>
    </row>
    <row r="182" spans="2:19" ht="15.75" x14ac:dyDescent="0.25">
      <c r="B182" s="57"/>
      <c r="C182" s="13">
        <v>0.625</v>
      </c>
      <c r="D182" s="14" t="s">
        <v>216</v>
      </c>
      <c r="E182" s="15">
        <v>1384.9305556517313</v>
      </c>
      <c r="F182" s="15">
        <v>1454.4444445454476</v>
      </c>
      <c r="G182" s="16">
        <v>2068.0381945880581</v>
      </c>
      <c r="H182" s="15">
        <v>1526.6319445504605</v>
      </c>
      <c r="I182" s="16">
        <v>938.43750006516927</v>
      </c>
      <c r="J182" s="17">
        <v>965.17361117813709</v>
      </c>
      <c r="K182" s="60">
        <f t="shared" si="11"/>
        <v>8337.6562505790025</v>
      </c>
      <c r="L182" s="95">
        <f>'LEI Seaview Usage'!J181</f>
        <v>66.260000000000005</v>
      </c>
      <c r="M182" s="95">
        <f>'LEI Seaview Usage'!K181</f>
        <v>68.08</v>
      </c>
      <c r="N182" s="95">
        <f>'LEI Seaview Usage'!L181</f>
        <v>84.144999999999996</v>
      </c>
      <c r="O182" s="95">
        <f>'LEI Seaview Usage'!M181</f>
        <v>69.97</v>
      </c>
      <c r="P182" s="95">
        <f>'LEI Seaview Usage'!N181</f>
        <v>55.06</v>
      </c>
      <c r="Q182" s="95">
        <f>'LEI Seaview Usage'!O181</f>
        <v>55.66</v>
      </c>
      <c r="R182" s="64">
        <f t="shared" si="12"/>
        <v>66.529166666666683</v>
      </c>
      <c r="S182" s="114">
        <f t="shared" si="13"/>
        <v>694.80468754825017</v>
      </c>
    </row>
    <row r="183" spans="2:19" ht="15.75" x14ac:dyDescent="0.25">
      <c r="B183" s="57"/>
      <c r="C183" s="13">
        <v>0.625</v>
      </c>
      <c r="D183" s="14" t="s">
        <v>217</v>
      </c>
      <c r="E183" s="15">
        <v>1320.7638889806087</v>
      </c>
      <c r="F183" s="15">
        <v>1272.6388889772666</v>
      </c>
      <c r="G183" s="16">
        <v>1593.4722223328799</v>
      </c>
      <c r="H183" s="15">
        <v>1660.3125001152996</v>
      </c>
      <c r="I183" s="16">
        <v>1252.5868056425409</v>
      </c>
      <c r="J183" s="17">
        <v>1252.5868056425409</v>
      </c>
      <c r="K183" s="60">
        <f t="shared" si="11"/>
        <v>8352.3611116911361</v>
      </c>
      <c r="L183" s="95">
        <f>'LEI Seaview Usage'!J182</f>
        <v>64.58</v>
      </c>
      <c r="M183" s="95">
        <f>'LEI Seaview Usage'!K182</f>
        <v>63.32</v>
      </c>
      <c r="N183" s="95">
        <f>'LEI Seaview Usage'!L182</f>
        <v>71.72</v>
      </c>
      <c r="O183" s="95">
        <f>'LEI Seaview Usage'!M182</f>
        <v>73.47</v>
      </c>
      <c r="P183" s="95">
        <f>'LEI Seaview Usage'!N182</f>
        <v>62.795000000000002</v>
      </c>
      <c r="Q183" s="95">
        <f>'LEI Seaview Usage'!O182</f>
        <v>62.795000000000002</v>
      </c>
      <c r="R183" s="64">
        <f t="shared" si="12"/>
        <v>66.446666666666673</v>
      </c>
      <c r="S183" s="114">
        <f t="shared" si="13"/>
        <v>696.03009264092805</v>
      </c>
    </row>
    <row r="184" spans="2:19" ht="15.75" x14ac:dyDescent="0.25">
      <c r="B184" s="57"/>
      <c r="C184" s="13">
        <v>0.625</v>
      </c>
      <c r="D184" s="14" t="s">
        <v>218</v>
      </c>
      <c r="E184" s="15">
        <v>1735.1736112316094</v>
      </c>
      <c r="F184" s="15">
        <v>1479.843750102767</v>
      </c>
      <c r="G184" s="16">
        <v>3630.7638891410252</v>
      </c>
      <c r="H184" s="15">
        <v>2696.3368057428011</v>
      </c>
      <c r="I184" s="16">
        <v>1815.3819445705126</v>
      </c>
      <c r="J184" s="17">
        <v>1943.715277912758</v>
      </c>
      <c r="K184" s="60">
        <f t="shared" si="11"/>
        <v>13301.215278701473</v>
      </c>
      <c r="L184" s="95">
        <f>'LEI Seaview Usage'!J183</f>
        <v>75.430000000000007</v>
      </c>
      <c r="M184" s="95">
        <f>'LEI Seaview Usage'!K183</f>
        <v>68.745000000000005</v>
      </c>
      <c r="N184" s="95">
        <f>'LEI Seaview Usage'!L183</f>
        <v>136.22</v>
      </c>
      <c r="O184" s="95">
        <f>'LEI Seaview Usage'!M183</f>
        <v>104.765</v>
      </c>
      <c r="P184" s="95">
        <f>'LEI Seaview Usage'!N183</f>
        <v>77.53</v>
      </c>
      <c r="Q184" s="95">
        <f>'LEI Seaview Usage'!O183</f>
        <v>80.89</v>
      </c>
      <c r="R184" s="64">
        <f t="shared" si="12"/>
        <v>90.59666666666665</v>
      </c>
      <c r="S184" s="114">
        <f t="shared" si="13"/>
        <v>1108.4346065584562</v>
      </c>
    </row>
    <row r="185" spans="2:19" ht="15.75" x14ac:dyDescent="0.25">
      <c r="B185" s="57"/>
      <c r="C185" s="13">
        <v>0.625</v>
      </c>
      <c r="D185" s="14" t="s">
        <v>219</v>
      </c>
      <c r="E185" s="15">
        <v>969.18402784508226</v>
      </c>
      <c r="F185" s="15">
        <v>720.53819449448179</v>
      </c>
      <c r="G185" s="16">
        <v>655.03472226771078</v>
      </c>
      <c r="H185" s="15">
        <v>657.70833337900751</v>
      </c>
      <c r="I185" s="16">
        <v>366.28472224765869</v>
      </c>
      <c r="J185" s="17">
        <v>315.48611113301985</v>
      </c>
      <c r="K185" s="60">
        <f t="shared" si="11"/>
        <v>3684.2361113669608</v>
      </c>
      <c r="L185" s="95">
        <f>'LEI Seaview Usage'!J184</f>
        <v>55.75</v>
      </c>
      <c r="M185" s="95">
        <f>'LEI Seaview Usage'!K184</f>
        <v>50.17</v>
      </c>
      <c r="N185" s="95">
        <f>'LEI Seaview Usage'!L184</f>
        <v>48.7</v>
      </c>
      <c r="O185" s="95">
        <f>'LEI Seaview Usage'!M184</f>
        <v>48.76</v>
      </c>
      <c r="P185" s="95">
        <f>'LEI Seaview Usage'!N184</f>
        <v>42.22</v>
      </c>
      <c r="Q185" s="95">
        <f>'LEI Seaview Usage'!O184</f>
        <v>41.08</v>
      </c>
      <c r="R185" s="64">
        <f t="shared" si="12"/>
        <v>47.78</v>
      </c>
      <c r="S185" s="114">
        <f t="shared" si="13"/>
        <v>307.01967594724675</v>
      </c>
    </row>
    <row r="186" spans="2:19" ht="15.75" x14ac:dyDescent="0.25">
      <c r="B186" s="57"/>
      <c r="C186" s="13">
        <v>0.625</v>
      </c>
      <c r="D186" s="14" t="s">
        <v>220</v>
      </c>
      <c r="E186" s="15">
        <v>621.61458337650106</v>
      </c>
      <c r="F186" s="15">
        <v>697.81250004845924</v>
      </c>
      <c r="G186" s="16">
        <v>700.48611115975598</v>
      </c>
      <c r="H186" s="15">
        <v>802.08333338903356</v>
      </c>
      <c r="I186" s="16">
        <v>819.46180561246263</v>
      </c>
      <c r="J186" s="17">
        <v>799.40972227773682</v>
      </c>
      <c r="K186" s="60">
        <f t="shared" si="11"/>
        <v>4440.8680558639498</v>
      </c>
      <c r="L186" s="95">
        <f>'LEI Seaview Usage'!J185</f>
        <v>47.95</v>
      </c>
      <c r="M186" s="95">
        <f>'LEI Seaview Usage'!K185</f>
        <v>49.66</v>
      </c>
      <c r="N186" s="95">
        <f>'LEI Seaview Usage'!L185</f>
        <v>49.72</v>
      </c>
      <c r="O186" s="95">
        <f>'LEI Seaview Usage'!M185</f>
        <v>52</v>
      </c>
      <c r="P186" s="95">
        <f>'LEI Seaview Usage'!N185</f>
        <v>52.39</v>
      </c>
      <c r="Q186" s="95">
        <f>'LEI Seaview Usage'!O185</f>
        <v>51.94</v>
      </c>
      <c r="R186" s="64">
        <f t="shared" si="12"/>
        <v>50.609999999999992</v>
      </c>
      <c r="S186" s="114">
        <f t="shared" si="13"/>
        <v>370.07233798866247</v>
      </c>
    </row>
    <row r="187" spans="2:19" ht="15.75" x14ac:dyDescent="0.25">
      <c r="B187" s="57"/>
      <c r="C187" s="13">
        <v>0.625</v>
      </c>
      <c r="D187" s="14" t="s">
        <v>221</v>
      </c>
      <c r="E187" s="15">
        <v>446.49305558656204</v>
      </c>
      <c r="F187" s="15">
        <v>542.74305559324603</v>
      </c>
      <c r="G187" s="16">
        <v>474.56597225517822</v>
      </c>
      <c r="H187" s="15">
        <v>552.10069448278477</v>
      </c>
      <c r="I187" s="16">
        <v>451.84027780915557</v>
      </c>
      <c r="J187" s="17">
        <v>477.23958336647496</v>
      </c>
      <c r="K187" s="60">
        <f t="shared" si="11"/>
        <v>2944.9826390934018</v>
      </c>
      <c r="L187" s="95">
        <f>'LEI Seaview Usage'!J186</f>
        <v>44.019999999999996</v>
      </c>
      <c r="M187" s="95">
        <f>'LEI Seaview Usage'!K186</f>
        <v>46.18</v>
      </c>
      <c r="N187" s="95">
        <f>'LEI Seaview Usage'!L186</f>
        <v>44.65</v>
      </c>
      <c r="O187" s="95">
        <f>'LEI Seaview Usage'!M186</f>
        <v>46.39</v>
      </c>
      <c r="P187" s="95">
        <f>'LEI Seaview Usage'!N186</f>
        <v>44.14</v>
      </c>
      <c r="Q187" s="95">
        <f>'LEI Seaview Usage'!O186</f>
        <v>44.71</v>
      </c>
      <c r="R187" s="64">
        <f t="shared" si="12"/>
        <v>45.014999999999993</v>
      </c>
      <c r="S187" s="114">
        <f t="shared" si="13"/>
        <v>245.41521992445016</v>
      </c>
    </row>
    <row r="188" spans="2:19" ht="15.75" x14ac:dyDescent="0.25">
      <c r="B188" s="57"/>
      <c r="C188" s="13">
        <v>0.625</v>
      </c>
      <c r="D188" s="14" t="s">
        <v>222</v>
      </c>
      <c r="E188" s="15"/>
      <c r="F188" s="15"/>
      <c r="G188" s="16"/>
      <c r="H188" s="15"/>
      <c r="I188" s="16"/>
      <c r="J188" s="17"/>
      <c r="K188" s="60">
        <f t="shared" si="11"/>
        <v>0</v>
      </c>
      <c r="L188" s="95">
        <f>'LEI Seaview Usage'!J187</f>
        <v>34</v>
      </c>
      <c r="M188" s="95">
        <f>'LEI Seaview Usage'!K187</f>
        <v>34</v>
      </c>
      <c r="N188" s="95">
        <f>'LEI Seaview Usage'!L187</f>
        <v>34</v>
      </c>
      <c r="O188" s="95">
        <f>'LEI Seaview Usage'!M187</f>
        <v>34</v>
      </c>
      <c r="P188" s="95">
        <f>'LEI Seaview Usage'!N187</f>
        <v>34</v>
      </c>
      <c r="Q188" s="95">
        <f>'LEI Seaview Usage'!O187</f>
        <v>34</v>
      </c>
      <c r="R188" s="64">
        <f t="shared" si="12"/>
        <v>34</v>
      </c>
      <c r="S188" s="114" t="str">
        <f t="shared" si="13"/>
        <v/>
      </c>
    </row>
    <row r="189" spans="2:19" ht="15.75" x14ac:dyDescent="0.25">
      <c r="B189" s="57"/>
      <c r="C189" s="13">
        <v>0.625</v>
      </c>
      <c r="D189" s="14" t="s">
        <v>223</v>
      </c>
      <c r="E189" s="15">
        <v>711.18055560494315</v>
      </c>
      <c r="F189" s="15">
        <v>241.96180557235846</v>
      </c>
      <c r="G189" s="16">
        <v>40.104166669451679</v>
      </c>
      <c r="H189" s="15">
        <v>2166.9618057060388</v>
      </c>
      <c r="I189" s="16">
        <v>104.27083334057437</v>
      </c>
      <c r="J189" s="17">
        <v>399.70486113886841</v>
      </c>
      <c r="K189" s="60">
        <f t="shared" si="11"/>
        <v>3664.1840280322349</v>
      </c>
      <c r="L189" s="95">
        <f>'LEI Seaview Usage'!J188</f>
        <v>49.96</v>
      </c>
      <c r="M189" s="95">
        <f>'LEI Seaview Usage'!K188</f>
        <v>39.43</v>
      </c>
      <c r="N189" s="95">
        <f>'LEI Seaview Usage'!L188</f>
        <v>34.9</v>
      </c>
      <c r="O189" s="95">
        <f>'LEI Seaview Usage'!M188</f>
        <v>86.944999999999993</v>
      </c>
      <c r="P189" s="95">
        <f>'LEI Seaview Usage'!N188</f>
        <v>36.340000000000003</v>
      </c>
      <c r="Q189" s="95">
        <f>'LEI Seaview Usage'!O188</f>
        <v>42.97</v>
      </c>
      <c r="R189" s="64">
        <f t="shared" si="12"/>
        <v>48.424166666666657</v>
      </c>
      <c r="S189" s="114">
        <f t="shared" si="13"/>
        <v>305.34866900268622</v>
      </c>
    </row>
    <row r="190" spans="2:19" ht="15.75" x14ac:dyDescent="0.25">
      <c r="B190" s="57"/>
      <c r="C190" s="13">
        <v>0.625</v>
      </c>
      <c r="D190" s="14" t="s">
        <v>224</v>
      </c>
      <c r="E190" s="15">
        <v>699.14930560410755</v>
      </c>
      <c r="F190" s="15">
        <v>445.15625003091361</v>
      </c>
      <c r="G190" s="16">
        <v>582.84722226269776</v>
      </c>
      <c r="H190" s="15">
        <v>760.64236116393351</v>
      </c>
      <c r="I190" s="16">
        <v>529.37500003676212</v>
      </c>
      <c r="J190" s="17">
        <v>5390.0000003743053</v>
      </c>
      <c r="K190" s="60">
        <f t="shared" si="11"/>
        <v>8407.1701394727206</v>
      </c>
      <c r="L190" s="95">
        <f>'LEI Seaview Usage'!J189</f>
        <v>49.69</v>
      </c>
      <c r="M190" s="95">
        <f>'LEI Seaview Usage'!K189</f>
        <v>43.99</v>
      </c>
      <c r="N190" s="95">
        <f>'LEI Seaview Usage'!L189</f>
        <v>47.08</v>
      </c>
      <c r="O190" s="95">
        <f>'LEI Seaview Usage'!M189</f>
        <v>51.07</v>
      </c>
      <c r="P190" s="95">
        <f>'LEI Seaview Usage'!N189</f>
        <v>45.879999999999995</v>
      </c>
      <c r="Q190" s="95">
        <f>'LEI Seaview Usage'!O189</f>
        <v>195.44</v>
      </c>
      <c r="R190" s="64">
        <f t="shared" si="12"/>
        <v>72.191666666666663</v>
      </c>
      <c r="S190" s="114">
        <f t="shared" si="13"/>
        <v>700.59751162272676</v>
      </c>
    </row>
    <row r="191" spans="2:19" ht="15.75" x14ac:dyDescent="0.25">
      <c r="B191" s="57"/>
      <c r="C191" s="13">
        <v>0.625</v>
      </c>
      <c r="D191" s="14" t="s">
        <v>225</v>
      </c>
      <c r="E191" s="15">
        <v>1037.3611111831501</v>
      </c>
      <c r="F191" s="15">
        <v>894.32291672877238</v>
      </c>
      <c r="G191" s="16">
        <v>179.13194445688416</v>
      </c>
      <c r="H191" s="15">
        <v>2316.6840279386588</v>
      </c>
      <c r="I191" s="16">
        <v>840.85069450283686</v>
      </c>
      <c r="J191" s="17">
        <v>901.0069445070144</v>
      </c>
      <c r="K191" s="60">
        <f t="shared" si="11"/>
        <v>6169.3576393173171</v>
      </c>
      <c r="L191" s="95">
        <f>'LEI Seaview Usage'!J190</f>
        <v>57.28</v>
      </c>
      <c r="M191" s="95">
        <f>'LEI Seaview Usage'!K190</f>
        <v>54.07</v>
      </c>
      <c r="N191" s="95">
        <f>'LEI Seaview Usage'!L190</f>
        <v>38.020000000000003</v>
      </c>
      <c r="O191" s="95">
        <f>'LEI Seaview Usage'!M190</f>
        <v>91.984999999999999</v>
      </c>
      <c r="P191" s="95">
        <f>'LEI Seaview Usage'!N190</f>
        <v>52.870000000000005</v>
      </c>
      <c r="Q191" s="95">
        <f>'LEI Seaview Usage'!O190</f>
        <v>54.22</v>
      </c>
      <c r="R191" s="64">
        <f t="shared" si="12"/>
        <v>58.074166666666677</v>
      </c>
      <c r="S191" s="114">
        <f t="shared" si="13"/>
        <v>514.11313660977646</v>
      </c>
    </row>
    <row r="192" spans="2:19" ht="15.75" x14ac:dyDescent="0.25">
      <c r="B192" s="57"/>
      <c r="C192" s="13">
        <v>0.625</v>
      </c>
      <c r="D192" s="14" t="s">
        <v>226</v>
      </c>
      <c r="E192" s="15">
        <v>1413.0034723203476</v>
      </c>
      <c r="F192" s="15">
        <v>1259.2708334207828</v>
      </c>
      <c r="G192" s="16">
        <v>1355.5208334274666</v>
      </c>
      <c r="H192" s="15">
        <v>1435.7291667663701</v>
      </c>
      <c r="I192" s="16">
        <v>1518.6111112165702</v>
      </c>
      <c r="J192" s="17">
        <v>1395.6250000969185</v>
      </c>
      <c r="K192" s="60">
        <f t="shared" si="11"/>
        <v>8377.7604172484553</v>
      </c>
      <c r="L192" s="95">
        <f>'LEI Seaview Usage'!J191</f>
        <v>66.995000000000005</v>
      </c>
      <c r="M192" s="95">
        <f>'LEI Seaview Usage'!K191</f>
        <v>62.97</v>
      </c>
      <c r="N192" s="95">
        <f>'LEI Seaview Usage'!L191</f>
        <v>65.489999999999995</v>
      </c>
      <c r="O192" s="95">
        <f>'LEI Seaview Usage'!M191</f>
        <v>67.59</v>
      </c>
      <c r="P192" s="95">
        <f>'LEI Seaview Usage'!N191</f>
        <v>69.760000000000005</v>
      </c>
      <c r="Q192" s="95">
        <f>'LEI Seaview Usage'!O191</f>
        <v>66.539999999999992</v>
      </c>
      <c r="R192" s="64">
        <f t="shared" si="12"/>
        <v>66.55749999999999</v>
      </c>
      <c r="S192" s="114">
        <f t="shared" si="13"/>
        <v>698.14670143737123</v>
      </c>
    </row>
    <row r="193" spans="2:19" ht="15.75" x14ac:dyDescent="0.25">
      <c r="B193" s="57"/>
      <c r="C193" s="13">
        <v>0.625</v>
      </c>
      <c r="D193" s="14" t="s">
        <v>227</v>
      </c>
      <c r="E193" s="15">
        <v>735.24305560661412</v>
      </c>
      <c r="F193" s="15">
        <v>791.3888889438465</v>
      </c>
      <c r="G193" s="16">
        <v>1946.3888890240548</v>
      </c>
      <c r="H193" s="15">
        <v>1959.7569445805386</v>
      </c>
      <c r="I193" s="16">
        <v>1090.8333334090858</v>
      </c>
      <c r="J193" s="17">
        <v>883.62847228358532</v>
      </c>
      <c r="K193" s="60">
        <f t="shared" si="11"/>
        <v>7407.239583847725</v>
      </c>
      <c r="L193" s="95">
        <f>'LEI Seaview Usage'!J192</f>
        <v>50.5</v>
      </c>
      <c r="M193" s="95">
        <f>'LEI Seaview Usage'!K192</f>
        <v>51.76</v>
      </c>
      <c r="N193" s="95">
        <f>'LEI Seaview Usage'!L192</f>
        <v>80.959999999999994</v>
      </c>
      <c r="O193" s="95">
        <f>'LEI Seaview Usage'!M192</f>
        <v>81.31</v>
      </c>
      <c r="P193" s="95">
        <f>'LEI Seaview Usage'!N192</f>
        <v>58.56</v>
      </c>
      <c r="Q193" s="95">
        <f>'LEI Seaview Usage'!O192</f>
        <v>53.83</v>
      </c>
      <c r="R193" s="64">
        <f t="shared" si="12"/>
        <v>62.819999999999993</v>
      </c>
      <c r="S193" s="114">
        <f t="shared" si="13"/>
        <v>617.26996532064379</v>
      </c>
    </row>
    <row r="194" spans="2:19" ht="15.75" x14ac:dyDescent="0.25">
      <c r="B194" s="57"/>
      <c r="C194" s="13">
        <v>0.625</v>
      </c>
      <c r="D194" s="14" t="s">
        <v>228</v>
      </c>
      <c r="E194" s="15">
        <v>696.47569449281082</v>
      </c>
      <c r="F194" s="15">
        <v>898.33333339571766</v>
      </c>
      <c r="G194" s="16">
        <v>902.34375006266282</v>
      </c>
      <c r="H194" s="15">
        <v>760.64236116393351</v>
      </c>
      <c r="I194" s="16">
        <v>582.84722226269776</v>
      </c>
      <c r="J194" s="17">
        <v>573.48958337315901</v>
      </c>
      <c r="K194" s="60">
        <f t="shared" si="11"/>
        <v>4414.1319447509813</v>
      </c>
      <c r="L194" s="95">
        <f>'LEI Seaview Usage'!J193</f>
        <v>49.629999999999995</v>
      </c>
      <c r="M194" s="95">
        <f>'LEI Seaview Usage'!K193</f>
        <v>54.16</v>
      </c>
      <c r="N194" s="95">
        <f>'LEI Seaview Usage'!L193</f>
        <v>54.25</v>
      </c>
      <c r="O194" s="95">
        <f>'LEI Seaview Usage'!M193</f>
        <v>51.07</v>
      </c>
      <c r="P194" s="95">
        <f>'LEI Seaview Usage'!N193</f>
        <v>47.08</v>
      </c>
      <c r="Q194" s="95">
        <f>'LEI Seaview Usage'!O193</f>
        <v>46.870000000000005</v>
      </c>
      <c r="R194" s="64">
        <f t="shared" si="12"/>
        <v>50.51</v>
      </c>
      <c r="S194" s="114">
        <f t="shared" si="13"/>
        <v>367.84432872924845</v>
      </c>
    </row>
    <row r="195" spans="2:19" ht="15.75" x14ac:dyDescent="0.25">
      <c r="B195" s="57"/>
      <c r="C195" s="13">
        <v>0.625</v>
      </c>
      <c r="D195" s="14" t="s">
        <v>229</v>
      </c>
      <c r="E195" s="15">
        <v>847.53472228107876</v>
      </c>
      <c r="F195" s="15">
        <v>820.79861116811105</v>
      </c>
      <c r="G195" s="16">
        <v>613.59375004261074</v>
      </c>
      <c r="H195" s="15">
        <v>498.62847225684919</v>
      </c>
      <c r="I195" s="16">
        <v>659.04513893465594</v>
      </c>
      <c r="J195" s="17">
        <v>775.34722227606574</v>
      </c>
      <c r="K195" s="60">
        <f t="shared" si="11"/>
        <v>4214.9479169593715</v>
      </c>
      <c r="L195" s="95">
        <f>'LEI Seaview Usage'!J194</f>
        <v>53.019999999999996</v>
      </c>
      <c r="M195" s="95">
        <f>'LEI Seaview Usage'!K194</f>
        <v>52.42</v>
      </c>
      <c r="N195" s="95">
        <f>'LEI Seaview Usage'!L194</f>
        <v>47.769999999999996</v>
      </c>
      <c r="O195" s="95">
        <f>'LEI Seaview Usage'!M194</f>
        <v>45.19</v>
      </c>
      <c r="P195" s="95">
        <f>'LEI Seaview Usage'!N194</f>
        <v>48.79</v>
      </c>
      <c r="Q195" s="95">
        <f>'LEI Seaview Usage'!O194</f>
        <v>51.4</v>
      </c>
      <c r="R195" s="64">
        <f t="shared" si="12"/>
        <v>49.764999999999993</v>
      </c>
      <c r="S195" s="114">
        <f t="shared" si="13"/>
        <v>351.24565974661431</v>
      </c>
    </row>
    <row r="196" spans="2:19" ht="15.75" x14ac:dyDescent="0.25">
      <c r="B196" s="57"/>
      <c r="C196" s="13">
        <v>0.625</v>
      </c>
      <c r="D196" s="14" t="s">
        <v>230</v>
      </c>
      <c r="E196" s="15">
        <v>839.51388894718843</v>
      </c>
      <c r="F196" s="15">
        <v>616.26736115390747</v>
      </c>
      <c r="G196" s="16">
        <v>911.70138895220146</v>
      </c>
      <c r="H196" s="15">
        <v>1269.9652778659699</v>
      </c>
      <c r="I196" s="16">
        <v>902.34375006266282</v>
      </c>
      <c r="J196" s="17">
        <v>879.61805561664016</v>
      </c>
      <c r="K196" s="60">
        <f t="shared" si="11"/>
        <v>5419.4097225985697</v>
      </c>
      <c r="L196" s="95">
        <f>'LEI Seaview Usage'!J195</f>
        <v>52.84</v>
      </c>
      <c r="M196" s="95">
        <f>'LEI Seaview Usage'!K195</f>
        <v>47.83</v>
      </c>
      <c r="N196" s="95">
        <f>'LEI Seaview Usage'!L195</f>
        <v>54.46</v>
      </c>
      <c r="O196" s="95">
        <f>'LEI Seaview Usage'!M195</f>
        <v>63.25</v>
      </c>
      <c r="P196" s="95">
        <f>'LEI Seaview Usage'!N195</f>
        <v>54.25</v>
      </c>
      <c r="Q196" s="95">
        <f>'LEI Seaview Usage'!O195</f>
        <v>53.74</v>
      </c>
      <c r="R196" s="64">
        <f t="shared" si="12"/>
        <v>54.395000000000003</v>
      </c>
      <c r="S196" s="114">
        <f t="shared" si="13"/>
        <v>451.61747688321412</v>
      </c>
    </row>
    <row r="197" spans="2:19" ht="15.75" x14ac:dyDescent="0.25">
      <c r="B197" s="57"/>
      <c r="C197" s="13">
        <v>0.625</v>
      </c>
      <c r="D197" s="14" t="s">
        <v>231</v>
      </c>
      <c r="E197" s="15"/>
      <c r="F197" s="15">
        <v>48.125000003342016</v>
      </c>
      <c r="G197" s="16"/>
      <c r="H197" s="15"/>
      <c r="I197" s="16">
        <v>2.6736111112967786</v>
      </c>
      <c r="J197" s="17"/>
      <c r="K197" s="60">
        <f t="shared" si="11"/>
        <v>50.798611114638796</v>
      </c>
      <c r="L197" s="95">
        <f>'LEI Seaview Usage'!J196</f>
        <v>34</v>
      </c>
      <c r="M197" s="95">
        <f>'LEI Seaview Usage'!K196</f>
        <v>35.08</v>
      </c>
      <c r="N197" s="95">
        <f>'LEI Seaview Usage'!L196</f>
        <v>34</v>
      </c>
      <c r="O197" s="95">
        <f>'LEI Seaview Usage'!M196</f>
        <v>34</v>
      </c>
      <c r="P197" s="95">
        <f>'LEI Seaview Usage'!N196</f>
        <v>34.06</v>
      </c>
      <c r="Q197" s="95">
        <f>'LEI Seaview Usage'!O196</f>
        <v>34</v>
      </c>
      <c r="R197" s="64">
        <f t="shared" si="12"/>
        <v>34.19</v>
      </c>
      <c r="S197" s="114">
        <f t="shared" si="13"/>
        <v>12.699652778659699</v>
      </c>
    </row>
    <row r="198" spans="2:19" ht="15.75" x14ac:dyDescent="0.25">
      <c r="B198" s="58"/>
      <c r="C198" s="13">
        <v>0.625</v>
      </c>
      <c r="D198" s="14" t="s">
        <v>232</v>
      </c>
      <c r="E198" s="15">
        <v>2139</v>
      </c>
      <c r="F198" s="15">
        <v>3965</v>
      </c>
      <c r="G198" s="16">
        <v>4027</v>
      </c>
      <c r="H198" s="15">
        <v>5648</v>
      </c>
      <c r="I198" s="16">
        <v>4054</v>
      </c>
      <c r="J198" s="17">
        <v>3552</v>
      </c>
      <c r="K198" s="60">
        <f t="shared" si="11"/>
        <v>23385</v>
      </c>
      <c r="L198" s="95">
        <f>'LEI Seaview Usage'!J197</f>
        <v>63.002000000000002</v>
      </c>
      <c r="M198" s="95">
        <f>'LEI Seaview Usage'!K197</f>
        <v>117.1</v>
      </c>
      <c r="N198" s="95">
        <f>'LEI Seaview Usage'!L197</f>
        <v>119.58</v>
      </c>
      <c r="O198" s="95">
        <f>'LEI Seaview Usage'!M197</f>
        <v>184.42000000000002</v>
      </c>
      <c r="P198" s="95">
        <f>'LEI Seaview Usage'!N197</f>
        <v>120.66</v>
      </c>
      <c r="Q198" s="95">
        <f>'LEI Seaview Usage'!O197</f>
        <v>100.58</v>
      </c>
      <c r="R198" s="64">
        <f t="shared" si="12"/>
        <v>117.55700000000002</v>
      </c>
      <c r="S198" s="114">
        <f t="shared" si="13"/>
        <v>1948.75</v>
      </c>
    </row>
    <row r="199" spans="2:19" ht="15.75" x14ac:dyDescent="0.25">
      <c r="B199" s="58"/>
      <c r="C199" s="13">
        <v>0.625</v>
      </c>
      <c r="D199" s="14" t="s">
        <v>233</v>
      </c>
      <c r="E199" s="15">
        <v>644</v>
      </c>
      <c r="F199" s="15">
        <v>710</v>
      </c>
      <c r="G199" s="16">
        <v>986</v>
      </c>
      <c r="H199" s="15">
        <v>1174</v>
      </c>
      <c r="I199" s="16">
        <v>571</v>
      </c>
      <c r="J199" s="17">
        <v>405</v>
      </c>
      <c r="K199" s="60">
        <f t="shared" si="11"/>
        <v>4490</v>
      </c>
      <c r="L199" s="95">
        <f>'LEI Seaview Usage'!J198</f>
        <v>39.83</v>
      </c>
      <c r="M199" s="95">
        <f>'LEI Seaview Usage'!K198</f>
        <v>40.325000000000003</v>
      </c>
      <c r="N199" s="95">
        <f>'LEI Seaview Usage'!L198</f>
        <v>42.394999999999996</v>
      </c>
      <c r="O199" s="95">
        <f>'LEI Seaview Usage'!M198</f>
        <v>45.631999999999998</v>
      </c>
      <c r="P199" s="95">
        <f>'LEI Seaview Usage'!N198</f>
        <v>39.282499999999999</v>
      </c>
      <c r="Q199" s="95">
        <f>'LEI Seaview Usage'!O198</f>
        <v>38.037500000000001</v>
      </c>
      <c r="R199" s="64">
        <f t="shared" si="12"/>
        <v>40.916999999999994</v>
      </c>
      <c r="S199" s="114">
        <f t="shared" si="13"/>
        <v>374.16666666666669</v>
      </c>
    </row>
    <row r="200" spans="2:19" ht="15.75" x14ac:dyDescent="0.25">
      <c r="B200" s="58"/>
      <c r="C200" s="13">
        <v>0.625</v>
      </c>
      <c r="D200" s="14" t="s">
        <v>234</v>
      </c>
      <c r="E200" s="15"/>
      <c r="F200" s="15"/>
      <c r="G200" s="16"/>
      <c r="H200" s="15"/>
      <c r="I200" s="16">
        <v>9</v>
      </c>
      <c r="J200" s="17">
        <v>246</v>
      </c>
      <c r="K200" s="60">
        <f t="shared" si="11"/>
        <v>255</v>
      </c>
      <c r="L200" s="95">
        <f>'LEI Seaview Usage'!J199</f>
        <v>35</v>
      </c>
      <c r="M200" s="95">
        <f>'LEI Seaview Usage'!K199</f>
        <v>35</v>
      </c>
      <c r="N200" s="95">
        <f>'LEI Seaview Usage'!L199</f>
        <v>35</v>
      </c>
      <c r="O200" s="95">
        <f>'LEI Seaview Usage'!M199</f>
        <v>35</v>
      </c>
      <c r="P200" s="95">
        <f>'LEI Seaview Usage'!N199</f>
        <v>35.067500000000003</v>
      </c>
      <c r="Q200" s="95">
        <f>'LEI Seaview Usage'!O199</f>
        <v>36.844999999999999</v>
      </c>
      <c r="R200" s="64">
        <f t="shared" si="12"/>
        <v>35.318750000000001</v>
      </c>
      <c r="S200" s="114">
        <f t="shared" si="13"/>
        <v>63.75</v>
      </c>
    </row>
    <row r="201" spans="2:19" ht="15.75" x14ac:dyDescent="0.25">
      <c r="B201" s="58"/>
      <c r="C201" s="13">
        <v>0.625</v>
      </c>
      <c r="D201" s="14" t="s">
        <v>235</v>
      </c>
      <c r="E201" s="15">
        <v>4</v>
      </c>
      <c r="F201" s="15">
        <v>70</v>
      </c>
      <c r="G201" s="16">
        <v>843</v>
      </c>
      <c r="H201" s="15">
        <v>1159</v>
      </c>
      <c r="I201" s="16">
        <v>1074</v>
      </c>
      <c r="J201" s="17">
        <v>636</v>
      </c>
      <c r="K201" s="60">
        <f t="shared" ref="K201:K264" si="14">SUM(E201:J201)</f>
        <v>3786</v>
      </c>
      <c r="L201" s="95">
        <f>'LEI Seaview Usage'!J200</f>
        <v>35.03</v>
      </c>
      <c r="M201" s="95">
        <f>'LEI Seaview Usage'!K200</f>
        <v>35.524999999999999</v>
      </c>
      <c r="N201" s="95">
        <f>'LEI Seaview Usage'!L200</f>
        <v>41.322499999999998</v>
      </c>
      <c r="O201" s="95">
        <f>'LEI Seaview Usage'!M200</f>
        <v>45.362000000000002</v>
      </c>
      <c r="P201" s="95">
        <f>'LEI Seaview Usage'!N200</f>
        <v>43.832000000000001</v>
      </c>
      <c r="Q201" s="95">
        <f>'LEI Seaview Usage'!O200</f>
        <v>39.770000000000003</v>
      </c>
      <c r="R201" s="64">
        <f t="shared" ref="R201:R264" si="15">AVERAGE(L201:Q201)</f>
        <v>40.140250000000002</v>
      </c>
      <c r="S201" s="114">
        <f t="shared" ref="S201:S264" si="16">IFERROR(AVERAGE(E201:J201)/2,"")</f>
        <v>315.5</v>
      </c>
    </row>
    <row r="202" spans="2:19" ht="15.75" x14ac:dyDescent="0.25">
      <c r="B202" s="58"/>
      <c r="C202" s="13">
        <v>0.625</v>
      </c>
      <c r="D202" s="14" t="s">
        <v>236</v>
      </c>
      <c r="E202" s="15">
        <v>454</v>
      </c>
      <c r="F202" s="15">
        <v>359</v>
      </c>
      <c r="G202" s="16">
        <v>501</v>
      </c>
      <c r="H202" s="15">
        <v>1092</v>
      </c>
      <c r="I202" s="16">
        <v>439</v>
      </c>
      <c r="J202" s="17">
        <v>310</v>
      </c>
      <c r="K202" s="60">
        <f t="shared" si="14"/>
        <v>3155</v>
      </c>
      <c r="L202" s="95">
        <f>'LEI Seaview Usage'!J201</f>
        <v>38.405000000000001</v>
      </c>
      <c r="M202" s="95">
        <f>'LEI Seaview Usage'!K201</f>
        <v>37.692500000000003</v>
      </c>
      <c r="N202" s="95">
        <f>'LEI Seaview Usage'!L201</f>
        <v>38.7575</v>
      </c>
      <c r="O202" s="95">
        <f>'LEI Seaview Usage'!M201</f>
        <v>44.155999999999999</v>
      </c>
      <c r="P202" s="95">
        <f>'LEI Seaview Usage'!N201</f>
        <v>38.292499999999997</v>
      </c>
      <c r="Q202" s="95">
        <f>'LEI Seaview Usage'!O201</f>
        <v>37.325000000000003</v>
      </c>
      <c r="R202" s="64">
        <f t="shared" si="15"/>
        <v>39.104749999999996</v>
      </c>
      <c r="S202" s="114">
        <f t="shared" si="16"/>
        <v>262.91666666666669</v>
      </c>
    </row>
    <row r="203" spans="2:19" ht="15.75" x14ac:dyDescent="0.25">
      <c r="B203" s="58"/>
      <c r="C203" s="13">
        <v>0.625</v>
      </c>
      <c r="D203" s="14" t="s">
        <v>237</v>
      </c>
      <c r="E203" s="15">
        <v>918</v>
      </c>
      <c r="F203" s="15">
        <v>927</v>
      </c>
      <c r="G203" s="16">
        <v>945</v>
      </c>
      <c r="H203" s="15">
        <v>1149</v>
      </c>
      <c r="I203" s="16">
        <v>880</v>
      </c>
      <c r="J203" s="17">
        <v>679</v>
      </c>
      <c r="K203" s="60">
        <f t="shared" si="14"/>
        <v>5498</v>
      </c>
      <c r="L203" s="95">
        <f>'LEI Seaview Usage'!J202</f>
        <v>41.884999999999998</v>
      </c>
      <c r="M203" s="95">
        <f>'LEI Seaview Usage'!K202</f>
        <v>41.952500000000001</v>
      </c>
      <c r="N203" s="95">
        <f>'LEI Seaview Usage'!L202</f>
        <v>42.087499999999999</v>
      </c>
      <c r="O203" s="95">
        <f>'LEI Seaview Usage'!M202</f>
        <v>45.182000000000002</v>
      </c>
      <c r="P203" s="95">
        <f>'LEI Seaview Usage'!N202</f>
        <v>41.6</v>
      </c>
      <c r="Q203" s="95">
        <f>'LEI Seaview Usage'!O202</f>
        <v>40.092500000000001</v>
      </c>
      <c r="R203" s="64">
        <f t="shared" si="15"/>
        <v>42.133250000000004</v>
      </c>
      <c r="S203" s="114">
        <f t="shared" si="16"/>
        <v>458.16666666666669</v>
      </c>
    </row>
    <row r="204" spans="2:19" ht="15.75" x14ac:dyDescent="0.25">
      <c r="B204" s="58"/>
      <c r="C204" s="13">
        <v>0.625</v>
      </c>
      <c r="D204" s="14" t="s">
        <v>238</v>
      </c>
      <c r="E204" s="15">
        <v>563</v>
      </c>
      <c r="F204" s="15">
        <v>641</v>
      </c>
      <c r="G204" s="16">
        <v>759</v>
      </c>
      <c r="H204" s="15">
        <v>786</v>
      </c>
      <c r="I204" s="16">
        <v>672</v>
      </c>
      <c r="J204" s="17">
        <v>606</v>
      </c>
      <c r="K204" s="60">
        <f t="shared" si="14"/>
        <v>4027</v>
      </c>
      <c r="L204" s="95">
        <f>'LEI Seaview Usage'!J203</f>
        <v>39.222499999999997</v>
      </c>
      <c r="M204" s="95">
        <f>'LEI Seaview Usage'!K203</f>
        <v>39.807499999999997</v>
      </c>
      <c r="N204" s="95">
        <f>'LEI Seaview Usage'!L203</f>
        <v>40.692500000000003</v>
      </c>
      <c r="O204" s="95">
        <f>'LEI Seaview Usage'!M203</f>
        <v>40.895000000000003</v>
      </c>
      <c r="P204" s="95">
        <f>'LEI Seaview Usage'!N203</f>
        <v>40.04</v>
      </c>
      <c r="Q204" s="95">
        <f>'LEI Seaview Usage'!O203</f>
        <v>39.545000000000002</v>
      </c>
      <c r="R204" s="64">
        <f t="shared" si="15"/>
        <v>40.033749999999998</v>
      </c>
      <c r="S204" s="114">
        <f t="shared" si="16"/>
        <v>335.58333333333331</v>
      </c>
    </row>
    <row r="205" spans="2:19" ht="15.75" x14ac:dyDescent="0.25">
      <c r="B205" s="58"/>
      <c r="C205" s="13">
        <v>0.625</v>
      </c>
      <c r="D205" s="14" t="s">
        <v>239</v>
      </c>
      <c r="E205" s="15">
        <v>287</v>
      </c>
      <c r="F205" s="15">
        <v>319</v>
      </c>
      <c r="G205" s="16">
        <v>1614</v>
      </c>
      <c r="H205" s="15">
        <v>446</v>
      </c>
      <c r="I205" s="16">
        <v>532</v>
      </c>
      <c r="J205" s="17">
        <v>471</v>
      </c>
      <c r="K205" s="60">
        <f t="shared" si="14"/>
        <v>3669</v>
      </c>
      <c r="L205" s="95">
        <f>'LEI Seaview Usage'!J204</f>
        <v>37.152500000000003</v>
      </c>
      <c r="M205" s="95">
        <f>'LEI Seaview Usage'!K204</f>
        <v>37.392499999999998</v>
      </c>
      <c r="N205" s="95">
        <f>'LEI Seaview Usage'!L204</f>
        <v>53.552</v>
      </c>
      <c r="O205" s="95">
        <f>'LEI Seaview Usage'!M204</f>
        <v>38.344999999999999</v>
      </c>
      <c r="P205" s="95">
        <f>'LEI Seaview Usage'!N204</f>
        <v>38.99</v>
      </c>
      <c r="Q205" s="95">
        <f>'LEI Seaview Usage'!O204</f>
        <v>38.532499999999999</v>
      </c>
      <c r="R205" s="64">
        <f t="shared" si="15"/>
        <v>40.66075</v>
      </c>
      <c r="S205" s="114">
        <f t="shared" si="16"/>
        <v>305.75</v>
      </c>
    </row>
    <row r="206" spans="2:19" ht="15.75" x14ac:dyDescent="0.25">
      <c r="B206" s="58"/>
      <c r="C206" s="13">
        <v>0.625</v>
      </c>
      <c r="D206" s="14" t="s">
        <v>240</v>
      </c>
      <c r="E206" s="15">
        <v>224</v>
      </c>
      <c r="F206" s="15">
        <v>323</v>
      </c>
      <c r="G206" s="16">
        <v>407</v>
      </c>
      <c r="H206" s="15">
        <v>686</v>
      </c>
      <c r="I206" s="16">
        <v>431</v>
      </c>
      <c r="J206" s="17">
        <v>450</v>
      </c>
      <c r="K206" s="60">
        <f t="shared" si="14"/>
        <v>2521</v>
      </c>
      <c r="L206" s="95">
        <f>'LEI Seaview Usage'!J205</f>
        <v>36.68</v>
      </c>
      <c r="M206" s="95">
        <f>'LEI Seaview Usage'!K205</f>
        <v>37.422499999999999</v>
      </c>
      <c r="N206" s="95">
        <f>'LEI Seaview Usage'!L205</f>
        <v>38.052500000000002</v>
      </c>
      <c r="O206" s="95">
        <f>'LEI Seaview Usage'!M205</f>
        <v>40.145000000000003</v>
      </c>
      <c r="P206" s="95">
        <f>'LEI Seaview Usage'!N205</f>
        <v>38.232500000000002</v>
      </c>
      <c r="Q206" s="95">
        <f>'LEI Seaview Usage'!O205</f>
        <v>38.375</v>
      </c>
      <c r="R206" s="64">
        <f t="shared" si="15"/>
        <v>38.151250000000005</v>
      </c>
      <c r="S206" s="114">
        <f t="shared" si="16"/>
        <v>210.08333333333334</v>
      </c>
    </row>
    <row r="207" spans="2:19" ht="15.75" x14ac:dyDescent="0.25">
      <c r="B207" s="58"/>
      <c r="C207" s="13">
        <v>0.625</v>
      </c>
      <c r="D207" s="14" t="s">
        <v>241</v>
      </c>
      <c r="E207" s="15">
        <v>288</v>
      </c>
      <c r="F207" s="15">
        <v>368</v>
      </c>
      <c r="G207" s="16">
        <v>591</v>
      </c>
      <c r="H207" s="15">
        <v>875</v>
      </c>
      <c r="I207" s="16">
        <v>406</v>
      </c>
      <c r="J207" s="17">
        <v>267</v>
      </c>
      <c r="K207" s="60">
        <f t="shared" si="14"/>
        <v>2795</v>
      </c>
      <c r="L207" s="95">
        <f>'LEI Seaview Usage'!J206</f>
        <v>37.159999999999997</v>
      </c>
      <c r="M207" s="95">
        <f>'LEI Seaview Usage'!K206</f>
        <v>37.76</v>
      </c>
      <c r="N207" s="95">
        <f>'LEI Seaview Usage'!L206</f>
        <v>39.432499999999997</v>
      </c>
      <c r="O207" s="95">
        <f>'LEI Seaview Usage'!M206</f>
        <v>41.5625</v>
      </c>
      <c r="P207" s="95">
        <f>'LEI Seaview Usage'!N206</f>
        <v>38.045000000000002</v>
      </c>
      <c r="Q207" s="95">
        <f>'LEI Seaview Usage'!O206</f>
        <v>37.002499999999998</v>
      </c>
      <c r="R207" s="64">
        <f t="shared" si="15"/>
        <v>38.493749999999999</v>
      </c>
      <c r="S207" s="114">
        <f t="shared" si="16"/>
        <v>232.91666666666666</v>
      </c>
    </row>
    <row r="208" spans="2:19" ht="15.75" x14ac:dyDescent="0.25">
      <c r="B208" s="58"/>
      <c r="C208" s="13">
        <v>0.625</v>
      </c>
      <c r="D208" s="14" t="s">
        <v>242</v>
      </c>
      <c r="E208" s="15">
        <v>3867</v>
      </c>
      <c r="F208" s="15">
        <v>3343</v>
      </c>
      <c r="G208" s="16">
        <v>3572</v>
      </c>
      <c r="H208" s="15">
        <v>3829</v>
      </c>
      <c r="I208" s="16">
        <v>4162</v>
      </c>
      <c r="J208" s="17">
        <v>4557</v>
      </c>
      <c r="K208" s="60">
        <f t="shared" si="14"/>
        <v>23330</v>
      </c>
      <c r="L208" s="95">
        <f>'LEI Seaview Usage'!J207</f>
        <v>113.18</v>
      </c>
      <c r="M208" s="95">
        <f>'LEI Seaview Usage'!K207</f>
        <v>92.22</v>
      </c>
      <c r="N208" s="95">
        <f>'LEI Seaview Usage'!L207</f>
        <v>101.38</v>
      </c>
      <c r="O208" s="95">
        <f>'LEI Seaview Usage'!M207</f>
        <v>111.66</v>
      </c>
      <c r="P208" s="95">
        <f>'LEI Seaview Usage'!N207</f>
        <v>124.97999999999999</v>
      </c>
      <c r="Q208" s="95">
        <f>'LEI Seaview Usage'!O207</f>
        <v>140.78</v>
      </c>
      <c r="R208" s="64">
        <f t="shared" si="15"/>
        <v>114.03333333333332</v>
      </c>
      <c r="S208" s="114">
        <f t="shared" si="16"/>
        <v>1944.1666666666667</v>
      </c>
    </row>
    <row r="209" spans="2:19" ht="15.75" x14ac:dyDescent="0.25">
      <c r="B209" s="58"/>
      <c r="C209" s="13">
        <v>0.625</v>
      </c>
      <c r="D209" s="14" t="s">
        <v>243</v>
      </c>
      <c r="E209" s="15">
        <v>183</v>
      </c>
      <c r="F209" s="15">
        <v>127</v>
      </c>
      <c r="G209" s="16">
        <v>100</v>
      </c>
      <c r="H209" s="15">
        <v>190</v>
      </c>
      <c r="I209" s="16">
        <v>112</v>
      </c>
      <c r="J209" s="17">
        <v>103</v>
      </c>
      <c r="K209" s="60">
        <f t="shared" si="14"/>
        <v>815</v>
      </c>
      <c r="L209" s="95">
        <f>'LEI Seaview Usage'!J208</f>
        <v>36.372500000000002</v>
      </c>
      <c r="M209" s="95">
        <f>'LEI Seaview Usage'!K208</f>
        <v>35.952500000000001</v>
      </c>
      <c r="N209" s="95">
        <f>'LEI Seaview Usage'!L208</f>
        <v>35.75</v>
      </c>
      <c r="O209" s="95">
        <f>'LEI Seaview Usage'!M208</f>
        <v>36.424999999999997</v>
      </c>
      <c r="P209" s="95">
        <f>'LEI Seaview Usage'!N208</f>
        <v>35.840000000000003</v>
      </c>
      <c r="Q209" s="95">
        <f>'LEI Seaview Usage'!O208</f>
        <v>35.772500000000001</v>
      </c>
      <c r="R209" s="64">
        <f t="shared" si="15"/>
        <v>36.018750000000004</v>
      </c>
      <c r="S209" s="114">
        <f t="shared" si="16"/>
        <v>67.916666666666671</v>
      </c>
    </row>
    <row r="210" spans="2:19" ht="15.75" x14ac:dyDescent="0.25">
      <c r="B210" s="58"/>
      <c r="C210" s="13">
        <v>0.625</v>
      </c>
      <c r="D210" s="14" t="s">
        <v>244</v>
      </c>
      <c r="E210" s="15">
        <v>370</v>
      </c>
      <c r="F210" s="15">
        <v>404</v>
      </c>
      <c r="G210" s="16">
        <v>800</v>
      </c>
      <c r="H210" s="15">
        <v>925</v>
      </c>
      <c r="I210" s="16">
        <v>882</v>
      </c>
      <c r="J210" s="17">
        <v>779</v>
      </c>
      <c r="K210" s="60">
        <f t="shared" si="14"/>
        <v>4160</v>
      </c>
      <c r="L210" s="95">
        <f>'LEI Seaview Usage'!J209</f>
        <v>37.774999999999999</v>
      </c>
      <c r="M210" s="95">
        <f>'LEI Seaview Usage'!K209</f>
        <v>38.03</v>
      </c>
      <c r="N210" s="95">
        <f>'LEI Seaview Usage'!L209</f>
        <v>41</v>
      </c>
      <c r="O210" s="95">
        <f>'LEI Seaview Usage'!M209</f>
        <v>41.9375</v>
      </c>
      <c r="P210" s="95">
        <f>'LEI Seaview Usage'!N209</f>
        <v>41.615000000000002</v>
      </c>
      <c r="Q210" s="95">
        <f>'LEI Seaview Usage'!O209</f>
        <v>40.842500000000001</v>
      </c>
      <c r="R210" s="64">
        <f t="shared" si="15"/>
        <v>40.200000000000003</v>
      </c>
      <c r="S210" s="114">
        <f t="shared" si="16"/>
        <v>346.66666666666669</v>
      </c>
    </row>
    <row r="211" spans="2:19" ht="15.75" x14ac:dyDescent="0.25">
      <c r="B211" s="58"/>
      <c r="C211" s="13">
        <v>0.625</v>
      </c>
      <c r="D211" s="14" t="s">
        <v>245</v>
      </c>
      <c r="E211" s="15">
        <v>439</v>
      </c>
      <c r="F211" s="15">
        <v>455</v>
      </c>
      <c r="G211" s="16">
        <v>548</v>
      </c>
      <c r="H211" s="15">
        <v>704</v>
      </c>
      <c r="I211" s="16">
        <v>634</v>
      </c>
      <c r="J211" s="17">
        <v>534</v>
      </c>
      <c r="K211" s="60">
        <f t="shared" si="14"/>
        <v>3314</v>
      </c>
      <c r="L211" s="95">
        <f>'LEI Seaview Usage'!J210</f>
        <v>38.292499999999997</v>
      </c>
      <c r="M211" s="95">
        <f>'LEI Seaview Usage'!K210</f>
        <v>38.412500000000001</v>
      </c>
      <c r="N211" s="95">
        <f>'LEI Seaview Usage'!L210</f>
        <v>39.11</v>
      </c>
      <c r="O211" s="95">
        <f>'LEI Seaview Usage'!M210</f>
        <v>40.28</v>
      </c>
      <c r="P211" s="95">
        <f>'LEI Seaview Usage'!N210</f>
        <v>39.755000000000003</v>
      </c>
      <c r="Q211" s="95">
        <f>'LEI Seaview Usage'!O210</f>
        <v>39.005000000000003</v>
      </c>
      <c r="R211" s="64">
        <f t="shared" si="15"/>
        <v>39.142499999999998</v>
      </c>
      <c r="S211" s="114">
        <f t="shared" si="16"/>
        <v>276.16666666666669</v>
      </c>
    </row>
    <row r="212" spans="2:19" ht="15.75" x14ac:dyDescent="0.25">
      <c r="B212" s="58"/>
      <c r="C212" s="13">
        <v>0.625</v>
      </c>
      <c r="D212" s="14" t="s">
        <v>246</v>
      </c>
      <c r="E212" s="15">
        <v>865</v>
      </c>
      <c r="F212" s="15">
        <v>1085</v>
      </c>
      <c r="G212" s="16">
        <v>1332</v>
      </c>
      <c r="H212" s="15">
        <v>1435</v>
      </c>
      <c r="I212" s="16">
        <v>1386</v>
      </c>
      <c r="J212" s="17">
        <v>1366</v>
      </c>
      <c r="K212" s="60">
        <f t="shared" si="14"/>
        <v>7469</v>
      </c>
      <c r="L212" s="95">
        <f>'LEI Seaview Usage'!J211</f>
        <v>41.487499999999997</v>
      </c>
      <c r="M212" s="95">
        <f>'LEI Seaview Usage'!K211</f>
        <v>44.03</v>
      </c>
      <c r="N212" s="95">
        <f>'LEI Seaview Usage'!L211</f>
        <v>48.475999999999999</v>
      </c>
      <c r="O212" s="95">
        <f>'LEI Seaview Usage'!M211</f>
        <v>50.33</v>
      </c>
      <c r="P212" s="95">
        <f>'LEI Seaview Usage'!N211</f>
        <v>49.448</v>
      </c>
      <c r="Q212" s="95">
        <f>'LEI Seaview Usage'!O211</f>
        <v>49.088000000000001</v>
      </c>
      <c r="R212" s="64">
        <f t="shared" si="15"/>
        <v>47.143249999999995</v>
      </c>
      <c r="S212" s="114">
        <f t="shared" si="16"/>
        <v>622.41666666666663</v>
      </c>
    </row>
    <row r="213" spans="2:19" ht="15.75" x14ac:dyDescent="0.25">
      <c r="B213" s="58"/>
      <c r="C213" s="13">
        <v>0.625</v>
      </c>
      <c r="D213" s="14" t="s">
        <v>247</v>
      </c>
      <c r="E213" s="15">
        <v>736</v>
      </c>
      <c r="F213" s="15">
        <v>711</v>
      </c>
      <c r="G213" s="16">
        <v>1831</v>
      </c>
      <c r="H213" s="15">
        <v>94</v>
      </c>
      <c r="I213" s="16">
        <v>886</v>
      </c>
      <c r="J213" s="17">
        <v>945</v>
      </c>
      <c r="K213" s="60">
        <f t="shared" si="14"/>
        <v>5203</v>
      </c>
      <c r="L213" s="95">
        <f>'LEI Seaview Usage'!J212</f>
        <v>40.520000000000003</v>
      </c>
      <c r="M213" s="95">
        <f>'LEI Seaview Usage'!K212</f>
        <v>40.332500000000003</v>
      </c>
      <c r="N213" s="95">
        <f>'LEI Seaview Usage'!L212</f>
        <v>57.457999999999998</v>
      </c>
      <c r="O213" s="95">
        <f>'LEI Seaview Usage'!M212</f>
        <v>35.704999999999998</v>
      </c>
      <c r="P213" s="95">
        <f>'LEI Seaview Usage'!N212</f>
        <v>41.644999999999996</v>
      </c>
      <c r="Q213" s="95">
        <f>'LEI Seaview Usage'!O212</f>
        <v>42.087499999999999</v>
      </c>
      <c r="R213" s="64">
        <f t="shared" si="15"/>
        <v>42.957999999999991</v>
      </c>
      <c r="S213" s="114">
        <f t="shared" si="16"/>
        <v>433.58333333333331</v>
      </c>
    </row>
    <row r="214" spans="2:19" ht="15.75" x14ac:dyDescent="0.25">
      <c r="B214" s="58"/>
      <c r="C214" s="13">
        <v>0.625</v>
      </c>
      <c r="D214" s="14" t="s">
        <v>248</v>
      </c>
      <c r="E214" s="15">
        <v>751</v>
      </c>
      <c r="F214" s="15">
        <v>797</v>
      </c>
      <c r="G214" s="16">
        <v>851</v>
      </c>
      <c r="H214" s="15">
        <v>723</v>
      </c>
      <c r="I214" s="16">
        <v>706</v>
      </c>
      <c r="J214" s="17">
        <v>807</v>
      </c>
      <c r="K214" s="60">
        <f t="shared" si="14"/>
        <v>4635</v>
      </c>
      <c r="L214" s="95">
        <f>'LEI Seaview Usage'!J213</f>
        <v>40.6325</v>
      </c>
      <c r="M214" s="95">
        <f>'LEI Seaview Usage'!K213</f>
        <v>40.977499999999999</v>
      </c>
      <c r="N214" s="95">
        <f>'LEI Seaview Usage'!L213</f>
        <v>41.3825</v>
      </c>
      <c r="O214" s="95">
        <f>'LEI Seaview Usage'!M213</f>
        <v>40.422499999999999</v>
      </c>
      <c r="P214" s="95">
        <f>'LEI Seaview Usage'!N213</f>
        <v>40.295000000000002</v>
      </c>
      <c r="Q214" s="95">
        <f>'LEI Seaview Usage'!O213</f>
        <v>41.052500000000002</v>
      </c>
      <c r="R214" s="64">
        <f t="shared" si="15"/>
        <v>40.79375000000001</v>
      </c>
      <c r="S214" s="114">
        <f t="shared" si="16"/>
        <v>386.25</v>
      </c>
    </row>
    <row r="215" spans="2:19" ht="15.75" x14ac:dyDescent="0.25">
      <c r="B215" s="58"/>
      <c r="C215" s="13">
        <v>0.625</v>
      </c>
      <c r="D215" s="14" t="s">
        <v>249</v>
      </c>
      <c r="E215" s="15">
        <v>385</v>
      </c>
      <c r="F215" s="15">
        <v>620</v>
      </c>
      <c r="G215" s="16">
        <v>490</v>
      </c>
      <c r="H215" s="15">
        <v>447</v>
      </c>
      <c r="I215" s="16">
        <v>455</v>
      </c>
      <c r="J215" s="17">
        <v>424</v>
      </c>
      <c r="K215" s="60">
        <f t="shared" si="14"/>
        <v>2821</v>
      </c>
      <c r="L215" s="95">
        <f>'LEI Seaview Usage'!J214</f>
        <v>37.887500000000003</v>
      </c>
      <c r="M215" s="95">
        <f>'LEI Seaview Usage'!K214</f>
        <v>39.65</v>
      </c>
      <c r="N215" s="95">
        <f>'LEI Seaview Usage'!L214</f>
        <v>38.674999999999997</v>
      </c>
      <c r="O215" s="95">
        <f>'LEI Seaview Usage'!M214</f>
        <v>38.352499999999999</v>
      </c>
      <c r="P215" s="95">
        <f>'LEI Seaview Usage'!N214</f>
        <v>38.412500000000001</v>
      </c>
      <c r="Q215" s="95">
        <f>'LEI Seaview Usage'!O214</f>
        <v>38.18</v>
      </c>
      <c r="R215" s="64">
        <f t="shared" si="15"/>
        <v>38.526249999999997</v>
      </c>
      <c r="S215" s="114">
        <f t="shared" si="16"/>
        <v>235.08333333333334</v>
      </c>
    </row>
    <row r="216" spans="2:19" ht="15.75" x14ac:dyDescent="0.25">
      <c r="B216" s="58"/>
      <c r="C216" s="13">
        <v>0.625</v>
      </c>
      <c r="D216" s="14" t="s">
        <v>250</v>
      </c>
      <c r="E216" s="15">
        <v>1</v>
      </c>
      <c r="F216" s="15"/>
      <c r="G216" s="16"/>
      <c r="H216" s="15">
        <v>2</v>
      </c>
      <c r="I216" s="16"/>
      <c r="J216" s="17"/>
      <c r="K216" s="60">
        <f t="shared" si="14"/>
        <v>3</v>
      </c>
      <c r="L216" s="95">
        <f>'LEI Seaview Usage'!J215</f>
        <v>35.0075</v>
      </c>
      <c r="M216" s="95">
        <f>'LEI Seaview Usage'!K215</f>
        <v>35</v>
      </c>
      <c r="N216" s="95">
        <f>'LEI Seaview Usage'!L215</f>
        <v>35</v>
      </c>
      <c r="O216" s="95">
        <f>'LEI Seaview Usage'!M215</f>
        <v>35.015000000000001</v>
      </c>
      <c r="P216" s="95">
        <f>'LEI Seaview Usage'!N215</f>
        <v>35</v>
      </c>
      <c r="Q216" s="95">
        <f>'LEI Seaview Usage'!O215</f>
        <v>35</v>
      </c>
      <c r="R216" s="64">
        <f t="shared" si="15"/>
        <v>35.003749999999997</v>
      </c>
      <c r="S216" s="114">
        <f t="shared" si="16"/>
        <v>0.75</v>
      </c>
    </row>
    <row r="217" spans="2:19" ht="15.75" x14ac:dyDescent="0.25">
      <c r="B217" s="58"/>
      <c r="C217" s="13">
        <v>0.625</v>
      </c>
      <c r="D217" s="14" t="s">
        <v>251</v>
      </c>
      <c r="E217" s="15">
        <v>463</v>
      </c>
      <c r="F217" s="15">
        <v>447</v>
      </c>
      <c r="G217" s="16">
        <v>429</v>
      </c>
      <c r="H217" s="15">
        <v>455</v>
      </c>
      <c r="I217" s="16">
        <v>531</v>
      </c>
      <c r="J217" s="17">
        <v>443</v>
      </c>
      <c r="K217" s="60">
        <f t="shared" si="14"/>
        <v>2768</v>
      </c>
      <c r="L217" s="95">
        <f>'LEI Seaview Usage'!J216</f>
        <v>38.472499999999997</v>
      </c>
      <c r="M217" s="95">
        <f>'LEI Seaview Usage'!K216</f>
        <v>38.352499999999999</v>
      </c>
      <c r="N217" s="95">
        <f>'LEI Seaview Usage'!L216</f>
        <v>38.217500000000001</v>
      </c>
      <c r="O217" s="95">
        <f>'LEI Seaview Usage'!M216</f>
        <v>38.412500000000001</v>
      </c>
      <c r="P217" s="95">
        <f>'LEI Seaview Usage'!N216</f>
        <v>38.982500000000002</v>
      </c>
      <c r="Q217" s="95">
        <f>'LEI Seaview Usage'!O216</f>
        <v>38.322499999999998</v>
      </c>
      <c r="R217" s="64">
        <f t="shared" si="15"/>
        <v>38.46</v>
      </c>
      <c r="S217" s="114">
        <f t="shared" si="16"/>
        <v>230.66666666666666</v>
      </c>
    </row>
    <row r="218" spans="2:19" ht="15.75" x14ac:dyDescent="0.25">
      <c r="B218" s="58"/>
      <c r="C218" s="13">
        <v>0.625</v>
      </c>
      <c r="D218" s="14" t="s">
        <v>252</v>
      </c>
      <c r="E218" s="15">
        <v>1324</v>
      </c>
      <c r="F218" s="15">
        <v>1884</v>
      </c>
      <c r="G218" s="16">
        <v>1024</v>
      </c>
      <c r="H218" s="15">
        <v>1413</v>
      </c>
      <c r="I218" s="16">
        <v>1587</v>
      </c>
      <c r="J218" s="17">
        <v>1754</v>
      </c>
      <c r="K218" s="60">
        <f t="shared" si="14"/>
        <v>8986</v>
      </c>
      <c r="L218" s="95">
        <f>'LEI Seaview Usage'!J217</f>
        <v>48.332000000000001</v>
      </c>
      <c r="M218" s="95">
        <f>'LEI Seaview Usage'!K217</f>
        <v>58.411999999999999</v>
      </c>
      <c r="N218" s="95">
        <f>'LEI Seaview Usage'!L217</f>
        <v>42.932000000000002</v>
      </c>
      <c r="O218" s="95">
        <f>'LEI Seaview Usage'!M217</f>
        <v>49.933999999999997</v>
      </c>
      <c r="P218" s="95">
        <f>'LEI Seaview Usage'!N217</f>
        <v>53.066000000000003</v>
      </c>
      <c r="Q218" s="95">
        <f>'LEI Seaview Usage'!O217</f>
        <v>56.072000000000003</v>
      </c>
      <c r="R218" s="64">
        <f t="shared" si="15"/>
        <v>51.457999999999998</v>
      </c>
      <c r="S218" s="114">
        <f t="shared" si="16"/>
        <v>748.83333333333337</v>
      </c>
    </row>
    <row r="219" spans="2:19" ht="15.75" x14ac:dyDescent="0.25">
      <c r="B219" s="58"/>
      <c r="C219" s="13">
        <v>0.625</v>
      </c>
      <c r="D219" s="14" t="s">
        <v>253</v>
      </c>
      <c r="E219" s="15">
        <v>318</v>
      </c>
      <c r="F219" s="15">
        <v>1149</v>
      </c>
      <c r="G219" s="16">
        <v>1059</v>
      </c>
      <c r="H219" s="15">
        <v>1876</v>
      </c>
      <c r="I219" s="16">
        <v>1118</v>
      </c>
      <c r="J219" s="17">
        <v>826</v>
      </c>
      <c r="K219" s="60">
        <f t="shared" si="14"/>
        <v>6346</v>
      </c>
      <c r="L219" s="95">
        <f>'LEI Seaview Usage'!J218</f>
        <v>37.384999999999998</v>
      </c>
      <c r="M219" s="95">
        <f>'LEI Seaview Usage'!K218</f>
        <v>45.182000000000002</v>
      </c>
      <c r="N219" s="95">
        <f>'LEI Seaview Usage'!L218</f>
        <v>43.561999999999998</v>
      </c>
      <c r="O219" s="95">
        <f>'LEI Seaview Usage'!M218</f>
        <v>58.268000000000001</v>
      </c>
      <c r="P219" s="95">
        <f>'LEI Seaview Usage'!N218</f>
        <v>44.624000000000002</v>
      </c>
      <c r="Q219" s="95">
        <f>'LEI Seaview Usage'!O218</f>
        <v>41.195</v>
      </c>
      <c r="R219" s="64">
        <f t="shared" si="15"/>
        <v>45.036000000000001</v>
      </c>
      <c r="S219" s="114">
        <f t="shared" si="16"/>
        <v>528.83333333333337</v>
      </c>
    </row>
    <row r="220" spans="2:19" ht="15.75" x14ac:dyDescent="0.25">
      <c r="B220" s="58"/>
      <c r="C220" s="13">
        <v>0.625</v>
      </c>
      <c r="D220" s="14" t="s">
        <v>254</v>
      </c>
      <c r="E220" s="15">
        <v>303</v>
      </c>
      <c r="F220" s="15">
        <v>295</v>
      </c>
      <c r="G220" s="16">
        <v>299</v>
      </c>
      <c r="H220" s="15">
        <v>207</v>
      </c>
      <c r="I220" s="16">
        <v>267</v>
      </c>
      <c r="J220" s="17">
        <v>283</v>
      </c>
      <c r="K220" s="60">
        <f t="shared" si="14"/>
        <v>1654</v>
      </c>
      <c r="L220" s="95">
        <f>'LEI Seaview Usage'!J219</f>
        <v>37.272500000000001</v>
      </c>
      <c r="M220" s="95">
        <f>'LEI Seaview Usage'!K219</f>
        <v>37.212499999999999</v>
      </c>
      <c r="N220" s="95">
        <f>'LEI Seaview Usage'!L219</f>
        <v>37.2425</v>
      </c>
      <c r="O220" s="95">
        <f>'LEI Seaview Usage'!M219</f>
        <v>36.552500000000002</v>
      </c>
      <c r="P220" s="95">
        <f>'LEI Seaview Usage'!N219</f>
        <v>37.002499999999998</v>
      </c>
      <c r="Q220" s="95">
        <f>'LEI Seaview Usage'!O219</f>
        <v>37.122500000000002</v>
      </c>
      <c r="R220" s="64">
        <f t="shared" si="15"/>
        <v>37.067500000000003</v>
      </c>
      <c r="S220" s="114">
        <f t="shared" si="16"/>
        <v>137.83333333333334</v>
      </c>
    </row>
    <row r="221" spans="2:19" ht="15.75" x14ac:dyDescent="0.25">
      <c r="B221" s="58"/>
      <c r="C221" s="13">
        <v>0.625</v>
      </c>
      <c r="D221" s="14" t="s">
        <v>255</v>
      </c>
      <c r="E221" s="15">
        <v>1051</v>
      </c>
      <c r="F221" s="15">
        <v>1272</v>
      </c>
      <c r="G221" s="16">
        <v>13</v>
      </c>
      <c r="H221" s="15"/>
      <c r="I221" s="16">
        <v>1</v>
      </c>
      <c r="J221" s="17">
        <v>9</v>
      </c>
      <c r="K221" s="60">
        <f t="shared" si="14"/>
        <v>2346</v>
      </c>
      <c r="L221" s="95">
        <f>'LEI Seaview Usage'!J220</f>
        <v>43.417999999999999</v>
      </c>
      <c r="M221" s="95">
        <f>'LEI Seaview Usage'!K220</f>
        <v>47.396000000000001</v>
      </c>
      <c r="N221" s="95">
        <f>'LEI Seaview Usage'!L220</f>
        <v>35.097499999999997</v>
      </c>
      <c r="O221" s="95">
        <f>'LEI Seaview Usage'!M220</f>
        <v>35</v>
      </c>
      <c r="P221" s="95">
        <f>'LEI Seaview Usage'!N220</f>
        <v>35.0075</v>
      </c>
      <c r="Q221" s="95">
        <f>'LEI Seaview Usage'!O220</f>
        <v>35.067500000000003</v>
      </c>
      <c r="R221" s="64">
        <f t="shared" si="15"/>
        <v>38.497749999999996</v>
      </c>
      <c r="S221" s="114">
        <f t="shared" si="16"/>
        <v>234.6</v>
      </c>
    </row>
    <row r="222" spans="2:19" ht="15.75" x14ac:dyDescent="0.25">
      <c r="B222" s="58"/>
      <c r="C222" s="13">
        <v>0.625</v>
      </c>
      <c r="D222" s="14" t="s">
        <v>256</v>
      </c>
      <c r="E222" s="15">
        <v>962</v>
      </c>
      <c r="F222" s="15">
        <v>743</v>
      </c>
      <c r="G222" s="16">
        <v>743</v>
      </c>
      <c r="H222" s="15">
        <v>933</v>
      </c>
      <c r="I222" s="16">
        <v>1023</v>
      </c>
      <c r="J222" s="17">
        <v>851</v>
      </c>
      <c r="K222" s="60">
        <f t="shared" si="14"/>
        <v>5255</v>
      </c>
      <c r="L222" s="95">
        <f>'LEI Seaview Usage'!J221</f>
        <v>42.215000000000003</v>
      </c>
      <c r="M222" s="95">
        <f>'LEI Seaview Usage'!K221</f>
        <v>40.572499999999998</v>
      </c>
      <c r="N222" s="95">
        <f>'LEI Seaview Usage'!L221</f>
        <v>40.572499999999998</v>
      </c>
      <c r="O222" s="95">
        <f>'LEI Seaview Usage'!M221</f>
        <v>41.997500000000002</v>
      </c>
      <c r="P222" s="95">
        <f>'LEI Seaview Usage'!N221</f>
        <v>42.914000000000001</v>
      </c>
      <c r="Q222" s="95">
        <f>'LEI Seaview Usage'!O221</f>
        <v>41.3825</v>
      </c>
      <c r="R222" s="64">
        <f t="shared" si="15"/>
        <v>41.609000000000002</v>
      </c>
      <c r="S222" s="114">
        <f t="shared" si="16"/>
        <v>437.91666666666669</v>
      </c>
    </row>
    <row r="223" spans="2:19" ht="15.75" x14ac:dyDescent="0.25">
      <c r="B223" s="58"/>
      <c r="C223" s="13">
        <v>0.625</v>
      </c>
      <c r="D223" s="14" t="s">
        <v>257</v>
      </c>
      <c r="E223" s="15">
        <v>793</v>
      </c>
      <c r="F223" s="15">
        <v>853</v>
      </c>
      <c r="G223" s="16">
        <v>846</v>
      </c>
      <c r="H223" s="15">
        <v>1123</v>
      </c>
      <c r="I223" s="16">
        <v>498</v>
      </c>
      <c r="J223" s="17">
        <v>645</v>
      </c>
      <c r="K223" s="60">
        <f t="shared" si="14"/>
        <v>4758</v>
      </c>
      <c r="L223" s="95">
        <f>'LEI Seaview Usage'!J222</f>
        <v>40.947499999999998</v>
      </c>
      <c r="M223" s="95">
        <f>'LEI Seaview Usage'!K222</f>
        <v>41.397500000000001</v>
      </c>
      <c r="N223" s="95">
        <f>'LEI Seaview Usage'!L222</f>
        <v>41.344999999999999</v>
      </c>
      <c r="O223" s="95">
        <f>'LEI Seaview Usage'!M222</f>
        <v>44.713999999999999</v>
      </c>
      <c r="P223" s="95">
        <f>'LEI Seaview Usage'!N222</f>
        <v>38.734999999999999</v>
      </c>
      <c r="Q223" s="95">
        <f>'LEI Seaview Usage'!O222</f>
        <v>39.837499999999999</v>
      </c>
      <c r="R223" s="64">
        <f t="shared" si="15"/>
        <v>41.162750000000003</v>
      </c>
      <c r="S223" s="114">
        <f t="shared" si="16"/>
        <v>396.5</v>
      </c>
    </row>
    <row r="224" spans="2:19" ht="15.75" x14ac:dyDescent="0.25">
      <c r="B224" s="58"/>
      <c r="C224" s="13">
        <v>0.625</v>
      </c>
      <c r="D224" s="14" t="s">
        <v>258</v>
      </c>
      <c r="E224" s="15"/>
      <c r="F224" s="15">
        <v>19</v>
      </c>
      <c r="G224" s="16">
        <v>172</v>
      </c>
      <c r="H224" s="15">
        <v>363</v>
      </c>
      <c r="I224" s="16">
        <v>75</v>
      </c>
      <c r="J224" s="17">
        <v>305</v>
      </c>
      <c r="K224" s="60">
        <f t="shared" si="14"/>
        <v>934</v>
      </c>
      <c r="L224" s="95">
        <f>'LEI Seaview Usage'!J223</f>
        <v>35</v>
      </c>
      <c r="M224" s="95">
        <f>'LEI Seaview Usage'!K223</f>
        <v>35.142499999999998</v>
      </c>
      <c r="N224" s="95">
        <f>'LEI Seaview Usage'!L223</f>
        <v>36.29</v>
      </c>
      <c r="O224" s="95">
        <f>'LEI Seaview Usage'!M223</f>
        <v>37.722499999999997</v>
      </c>
      <c r="P224" s="95">
        <f>'LEI Seaview Usage'!N223</f>
        <v>35.5625</v>
      </c>
      <c r="Q224" s="95">
        <f>'LEI Seaview Usage'!O223</f>
        <v>37.287500000000001</v>
      </c>
      <c r="R224" s="64">
        <f t="shared" si="15"/>
        <v>36.167499999999997</v>
      </c>
      <c r="S224" s="114">
        <f t="shared" si="16"/>
        <v>93.4</v>
      </c>
    </row>
    <row r="225" spans="2:19" ht="15.75" x14ac:dyDescent="0.25">
      <c r="B225" s="58"/>
      <c r="C225" s="13">
        <v>0.625</v>
      </c>
      <c r="D225" s="14" t="s">
        <v>259</v>
      </c>
      <c r="E225" s="15"/>
      <c r="F225" s="15"/>
      <c r="G225" s="16"/>
      <c r="H225" s="15"/>
      <c r="I225" s="16"/>
      <c r="J225" s="17"/>
      <c r="K225" s="60">
        <f t="shared" si="14"/>
        <v>0</v>
      </c>
      <c r="L225" s="95">
        <f>'LEI Seaview Usage'!J224</f>
        <v>35</v>
      </c>
      <c r="M225" s="95">
        <f>'LEI Seaview Usage'!K224</f>
        <v>35</v>
      </c>
      <c r="N225" s="95">
        <f>'LEI Seaview Usage'!L224</f>
        <v>35</v>
      </c>
      <c r="O225" s="95">
        <f>'LEI Seaview Usage'!M224</f>
        <v>35</v>
      </c>
      <c r="P225" s="95">
        <f>'LEI Seaview Usage'!N224</f>
        <v>35</v>
      </c>
      <c r="Q225" s="95">
        <f>'LEI Seaview Usage'!O224</f>
        <v>35</v>
      </c>
      <c r="R225" s="64">
        <f t="shared" si="15"/>
        <v>35</v>
      </c>
      <c r="S225" s="114" t="str">
        <f t="shared" si="16"/>
        <v/>
      </c>
    </row>
    <row r="226" spans="2:19" ht="15.75" x14ac:dyDescent="0.25">
      <c r="B226" s="58"/>
      <c r="C226" s="13">
        <v>0.625</v>
      </c>
      <c r="D226" s="14" t="s">
        <v>260</v>
      </c>
      <c r="E226" s="15">
        <v>800</v>
      </c>
      <c r="F226" s="15">
        <v>760</v>
      </c>
      <c r="G226" s="16">
        <v>744</v>
      </c>
      <c r="H226" s="15">
        <v>702</v>
      </c>
      <c r="I226" s="16">
        <v>632</v>
      </c>
      <c r="J226" s="17">
        <v>660</v>
      </c>
      <c r="K226" s="60">
        <f t="shared" si="14"/>
        <v>4298</v>
      </c>
      <c r="L226" s="95">
        <f>'LEI Seaview Usage'!J225</f>
        <v>41</v>
      </c>
      <c r="M226" s="95">
        <f>'LEI Seaview Usage'!K225</f>
        <v>40.700000000000003</v>
      </c>
      <c r="N226" s="95">
        <f>'LEI Seaview Usage'!L225</f>
        <v>40.58</v>
      </c>
      <c r="O226" s="95">
        <f>'LEI Seaview Usage'!M225</f>
        <v>40.265000000000001</v>
      </c>
      <c r="P226" s="95">
        <f>'LEI Seaview Usage'!N225</f>
        <v>39.74</v>
      </c>
      <c r="Q226" s="95">
        <f>'LEI Seaview Usage'!O225</f>
        <v>39.950000000000003</v>
      </c>
      <c r="R226" s="64">
        <f t="shared" si="15"/>
        <v>40.372500000000002</v>
      </c>
      <c r="S226" s="114">
        <f t="shared" si="16"/>
        <v>358.16666666666669</v>
      </c>
    </row>
    <row r="227" spans="2:19" ht="15.75" x14ac:dyDescent="0.25">
      <c r="B227" s="58"/>
      <c r="C227" s="13">
        <v>0.625</v>
      </c>
      <c r="D227" s="14" t="s">
        <v>261</v>
      </c>
      <c r="E227" s="15">
        <v>617</v>
      </c>
      <c r="F227" s="15">
        <v>434</v>
      </c>
      <c r="G227" s="16">
        <v>396</v>
      </c>
      <c r="H227" s="15">
        <v>723</v>
      </c>
      <c r="I227" s="16">
        <v>613</v>
      </c>
      <c r="J227" s="17">
        <v>624</v>
      </c>
      <c r="K227" s="60">
        <f t="shared" si="14"/>
        <v>3407</v>
      </c>
      <c r="L227" s="95">
        <f>'LEI Seaview Usage'!J226</f>
        <v>39.627499999999998</v>
      </c>
      <c r="M227" s="95">
        <f>'LEI Seaview Usage'!K226</f>
        <v>38.255000000000003</v>
      </c>
      <c r="N227" s="95">
        <f>'LEI Seaview Usage'!L226</f>
        <v>37.97</v>
      </c>
      <c r="O227" s="95">
        <f>'LEI Seaview Usage'!M226</f>
        <v>40.422499999999999</v>
      </c>
      <c r="P227" s="95">
        <f>'LEI Seaview Usage'!N226</f>
        <v>39.597499999999997</v>
      </c>
      <c r="Q227" s="95">
        <f>'LEI Seaview Usage'!O226</f>
        <v>39.68</v>
      </c>
      <c r="R227" s="64">
        <f t="shared" si="15"/>
        <v>39.258749999999999</v>
      </c>
      <c r="S227" s="114">
        <f t="shared" si="16"/>
        <v>283.91666666666669</v>
      </c>
    </row>
    <row r="228" spans="2:19" ht="15.75" x14ac:dyDescent="0.25">
      <c r="B228" s="58"/>
      <c r="C228" s="13">
        <v>0.625</v>
      </c>
      <c r="D228" s="14" t="s">
        <v>262</v>
      </c>
      <c r="E228" s="15">
        <v>589</v>
      </c>
      <c r="F228" s="15">
        <v>609</v>
      </c>
      <c r="G228" s="16">
        <v>516</v>
      </c>
      <c r="H228" s="15">
        <v>490</v>
      </c>
      <c r="I228" s="16">
        <v>546</v>
      </c>
      <c r="J228" s="17">
        <v>425</v>
      </c>
      <c r="K228" s="60">
        <f t="shared" si="14"/>
        <v>3175</v>
      </c>
      <c r="L228" s="95">
        <f>'LEI Seaview Usage'!J227</f>
        <v>39.417499999999997</v>
      </c>
      <c r="M228" s="95">
        <f>'LEI Seaview Usage'!K227</f>
        <v>39.567500000000003</v>
      </c>
      <c r="N228" s="95">
        <f>'LEI Seaview Usage'!L227</f>
        <v>38.869999999999997</v>
      </c>
      <c r="O228" s="95">
        <f>'LEI Seaview Usage'!M227</f>
        <v>38.674999999999997</v>
      </c>
      <c r="P228" s="95">
        <f>'LEI Seaview Usage'!N227</f>
        <v>39.094999999999999</v>
      </c>
      <c r="Q228" s="95">
        <f>'LEI Seaview Usage'!O227</f>
        <v>38.1875</v>
      </c>
      <c r="R228" s="64">
        <f t="shared" si="15"/>
        <v>38.968749999999993</v>
      </c>
      <c r="S228" s="114">
        <f t="shared" si="16"/>
        <v>264.58333333333331</v>
      </c>
    </row>
    <row r="229" spans="2:19" ht="15.75" x14ac:dyDescent="0.25">
      <c r="B229" s="58"/>
      <c r="C229" s="13">
        <v>0.625</v>
      </c>
      <c r="D229" s="14" t="s">
        <v>263</v>
      </c>
      <c r="E229" s="15">
        <v>1392</v>
      </c>
      <c r="F229" s="15">
        <v>1517</v>
      </c>
      <c r="G229" s="16">
        <v>1683</v>
      </c>
      <c r="H229" s="15">
        <v>3546</v>
      </c>
      <c r="I229" s="16">
        <v>1967</v>
      </c>
      <c r="J229" s="17">
        <v>1666</v>
      </c>
      <c r="K229" s="60">
        <f t="shared" si="14"/>
        <v>11771</v>
      </c>
      <c r="L229" s="95">
        <f>'LEI Seaview Usage'!J228</f>
        <v>49.555999999999997</v>
      </c>
      <c r="M229" s="95">
        <f>'LEI Seaview Usage'!K228</f>
        <v>51.805999999999997</v>
      </c>
      <c r="N229" s="95">
        <f>'LEI Seaview Usage'!L228</f>
        <v>54.793999999999997</v>
      </c>
      <c r="O229" s="95">
        <f>'LEI Seaview Usage'!M228</f>
        <v>100.34</v>
      </c>
      <c r="P229" s="95">
        <f>'LEI Seaview Usage'!N228</f>
        <v>59.905999999999999</v>
      </c>
      <c r="Q229" s="95">
        <f>'LEI Seaview Usage'!O228</f>
        <v>54.488</v>
      </c>
      <c r="R229" s="64">
        <f t="shared" si="15"/>
        <v>61.814999999999998</v>
      </c>
      <c r="S229" s="114">
        <f t="shared" si="16"/>
        <v>980.91666666666663</v>
      </c>
    </row>
    <row r="230" spans="2:19" ht="15.75" x14ac:dyDescent="0.25">
      <c r="B230" s="58"/>
      <c r="C230" s="13">
        <v>0.625</v>
      </c>
      <c r="D230" s="14" t="s">
        <v>264</v>
      </c>
      <c r="E230" s="15">
        <v>75</v>
      </c>
      <c r="F230" s="15">
        <v>48</v>
      </c>
      <c r="G230" s="16">
        <v>723</v>
      </c>
      <c r="H230" s="15">
        <v>1084</v>
      </c>
      <c r="I230" s="16">
        <v>2246</v>
      </c>
      <c r="J230" s="17">
        <v>1439</v>
      </c>
      <c r="K230" s="60">
        <f t="shared" si="14"/>
        <v>5615</v>
      </c>
      <c r="L230" s="95">
        <f>'LEI Seaview Usage'!J229</f>
        <v>35.5625</v>
      </c>
      <c r="M230" s="95">
        <f>'LEI Seaview Usage'!K229</f>
        <v>35.36</v>
      </c>
      <c r="N230" s="95">
        <f>'LEI Seaview Usage'!L229</f>
        <v>40.422499999999999</v>
      </c>
      <c r="O230" s="95">
        <f>'LEI Seaview Usage'!M229</f>
        <v>44.012</v>
      </c>
      <c r="P230" s="95">
        <f>'LEI Seaview Usage'!N229</f>
        <v>64.927999999999997</v>
      </c>
      <c r="Q230" s="95">
        <f>'LEI Seaview Usage'!O229</f>
        <v>50.402000000000001</v>
      </c>
      <c r="R230" s="64">
        <f t="shared" si="15"/>
        <v>45.1145</v>
      </c>
      <c r="S230" s="114">
        <f t="shared" si="16"/>
        <v>467.91666666666669</v>
      </c>
    </row>
    <row r="231" spans="2:19" ht="15.75" x14ac:dyDescent="0.25">
      <c r="B231" s="58"/>
      <c r="C231" s="13">
        <v>0.625</v>
      </c>
      <c r="D231" s="14" t="s">
        <v>265</v>
      </c>
      <c r="E231" s="15">
        <v>1444</v>
      </c>
      <c r="F231" s="15">
        <v>1413</v>
      </c>
      <c r="G231" s="16">
        <v>1769</v>
      </c>
      <c r="H231" s="15">
        <v>1461</v>
      </c>
      <c r="I231" s="16">
        <v>968</v>
      </c>
      <c r="J231" s="17">
        <v>920</v>
      </c>
      <c r="K231" s="60">
        <f t="shared" si="14"/>
        <v>7975</v>
      </c>
      <c r="L231" s="95">
        <f>'LEI Seaview Usage'!J230</f>
        <v>50.492000000000004</v>
      </c>
      <c r="M231" s="95">
        <f>'LEI Seaview Usage'!K230</f>
        <v>49.933999999999997</v>
      </c>
      <c r="N231" s="95">
        <f>'LEI Seaview Usage'!L230</f>
        <v>56.341999999999999</v>
      </c>
      <c r="O231" s="95">
        <f>'LEI Seaview Usage'!M230</f>
        <v>50.798000000000002</v>
      </c>
      <c r="P231" s="95">
        <f>'LEI Seaview Usage'!N230</f>
        <v>42.26</v>
      </c>
      <c r="Q231" s="95">
        <f>'LEI Seaview Usage'!O230</f>
        <v>41.9</v>
      </c>
      <c r="R231" s="64">
        <f t="shared" si="15"/>
        <v>48.621000000000002</v>
      </c>
      <c r="S231" s="114">
        <f t="shared" si="16"/>
        <v>664.58333333333337</v>
      </c>
    </row>
    <row r="232" spans="2:19" ht="15.75" x14ac:dyDescent="0.25">
      <c r="B232" s="58"/>
      <c r="C232" s="13">
        <v>0.625</v>
      </c>
      <c r="D232" s="14" t="s">
        <v>266</v>
      </c>
      <c r="E232" s="15">
        <v>759</v>
      </c>
      <c r="F232" s="15">
        <v>844</v>
      </c>
      <c r="G232" s="16">
        <v>731</v>
      </c>
      <c r="H232" s="15">
        <v>940</v>
      </c>
      <c r="I232" s="16">
        <v>695</v>
      </c>
      <c r="J232" s="17">
        <v>718</v>
      </c>
      <c r="K232" s="60">
        <f t="shared" si="14"/>
        <v>4687</v>
      </c>
      <c r="L232" s="95">
        <f>'LEI Seaview Usage'!J231</f>
        <v>40.692500000000003</v>
      </c>
      <c r="M232" s="95">
        <f>'LEI Seaview Usage'!K231</f>
        <v>41.33</v>
      </c>
      <c r="N232" s="95">
        <f>'LEI Seaview Usage'!L231</f>
        <v>40.482500000000002</v>
      </c>
      <c r="O232" s="95">
        <f>'LEI Seaview Usage'!M231</f>
        <v>42.05</v>
      </c>
      <c r="P232" s="95">
        <f>'LEI Seaview Usage'!N231</f>
        <v>40.212499999999999</v>
      </c>
      <c r="Q232" s="95">
        <f>'LEI Seaview Usage'!O231</f>
        <v>40.384999999999998</v>
      </c>
      <c r="R232" s="64">
        <f t="shared" si="15"/>
        <v>40.858750000000001</v>
      </c>
      <c r="S232" s="114">
        <f t="shared" si="16"/>
        <v>390.58333333333331</v>
      </c>
    </row>
    <row r="233" spans="2:19" ht="15.75" x14ac:dyDescent="0.25">
      <c r="B233" s="58"/>
      <c r="C233" s="13">
        <v>0.625</v>
      </c>
      <c r="D233" s="14" t="s">
        <v>267</v>
      </c>
      <c r="E233" s="15">
        <v>635</v>
      </c>
      <c r="F233" s="15">
        <v>1434</v>
      </c>
      <c r="G233" s="16">
        <v>6318</v>
      </c>
      <c r="H233" s="15">
        <v>731</v>
      </c>
      <c r="I233" s="16">
        <v>283</v>
      </c>
      <c r="J233" s="17">
        <v>311</v>
      </c>
      <c r="K233" s="60">
        <f t="shared" si="14"/>
        <v>9712</v>
      </c>
      <c r="L233" s="95">
        <f>'LEI Seaview Usage'!J232</f>
        <v>39.762500000000003</v>
      </c>
      <c r="M233" s="95">
        <f>'LEI Seaview Usage'!K232</f>
        <v>50.311999999999998</v>
      </c>
      <c r="N233" s="95">
        <f>'LEI Seaview Usage'!L232</f>
        <v>211.22</v>
      </c>
      <c r="O233" s="95">
        <f>'LEI Seaview Usage'!M232</f>
        <v>40.482500000000002</v>
      </c>
      <c r="P233" s="95">
        <f>'LEI Seaview Usage'!N232</f>
        <v>37.122500000000002</v>
      </c>
      <c r="Q233" s="95">
        <f>'LEI Seaview Usage'!O232</f>
        <v>37.332500000000003</v>
      </c>
      <c r="R233" s="64">
        <f t="shared" si="15"/>
        <v>69.372</v>
      </c>
      <c r="S233" s="114">
        <f t="shared" si="16"/>
        <v>809.33333333333337</v>
      </c>
    </row>
    <row r="234" spans="2:19" ht="15.75" x14ac:dyDescent="0.25">
      <c r="B234" s="58"/>
      <c r="C234" s="13">
        <v>0.625</v>
      </c>
      <c r="D234" s="14" t="s">
        <v>268</v>
      </c>
      <c r="E234" s="15">
        <v>984</v>
      </c>
      <c r="F234" s="15">
        <v>2907</v>
      </c>
      <c r="G234" s="16">
        <v>2120</v>
      </c>
      <c r="H234" s="15">
        <v>1854</v>
      </c>
      <c r="I234" s="16">
        <v>1734</v>
      </c>
      <c r="J234" s="17">
        <v>1996</v>
      </c>
      <c r="K234" s="60">
        <f t="shared" si="14"/>
        <v>11595</v>
      </c>
      <c r="L234" s="95">
        <f>'LEI Seaview Usage'!J233</f>
        <v>42.38</v>
      </c>
      <c r="M234" s="95">
        <f>'LEI Seaview Usage'!K233</f>
        <v>76.825999999999993</v>
      </c>
      <c r="N234" s="95">
        <f>'LEI Seaview Usage'!L233</f>
        <v>62.66</v>
      </c>
      <c r="O234" s="95">
        <f>'LEI Seaview Usage'!M233</f>
        <v>57.872</v>
      </c>
      <c r="P234" s="95">
        <f>'LEI Seaview Usage'!N233</f>
        <v>55.712000000000003</v>
      </c>
      <c r="Q234" s="95">
        <f>'LEI Seaview Usage'!O233</f>
        <v>60.427999999999997</v>
      </c>
      <c r="R234" s="64">
        <f t="shared" si="15"/>
        <v>59.312999999999995</v>
      </c>
      <c r="S234" s="114">
        <f t="shared" si="16"/>
        <v>966.25</v>
      </c>
    </row>
    <row r="235" spans="2:19" ht="15.75" x14ac:dyDescent="0.25">
      <c r="B235" s="58"/>
      <c r="C235" s="13">
        <v>0.625</v>
      </c>
      <c r="D235" s="14" t="s">
        <v>269</v>
      </c>
      <c r="E235" s="15">
        <v>669</v>
      </c>
      <c r="F235" s="15">
        <v>1652</v>
      </c>
      <c r="G235" s="16">
        <v>1760</v>
      </c>
      <c r="H235" s="15">
        <v>2020</v>
      </c>
      <c r="I235" s="16">
        <v>903</v>
      </c>
      <c r="J235" s="17">
        <v>615</v>
      </c>
      <c r="K235" s="60">
        <f t="shared" si="14"/>
        <v>7619</v>
      </c>
      <c r="L235" s="95">
        <f>'LEI Seaview Usage'!J234</f>
        <v>40.017499999999998</v>
      </c>
      <c r="M235" s="95">
        <f>'LEI Seaview Usage'!K234</f>
        <v>54.235999999999997</v>
      </c>
      <c r="N235" s="95">
        <f>'LEI Seaview Usage'!L234</f>
        <v>56.18</v>
      </c>
      <c r="O235" s="95">
        <f>'LEI Seaview Usage'!M234</f>
        <v>60.86</v>
      </c>
      <c r="P235" s="95">
        <f>'LEI Seaview Usage'!N234</f>
        <v>41.772500000000001</v>
      </c>
      <c r="Q235" s="95">
        <f>'LEI Seaview Usage'!O234</f>
        <v>39.612499999999997</v>
      </c>
      <c r="R235" s="64">
        <f t="shared" si="15"/>
        <v>48.77975</v>
      </c>
      <c r="S235" s="114">
        <f t="shared" si="16"/>
        <v>634.91666666666663</v>
      </c>
    </row>
    <row r="236" spans="2:19" ht="15.75" x14ac:dyDescent="0.25">
      <c r="B236" s="58"/>
      <c r="C236" s="13">
        <v>0.625</v>
      </c>
      <c r="D236" s="14" t="s">
        <v>270</v>
      </c>
      <c r="E236" s="15">
        <v>1515</v>
      </c>
      <c r="F236" s="15">
        <v>1654</v>
      </c>
      <c r="G236" s="16">
        <v>1606</v>
      </c>
      <c r="H236" s="15">
        <v>1268</v>
      </c>
      <c r="I236" s="16">
        <v>947</v>
      </c>
      <c r="J236" s="17">
        <v>983</v>
      </c>
      <c r="K236" s="60">
        <f t="shared" si="14"/>
        <v>7973</v>
      </c>
      <c r="L236" s="95">
        <f>'LEI Seaview Usage'!J235</f>
        <v>51.77</v>
      </c>
      <c r="M236" s="95">
        <f>'LEI Seaview Usage'!K235</f>
        <v>54.271999999999998</v>
      </c>
      <c r="N236" s="95">
        <f>'LEI Seaview Usage'!L235</f>
        <v>53.408000000000001</v>
      </c>
      <c r="O236" s="95">
        <f>'LEI Seaview Usage'!M235</f>
        <v>47.323999999999998</v>
      </c>
      <c r="P236" s="95">
        <f>'LEI Seaview Usage'!N235</f>
        <v>42.102499999999999</v>
      </c>
      <c r="Q236" s="95">
        <f>'LEI Seaview Usage'!O235</f>
        <v>42.372500000000002</v>
      </c>
      <c r="R236" s="64">
        <f t="shared" si="15"/>
        <v>48.541500000000006</v>
      </c>
      <c r="S236" s="114">
        <f t="shared" si="16"/>
        <v>664.41666666666663</v>
      </c>
    </row>
    <row r="237" spans="2:19" ht="15.75" x14ac:dyDescent="0.25">
      <c r="B237" s="58"/>
      <c r="C237" s="13">
        <v>0.625</v>
      </c>
      <c r="D237" s="14" t="s">
        <v>271</v>
      </c>
      <c r="E237" s="15">
        <v>138</v>
      </c>
      <c r="F237" s="15">
        <v>98</v>
      </c>
      <c r="G237" s="16">
        <v>2406</v>
      </c>
      <c r="H237" s="15">
        <v>2545</v>
      </c>
      <c r="I237" s="16">
        <v>605</v>
      </c>
      <c r="J237" s="17">
        <v>496</v>
      </c>
      <c r="K237" s="60">
        <f t="shared" si="14"/>
        <v>6288</v>
      </c>
      <c r="L237" s="95">
        <f>'LEI Seaview Usage'!J236</f>
        <v>36.034999999999997</v>
      </c>
      <c r="M237" s="95">
        <f>'LEI Seaview Usage'!K236</f>
        <v>35.734999999999999</v>
      </c>
      <c r="N237" s="95">
        <f>'LEI Seaview Usage'!L236</f>
        <v>67.807999999999993</v>
      </c>
      <c r="O237" s="95">
        <f>'LEI Seaview Usage'!M236</f>
        <v>70.31</v>
      </c>
      <c r="P237" s="95">
        <f>'LEI Seaview Usage'!N236</f>
        <v>39.537500000000001</v>
      </c>
      <c r="Q237" s="95">
        <f>'LEI Seaview Usage'!O236</f>
        <v>38.72</v>
      </c>
      <c r="R237" s="64">
        <f t="shared" si="15"/>
        <v>48.024249999999995</v>
      </c>
      <c r="S237" s="114">
        <f t="shared" si="16"/>
        <v>524</v>
      </c>
    </row>
    <row r="238" spans="2:19" ht="15.75" x14ac:dyDescent="0.25">
      <c r="B238" s="58"/>
      <c r="C238" s="13">
        <v>0.625</v>
      </c>
      <c r="D238" s="14" t="s">
        <v>272</v>
      </c>
      <c r="E238" s="15">
        <v>476</v>
      </c>
      <c r="F238" s="15">
        <v>512</v>
      </c>
      <c r="G238" s="16">
        <v>646</v>
      </c>
      <c r="H238" s="15">
        <v>2387</v>
      </c>
      <c r="I238" s="16">
        <v>700</v>
      </c>
      <c r="J238" s="17">
        <v>561</v>
      </c>
      <c r="K238" s="60">
        <f t="shared" si="14"/>
        <v>5282</v>
      </c>
      <c r="L238" s="95">
        <f>'LEI Seaview Usage'!J237</f>
        <v>38.57</v>
      </c>
      <c r="M238" s="95">
        <f>'LEI Seaview Usage'!K237</f>
        <v>38.840000000000003</v>
      </c>
      <c r="N238" s="95">
        <f>'LEI Seaview Usage'!L237</f>
        <v>39.844999999999999</v>
      </c>
      <c r="O238" s="95">
        <f>'LEI Seaview Usage'!M237</f>
        <v>67.465999999999994</v>
      </c>
      <c r="P238" s="95">
        <f>'LEI Seaview Usage'!N237</f>
        <v>40.25</v>
      </c>
      <c r="Q238" s="95">
        <f>'LEI Seaview Usage'!O237</f>
        <v>39.207500000000003</v>
      </c>
      <c r="R238" s="64">
        <f t="shared" si="15"/>
        <v>44.02975</v>
      </c>
      <c r="S238" s="114">
        <f t="shared" si="16"/>
        <v>440.16666666666669</v>
      </c>
    </row>
    <row r="239" spans="2:19" ht="15.75" x14ac:dyDescent="0.25">
      <c r="B239" s="58"/>
      <c r="C239" s="13">
        <v>0.625</v>
      </c>
      <c r="D239" s="52">
        <v>1245</v>
      </c>
      <c r="E239" s="15">
        <v>177</v>
      </c>
      <c r="F239" s="15">
        <v>161</v>
      </c>
      <c r="G239" s="16">
        <v>210</v>
      </c>
      <c r="H239" s="15">
        <v>193</v>
      </c>
      <c r="I239" s="16">
        <v>45</v>
      </c>
      <c r="J239" s="17"/>
      <c r="K239" s="60">
        <f t="shared" si="14"/>
        <v>786</v>
      </c>
      <c r="L239" s="95">
        <f>'LEI Seaview Usage'!J238</f>
        <v>36.327500000000001</v>
      </c>
      <c r="M239" s="95">
        <f>'LEI Seaview Usage'!K238</f>
        <v>36.207500000000003</v>
      </c>
      <c r="N239" s="95">
        <f>'LEI Seaview Usage'!L238</f>
        <v>36.575000000000003</v>
      </c>
      <c r="O239" s="95">
        <f>'LEI Seaview Usage'!M238</f>
        <v>36.447499999999998</v>
      </c>
      <c r="P239" s="95">
        <f>'LEI Seaview Usage'!N238</f>
        <v>35.337499999999999</v>
      </c>
      <c r="Q239" s="95">
        <f>'LEI Seaview Usage'!O238</f>
        <v>35</v>
      </c>
      <c r="R239" s="64">
        <f t="shared" si="15"/>
        <v>35.982500000000002</v>
      </c>
      <c r="S239" s="114">
        <f t="shared" si="16"/>
        <v>78.599999999999994</v>
      </c>
    </row>
    <row r="240" spans="2:19" ht="15.75" x14ac:dyDescent="0.25">
      <c r="B240" s="58"/>
      <c r="C240" s="13">
        <v>0.625</v>
      </c>
      <c r="D240" s="14" t="s">
        <v>273</v>
      </c>
      <c r="E240" s="15">
        <v>800</v>
      </c>
      <c r="F240" s="15">
        <v>926</v>
      </c>
      <c r="G240" s="16">
        <v>1075</v>
      </c>
      <c r="H240" s="15">
        <v>1357</v>
      </c>
      <c r="I240" s="16">
        <v>989</v>
      </c>
      <c r="J240" s="17">
        <v>812</v>
      </c>
      <c r="K240" s="60">
        <f t="shared" si="14"/>
        <v>5959</v>
      </c>
      <c r="L240" s="95">
        <f>'LEI Seaview Usage'!J239</f>
        <v>41</v>
      </c>
      <c r="M240" s="95">
        <f>'LEI Seaview Usage'!K239</f>
        <v>41.945</v>
      </c>
      <c r="N240" s="95">
        <f>'LEI Seaview Usage'!L239</f>
        <v>43.85</v>
      </c>
      <c r="O240" s="95">
        <f>'LEI Seaview Usage'!M239</f>
        <v>48.926000000000002</v>
      </c>
      <c r="P240" s="95">
        <f>'LEI Seaview Usage'!N239</f>
        <v>42.417500000000004</v>
      </c>
      <c r="Q240" s="95">
        <f>'LEI Seaview Usage'!O239</f>
        <v>41.09</v>
      </c>
      <c r="R240" s="64">
        <f t="shared" si="15"/>
        <v>43.204750000000011</v>
      </c>
      <c r="S240" s="114">
        <f t="shared" si="16"/>
        <v>496.58333333333331</v>
      </c>
    </row>
    <row r="241" spans="2:19" ht="15.75" x14ac:dyDescent="0.25">
      <c r="B241" s="58"/>
      <c r="C241" s="13">
        <v>0.625</v>
      </c>
      <c r="D241" s="14" t="s">
        <v>274</v>
      </c>
      <c r="E241" s="15">
        <v>143</v>
      </c>
      <c r="F241" s="15">
        <v>138</v>
      </c>
      <c r="G241" s="16">
        <v>203</v>
      </c>
      <c r="H241" s="15">
        <v>196</v>
      </c>
      <c r="I241" s="16">
        <v>182</v>
      </c>
      <c r="J241" s="17">
        <v>169</v>
      </c>
      <c r="K241" s="60">
        <f t="shared" si="14"/>
        <v>1031</v>
      </c>
      <c r="L241" s="95">
        <f>'LEI Seaview Usage'!J240</f>
        <v>36.072499999999998</v>
      </c>
      <c r="M241" s="95">
        <f>'LEI Seaview Usage'!K240</f>
        <v>36.034999999999997</v>
      </c>
      <c r="N241" s="95">
        <f>'LEI Seaview Usage'!L240</f>
        <v>36.522500000000001</v>
      </c>
      <c r="O241" s="95">
        <f>'LEI Seaview Usage'!M240</f>
        <v>36.47</v>
      </c>
      <c r="P241" s="95">
        <f>'LEI Seaview Usage'!N240</f>
        <v>36.365000000000002</v>
      </c>
      <c r="Q241" s="95">
        <f>'LEI Seaview Usage'!O240</f>
        <v>36.267499999999998</v>
      </c>
      <c r="R241" s="64">
        <f t="shared" si="15"/>
        <v>36.28875</v>
      </c>
      <c r="S241" s="114">
        <f t="shared" si="16"/>
        <v>85.916666666666671</v>
      </c>
    </row>
    <row r="242" spans="2:19" ht="15.75" x14ac:dyDescent="0.25">
      <c r="B242" s="58"/>
      <c r="C242" s="13">
        <v>0.625</v>
      </c>
      <c r="D242" s="14" t="s">
        <v>275</v>
      </c>
      <c r="E242" s="15">
        <v>353</v>
      </c>
      <c r="F242" s="15">
        <v>412</v>
      </c>
      <c r="G242" s="16">
        <v>450</v>
      </c>
      <c r="H242" s="15">
        <v>441</v>
      </c>
      <c r="I242" s="16">
        <v>337</v>
      </c>
      <c r="J242" s="17">
        <v>303</v>
      </c>
      <c r="K242" s="60">
        <f t="shared" si="14"/>
        <v>2296</v>
      </c>
      <c r="L242" s="95">
        <f>'LEI Seaview Usage'!J241</f>
        <v>37.647500000000001</v>
      </c>
      <c r="M242" s="95">
        <f>'LEI Seaview Usage'!K241</f>
        <v>38.090000000000003</v>
      </c>
      <c r="N242" s="95">
        <f>'LEI Seaview Usage'!L241</f>
        <v>38.375</v>
      </c>
      <c r="O242" s="95">
        <f>'LEI Seaview Usage'!M241</f>
        <v>38.307499999999997</v>
      </c>
      <c r="P242" s="95">
        <f>'LEI Seaview Usage'!N241</f>
        <v>37.527500000000003</v>
      </c>
      <c r="Q242" s="95">
        <f>'LEI Seaview Usage'!O241</f>
        <v>37.272500000000001</v>
      </c>
      <c r="R242" s="64">
        <f t="shared" si="15"/>
        <v>37.870000000000005</v>
      </c>
      <c r="S242" s="114">
        <f t="shared" si="16"/>
        <v>191.33333333333334</v>
      </c>
    </row>
    <row r="243" spans="2:19" ht="15.75" x14ac:dyDescent="0.25">
      <c r="B243" s="58"/>
      <c r="C243" s="13">
        <v>0.625</v>
      </c>
      <c r="D243" s="14" t="s">
        <v>276</v>
      </c>
      <c r="E243" s="15">
        <v>935</v>
      </c>
      <c r="F243" s="15">
        <v>1040</v>
      </c>
      <c r="G243" s="16">
        <v>894</v>
      </c>
      <c r="H243" s="15">
        <v>790</v>
      </c>
      <c r="I243" s="16">
        <v>903</v>
      </c>
      <c r="J243" s="17">
        <v>727</v>
      </c>
      <c r="K243" s="60">
        <f t="shared" si="14"/>
        <v>5289</v>
      </c>
      <c r="L243" s="95">
        <f>'LEI Seaview Usage'!J242</f>
        <v>42.012500000000003</v>
      </c>
      <c r="M243" s="95">
        <f>'LEI Seaview Usage'!K242</f>
        <v>43.22</v>
      </c>
      <c r="N243" s="95">
        <f>'LEI Seaview Usage'!L242</f>
        <v>41.704999999999998</v>
      </c>
      <c r="O243" s="95">
        <f>'LEI Seaview Usage'!M242</f>
        <v>40.924999999999997</v>
      </c>
      <c r="P243" s="95">
        <f>'LEI Seaview Usage'!N242</f>
        <v>41.772500000000001</v>
      </c>
      <c r="Q243" s="95">
        <f>'LEI Seaview Usage'!O242</f>
        <v>40.452500000000001</v>
      </c>
      <c r="R243" s="64">
        <f t="shared" si="15"/>
        <v>41.681250000000006</v>
      </c>
      <c r="S243" s="114">
        <f t="shared" si="16"/>
        <v>440.75</v>
      </c>
    </row>
    <row r="244" spans="2:19" ht="15.75" x14ac:dyDescent="0.25">
      <c r="B244" s="58"/>
      <c r="C244" s="13">
        <v>0.625</v>
      </c>
      <c r="D244" s="14" t="s">
        <v>277</v>
      </c>
      <c r="E244" s="15">
        <v>610</v>
      </c>
      <c r="F244" s="15">
        <v>789</v>
      </c>
      <c r="G244" s="16">
        <v>1777</v>
      </c>
      <c r="H244" s="15">
        <v>2744</v>
      </c>
      <c r="I244" s="16">
        <v>1109</v>
      </c>
      <c r="J244" s="17">
        <v>725</v>
      </c>
      <c r="K244" s="60">
        <f t="shared" si="14"/>
        <v>7754</v>
      </c>
      <c r="L244" s="95">
        <f>'LEI Seaview Usage'!J243</f>
        <v>39.575000000000003</v>
      </c>
      <c r="M244" s="95">
        <f>'LEI Seaview Usage'!K243</f>
        <v>40.917499999999997</v>
      </c>
      <c r="N244" s="95">
        <f>'LEI Seaview Usage'!L243</f>
        <v>56.485999999999997</v>
      </c>
      <c r="O244" s="95">
        <f>'LEI Seaview Usage'!M243</f>
        <v>73.891999999999996</v>
      </c>
      <c r="P244" s="95">
        <f>'LEI Seaview Usage'!N243</f>
        <v>44.462000000000003</v>
      </c>
      <c r="Q244" s="95">
        <f>'LEI Seaview Usage'!O243</f>
        <v>40.4375</v>
      </c>
      <c r="R244" s="64">
        <f t="shared" si="15"/>
        <v>49.294999999999995</v>
      </c>
      <c r="S244" s="114">
        <f t="shared" si="16"/>
        <v>646.16666666666663</v>
      </c>
    </row>
    <row r="245" spans="2:19" ht="15.75" x14ac:dyDescent="0.25">
      <c r="B245" s="58"/>
      <c r="C245" s="13">
        <v>0.625</v>
      </c>
      <c r="D245" s="14" t="s">
        <v>278</v>
      </c>
      <c r="E245" s="15">
        <v>387</v>
      </c>
      <c r="F245" s="15">
        <v>467</v>
      </c>
      <c r="G245" s="16">
        <v>1122</v>
      </c>
      <c r="H245" s="15">
        <v>1219</v>
      </c>
      <c r="I245" s="16">
        <v>992</v>
      </c>
      <c r="J245" s="17">
        <v>961</v>
      </c>
      <c r="K245" s="60">
        <f t="shared" si="14"/>
        <v>5148</v>
      </c>
      <c r="L245" s="95">
        <f>'LEI Seaview Usage'!J244</f>
        <v>37.902500000000003</v>
      </c>
      <c r="M245" s="95">
        <f>'LEI Seaview Usage'!K244</f>
        <v>38.502499999999998</v>
      </c>
      <c r="N245" s="95">
        <f>'LEI Seaview Usage'!L244</f>
        <v>44.695999999999998</v>
      </c>
      <c r="O245" s="95">
        <f>'LEI Seaview Usage'!M244</f>
        <v>46.442</v>
      </c>
      <c r="P245" s="95">
        <f>'LEI Seaview Usage'!N244</f>
        <v>42.44</v>
      </c>
      <c r="Q245" s="95">
        <f>'LEI Seaview Usage'!O244</f>
        <v>42.207499999999996</v>
      </c>
      <c r="R245" s="64">
        <f t="shared" si="15"/>
        <v>42.031749999999995</v>
      </c>
      <c r="S245" s="114">
        <f t="shared" si="16"/>
        <v>429</v>
      </c>
    </row>
    <row r="246" spans="2:19" ht="15.75" x14ac:dyDescent="0.25">
      <c r="B246" s="58"/>
      <c r="C246" s="13">
        <v>0.625</v>
      </c>
      <c r="D246" s="14" t="s">
        <v>279</v>
      </c>
      <c r="E246" s="15">
        <v>575</v>
      </c>
      <c r="F246" s="15">
        <v>1114</v>
      </c>
      <c r="G246" s="16">
        <v>1312</v>
      </c>
      <c r="H246" s="15">
        <v>2221</v>
      </c>
      <c r="I246" s="16">
        <v>2421</v>
      </c>
      <c r="J246" s="17">
        <v>1233</v>
      </c>
      <c r="K246" s="60">
        <f t="shared" si="14"/>
        <v>8876</v>
      </c>
      <c r="L246" s="95">
        <f>'LEI Seaview Usage'!J245</f>
        <v>39.3125</v>
      </c>
      <c r="M246" s="95">
        <f>'LEI Seaview Usage'!K245</f>
        <v>44.552</v>
      </c>
      <c r="N246" s="95">
        <f>'LEI Seaview Usage'!L245</f>
        <v>48.116</v>
      </c>
      <c r="O246" s="95">
        <f>'LEI Seaview Usage'!M245</f>
        <v>64.478000000000009</v>
      </c>
      <c r="P246" s="95">
        <f>'LEI Seaview Usage'!N245</f>
        <v>68.078000000000003</v>
      </c>
      <c r="Q246" s="95">
        <f>'LEI Seaview Usage'!O245</f>
        <v>46.694000000000003</v>
      </c>
      <c r="R246" s="64">
        <f t="shared" si="15"/>
        <v>51.871750000000013</v>
      </c>
      <c r="S246" s="114">
        <f t="shared" si="16"/>
        <v>739.66666666666663</v>
      </c>
    </row>
    <row r="247" spans="2:19" ht="15.75" x14ac:dyDescent="0.25">
      <c r="B247" s="58"/>
      <c r="C247" s="13">
        <v>0.625</v>
      </c>
      <c r="D247" s="14" t="s">
        <v>280</v>
      </c>
      <c r="E247" s="15">
        <v>398</v>
      </c>
      <c r="F247" s="15">
        <v>559</v>
      </c>
      <c r="G247" s="16">
        <v>3001</v>
      </c>
      <c r="H247" s="15">
        <v>8207</v>
      </c>
      <c r="I247" s="16">
        <v>811</v>
      </c>
      <c r="J247" s="17">
        <v>307</v>
      </c>
      <c r="K247" s="60">
        <f t="shared" si="14"/>
        <v>13283</v>
      </c>
      <c r="L247" s="95">
        <f>'LEI Seaview Usage'!J246</f>
        <v>37.984999999999999</v>
      </c>
      <c r="M247" s="95">
        <f>'LEI Seaview Usage'!K246</f>
        <v>39.192500000000003</v>
      </c>
      <c r="N247" s="95">
        <f>'LEI Seaview Usage'!L246</f>
        <v>78.540000000000006</v>
      </c>
      <c r="O247" s="95">
        <f>'LEI Seaview Usage'!M246</f>
        <v>286.77999999999997</v>
      </c>
      <c r="P247" s="95">
        <f>'LEI Seaview Usage'!N246</f>
        <v>41.082499999999996</v>
      </c>
      <c r="Q247" s="95">
        <f>'LEI Seaview Usage'!O246</f>
        <v>37.302500000000002</v>
      </c>
      <c r="R247" s="64">
        <f t="shared" si="15"/>
        <v>86.813749999999985</v>
      </c>
      <c r="S247" s="114">
        <f t="shared" si="16"/>
        <v>1106.9166666666667</v>
      </c>
    </row>
    <row r="248" spans="2:19" ht="15.75" x14ac:dyDescent="0.25">
      <c r="B248" s="58"/>
      <c r="C248" s="13">
        <v>0.625</v>
      </c>
      <c r="D248" s="14" t="s">
        <v>281</v>
      </c>
      <c r="E248" s="15">
        <v>556</v>
      </c>
      <c r="F248" s="15">
        <v>672</v>
      </c>
      <c r="G248" s="16">
        <v>835</v>
      </c>
      <c r="H248" s="15">
        <v>817</v>
      </c>
      <c r="I248" s="16">
        <v>674</v>
      </c>
      <c r="J248" s="17">
        <v>693</v>
      </c>
      <c r="K248" s="60">
        <f t="shared" si="14"/>
        <v>4247</v>
      </c>
      <c r="L248" s="95">
        <f>'LEI Seaview Usage'!J247</f>
        <v>39.17</v>
      </c>
      <c r="M248" s="95">
        <f>'LEI Seaview Usage'!K247</f>
        <v>40.04</v>
      </c>
      <c r="N248" s="95">
        <f>'LEI Seaview Usage'!L247</f>
        <v>41.262500000000003</v>
      </c>
      <c r="O248" s="95">
        <f>'LEI Seaview Usage'!M247</f>
        <v>41.127499999999998</v>
      </c>
      <c r="P248" s="95">
        <f>'LEI Seaview Usage'!N247</f>
        <v>40.055</v>
      </c>
      <c r="Q248" s="95">
        <f>'LEI Seaview Usage'!O247</f>
        <v>40.197499999999998</v>
      </c>
      <c r="R248" s="64">
        <f t="shared" si="15"/>
        <v>40.308750000000003</v>
      </c>
      <c r="S248" s="114">
        <f t="shared" si="16"/>
        <v>353.91666666666669</v>
      </c>
    </row>
    <row r="249" spans="2:19" ht="15.75" x14ac:dyDescent="0.25">
      <c r="B249" s="58"/>
      <c r="C249" s="13">
        <v>0.625</v>
      </c>
      <c r="D249" s="14" t="s">
        <v>282</v>
      </c>
      <c r="E249" s="15">
        <v>225</v>
      </c>
      <c r="F249" s="15">
        <v>74</v>
      </c>
      <c r="G249" s="16">
        <v>121</v>
      </c>
      <c r="H249" s="15">
        <v>258</v>
      </c>
      <c r="I249" s="16">
        <v>153</v>
      </c>
      <c r="J249" s="17">
        <v>21</v>
      </c>
      <c r="K249" s="60">
        <f t="shared" si="14"/>
        <v>852</v>
      </c>
      <c r="L249" s="95">
        <f>'LEI Seaview Usage'!J248</f>
        <v>36.6875</v>
      </c>
      <c r="M249" s="95">
        <f>'LEI Seaview Usage'!K248</f>
        <v>35.555</v>
      </c>
      <c r="N249" s="95">
        <f>'LEI Seaview Usage'!L248</f>
        <v>35.907499999999999</v>
      </c>
      <c r="O249" s="95">
        <f>'LEI Seaview Usage'!M248</f>
        <v>36.935000000000002</v>
      </c>
      <c r="P249" s="95">
        <f>'LEI Seaview Usage'!N248</f>
        <v>36.147500000000001</v>
      </c>
      <c r="Q249" s="95">
        <f>'LEI Seaview Usage'!O248</f>
        <v>35.157499999999999</v>
      </c>
      <c r="R249" s="64">
        <f t="shared" si="15"/>
        <v>36.065000000000005</v>
      </c>
      <c r="S249" s="114">
        <f t="shared" si="16"/>
        <v>71</v>
      </c>
    </row>
    <row r="250" spans="2:19" ht="15.75" x14ac:dyDescent="0.25">
      <c r="B250" s="58"/>
      <c r="C250" s="13">
        <v>0.625</v>
      </c>
      <c r="D250" s="14" t="s">
        <v>283</v>
      </c>
      <c r="E250" s="15"/>
      <c r="F250" s="15">
        <v>79</v>
      </c>
      <c r="G250" s="16">
        <v>3</v>
      </c>
      <c r="H250" s="15">
        <v>7</v>
      </c>
      <c r="I250" s="16">
        <v>22</v>
      </c>
      <c r="J250" s="17">
        <v>1</v>
      </c>
      <c r="K250" s="60">
        <f t="shared" si="14"/>
        <v>112</v>
      </c>
      <c r="L250" s="95">
        <f>'LEI Seaview Usage'!J249</f>
        <v>35</v>
      </c>
      <c r="M250" s="95">
        <f>'LEI Seaview Usage'!K249</f>
        <v>35.592500000000001</v>
      </c>
      <c r="N250" s="95">
        <f>'LEI Seaview Usage'!L249</f>
        <v>35.022500000000001</v>
      </c>
      <c r="O250" s="95">
        <f>'LEI Seaview Usage'!M249</f>
        <v>35.052500000000002</v>
      </c>
      <c r="P250" s="95">
        <f>'LEI Seaview Usage'!N249</f>
        <v>35.164999999999999</v>
      </c>
      <c r="Q250" s="95">
        <f>'LEI Seaview Usage'!O249</f>
        <v>35.0075</v>
      </c>
      <c r="R250" s="64">
        <f t="shared" si="15"/>
        <v>35.14</v>
      </c>
      <c r="S250" s="114">
        <f t="shared" si="16"/>
        <v>11.2</v>
      </c>
    </row>
    <row r="251" spans="2:19" ht="15.75" x14ac:dyDescent="0.25">
      <c r="B251" s="58"/>
      <c r="C251" s="13">
        <v>0.625</v>
      </c>
      <c r="D251" s="14" t="s">
        <v>284</v>
      </c>
      <c r="E251" s="15"/>
      <c r="F251" s="15">
        <v>143</v>
      </c>
      <c r="G251" s="16">
        <v>676</v>
      </c>
      <c r="H251" s="15">
        <v>465</v>
      </c>
      <c r="I251" s="16">
        <v>377</v>
      </c>
      <c r="J251" s="17">
        <v>28</v>
      </c>
      <c r="K251" s="60">
        <f t="shared" si="14"/>
        <v>1689</v>
      </c>
      <c r="L251" s="95">
        <f>'LEI Seaview Usage'!J250</f>
        <v>35</v>
      </c>
      <c r="M251" s="95">
        <f>'LEI Seaview Usage'!K250</f>
        <v>36.072499999999998</v>
      </c>
      <c r="N251" s="95">
        <f>'LEI Seaview Usage'!L250</f>
        <v>40.07</v>
      </c>
      <c r="O251" s="95">
        <f>'LEI Seaview Usage'!M250</f>
        <v>38.487499999999997</v>
      </c>
      <c r="P251" s="95">
        <f>'LEI Seaview Usage'!N250</f>
        <v>37.827500000000001</v>
      </c>
      <c r="Q251" s="95">
        <f>'LEI Seaview Usage'!O250</f>
        <v>35.21</v>
      </c>
      <c r="R251" s="64">
        <f t="shared" si="15"/>
        <v>37.111249999999998</v>
      </c>
      <c r="S251" s="114">
        <f t="shared" si="16"/>
        <v>168.9</v>
      </c>
    </row>
    <row r="252" spans="2:19" ht="15.75" x14ac:dyDescent="0.25">
      <c r="B252" s="58"/>
      <c r="C252" s="13">
        <v>0.625</v>
      </c>
      <c r="D252" s="14" t="s">
        <v>285</v>
      </c>
      <c r="E252" s="15"/>
      <c r="F252" s="15"/>
      <c r="G252" s="16">
        <v>139</v>
      </c>
      <c r="H252" s="15">
        <v>68</v>
      </c>
      <c r="I252" s="16"/>
      <c r="J252" s="17"/>
      <c r="K252" s="60">
        <f t="shared" si="14"/>
        <v>207</v>
      </c>
      <c r="L252" s="95">
        <f>'LEI Seaview Usage'!J251</f>
        <v>35</v>
      </c>
      <c r="M252" s="95">
        <f>'LEI Seaview Usage'!K251</f>
        <v>35</v>
      </c>
      <c r="N252" s="95">
        <f>'LEI Seaview Usage'!L251</f>
        <v>36.042499999999997</v>
      </c>
      <c r="O252" s="95">
        <f>'LEI Seaview Usage'!M251</f>
        <v>35.51</v>
      </c>
      <c r="P252" s="95">
        <f>'LEI Seaview Usage'!N251</f>
        <v>35</v>
      </c>
      <c r="Q252" s="95">
        <f>'LEI Seaview Usage'!O251</f>
        <v>35</v>
      </c>
      <c r="R252" s="64">
        <f t="shared" si="15"/>
        <v>35.258749999999999</v>
      </c>
      <c r="S252" s="114">
        <f t="shared" si="16"/>
        <v>51.75</v>
      </c>
    </row>
    <row r="253" spans="2:19" ht="15.75" x14ac:dyDescent="0.25">
      <c r="B253" s="58"/>
      <c r="C253" s="13">
        <v>0.625</v>
      </c>
      <c r="D253" s="14" t="s">
        <v>286</v>
      </c>
      <c r="E253" s="15">
        <v>1084</v>
      </c>
      <c r="F253" s="15">
        <v>502</v>
      </c>
      <c r="G253" s="16">
        <v>5615</v>
      </c>
      <c r="H253" s="15">
        <v>4810</v>
      </c>
      <c r="I253" s="16">
        <v>2472</v>
      </c>
      <c r="J253" s="17">
        <v>1407</v>
      </c>
      <c r="K253" s="60">
        <f t="shared" si="14"/>
        <v>15890</v>
      </c>
      <c r="L253" s="95">
        <f>'LEI Seaview Usage'!J252</f>
        <v>44.012</v>
      </c>
      <c r="M253" s="95">
        <f>'LEI Seaview Usage'!K252</f>
        <v>38.765000000000001</v>
      </c>
      <c r="N253" s="95">
        <f>'LEI Seaview Usage'!L252</f>
        <v>183.1</v>
      </c>
      <c r="O253" s="95">
        <f>'LEI Seaview Usage'!M252</f>
        <v>150.9</v>
      </c>
      <c r="P253" s="95">
        <f>'LEI Seaview Usage'!N252</f>
        <v>68.996000000000009</v>
      </c>
      <c r="Q253" s="95">
        <f>'LEI Seaview Usage'!O252</f>
        <v>49.826000000000001</v>
      </c>
      <c r="R253" s="64">
        <f t="shared" si="15"/>
        <v>89.266500000000008</v>
      </c>
      <c r="S253" s="114">
        <f t="shared" si="16"/>
        <v>1324.1666666666667</v>
      </c>
    </row>
    <row r="254" spans="2:19" ht="15.75" x14ac:dyDescent="0.25">
      <c r="B254" s="58"/>
      <c r="C254" s="13">
        <v>0.625</v>
      </c>
      <c r="D254" s="14" t="s">
        <v>287</v>
      </c>
      <c r="E254" s="15">
        <v>391</v>
      </c>
      <c r="F254" s="15">
        <v>727</v>
      </c>
      <c r="G254" s="16">
        <v>880</v>
      </c>
      <c r="H254" s="15">
        <v>485</v>
      </c>
      <c r="I254" s="16">
        <v>331</v>
      </c>
      <c r="J254" s="17">
        <v>301</v>
      </c>
      <c r="K254" s="60">
        <f t="shared" si="14"/>
        <v>3115</v>
      </c>
      <c r="L254" s="95">
        <f>'LEI Seaview Usage'!J253</f>
        <v>37.932499999999997</v>
      </c>
      <c r="M254" s="95">
        <f>'LEI Seaview Usage'!K253</f>
        <v>40.452500000000001</v>
      </c>
      <c r="N254" s="95">
        <f>'LEI Seaview Usage'!L253</f>
        <v>41.6</v>
      </c>
      <c r="O254" s="95">
        <f>'LEI Seaview Usage'!M253</f>
        <v>38.637500000000003</v>
      </c>
      <c r="P254" s="95">
        <f>'LEI Seaview Usage'!N253</f>
        <v>37.482500000000002</v>
      </c>
      <c r="Q254" s="95">
        <f>'LEI Seaview Usage'!O253</f>
        <v>37.2575</v>
      </c>
      <c r="R254" s="64">
        <f t="shared" si="15"/>
        <v>38.893750000000004</v>
      </c>
      <c r="S254" s="114">
        <f t="shared" si="16"/>
        <v>259.58333333333331</v>
      </c>
    </row>
    <row r="255" spans="2:19" ht="15.75" x14ac:dyDescent="0.25">
      <c r="B255" s="58"/>
      <c r="C255" s="13">
        <v>0.625</v>
      </c>
      <c r="D255" s="14" t="s">
        <v>288</v>
      </c>
      <c r="E255" s="15">
        <v>530</v>
      </c>
      <c r="F255" s="15">
        <v>283</v>
      </c>
      <c r="G255" s="16">
        <v>791</v>
      </c>
      <c r="H255" s="15">
        <v>235</v>
      </c>
      <c r="I255" s="16">
        <v>620</v>
      </c>
      <c r="J255" s="17">
        <v>702</v>
      </c>
      <c r="K255" s="60">
        <f t="shared" si="14"/>
        <v>3161</v>
      </c>
      <c r="L255" s="95">
        <f>'LEI Seaview Usage'!J254</f>
        <v>38.975000000000001</v>
      </c>
      <c r="M255" s="95">
        <f>'LEI Seaview Usage'!K254</f>
        <v>37.122500000000002</v>
      </c>
      <c r="N255" s="95">
        <f>'LEI Seaview Usage'!L254</f>
        <v>40.932499999999997</v>
      </c>
      <c r="O255" s="95">
        <f>'LEI Seaview Usage'!M254</f>
        <v>36.762500000000003</v>
      </c>
      <c r="P255" s="95">
        <f>'LEI Seaview Usage'!N254</f>
        <v>39.65</v>
      </c>
      <c r="Q255" s="95">
        <f>'LEI Seaview Usage'!O254</f>
        <v>40.265000000000001</v>
      </c>
      <c r="R255" s="64">
        <f t="shared" si="15"/>
        <v>38.951250000000009</v>
      </c>
      <c r="S255" s="114">
        <f t="shared" si="16"/>
        <v>263.41666666666669</v>
      </c>
    </row>
    <row r="256" spans="2:19" ht="15.75" x14ac:dyDescent="0.25">
      <c r="B256" s="58"/>
      <c r="C256" s="13">
        <v>0.625</v>
      </c>
      <c r="D256" s="14" t="s">
        <v>289</v>
      </c>
      <c r="E256" s="15">
        <v>8</v>
      </c>
      <c r="F256" s="15">
        <v>46</v>
      </c>
      <c r="G256" s="16">
        <v>7</v>
      </c>
      <c r="H256" s="15">
        <v>2</v>
      </c>
      <c r="I256" s="16">
        <v>41</v>
      </c>
      <c r="J256" s="17">
        <v>258</v>
      </c>
      <c r="K256" s="60">
        <f t="shared" si="14"/>
        <v>362</v>
      </c>
      <c r="L256" s="95">
        <f>'LEI Seaview Usage'!J255</f>
        <v>35.06</v>
      </c>
      <c r="M256" s="95">
        <f>'LEI Seaview Usage'!K255</f>
        <v>35.344999999999999</v>
      </c>
      <c r="N256" s="95">
        <f>'LEI Seaview Usage'!L255</f>
        <v>35.052500000000002</v>
      </c>
      <c r="O256" s="95">
        <f>'LEI Seaview Usage'!M255</f>
        <v>35.015000000000001</v>
      </c>
      <c r="P256" s="95">
        <f>'LEI Seaview Usage'!N255</f>
        <v>35.307499999999997</v>
      </c>
      <c r="Q256" s="95">
        <f>'LEI Seaview Usage'!O255</f>
        <v>36.935000000000002</v>
      </c>
      <c r="R256" s="64">
        <f t="shared" si="15"/>
        <v>35.452500000000008</v>
      </c>
      <c r="S256" s="114">
        <f t="shared" si="16"/>
        <v>30.166666666666668</v>
      </c>
    </row>
    <row r="257" spans="2:19" ht="15.75" x14ac:dyDescent="0.25">
      <c r="B257" s="58"/>
      <c r="C257" s="13">
        <v>0.625</v>
      </c>
      <c r="D257" s="14" t="s">
        <v>290</v>
      </c>
      <c r="E257" s="15">
        <v>723</v>
      </c>
      <c r="F257" s="15">
        <v>490</v>
      </c>
      <c r="G257" s="16">
        <v>1018</v>
      </c>
      <c r="H257" s="15">
        <v>1234</v>
      </c>
      <c r="I257" s="16">
        <v>434</v>
      </c>
      <c r="J257" s="17">
        <v>552</v>
      </c>
      <c r="K257" s="60">
        <f t="shared" si="14"/>
        <v>4451</v>
      </c>
      <c r="L257" s="95">
        <f>'LEI Seaview Usage'!J256</f>
        <v>40.422499999999999</v>
      </c>
      <c r="M257" s="95">
        <f>'LEI Seaview Usage'!K256</f>
        <v>38.674999999999997</v>
      </c>
      <c r="N257" s="95">
        <f>'LEI Seaview Usage'!L256</f>
        <v>42.823999999999998</v>
      </c>
      <c r="O257" s="95">
        <f>'LEI Seaview Usage'!M256</f>
        <v>46.712000000000003</v>
      </c>
      <c r="P257" s="95">
        <f>'LEI Seaview Usage'!N256</f>
        <v>38.255000000000003</v>
      </c>
      <c r="Q257" s="95">
        <f>'LEI Seaview Usage'!O256</f>
        <v>39.14</v>
      </c>
      <c r="R257" s="64">
        <f t="shared" si="15"/>
        <v>41.004750000000001</v>
      </c>
      <c r="S257" s="114">
        <f t="shared" si="16"/>
        <v>370.91666666666669</v>
      </c>
    </row>
    <row r="258" spans="2:19" ht="15.75" x14ac:dyDescent="0.25">
      <c r="B258" s="58"/>
      <c r="C258" s="13">
        <v>0.625</v>
      </c>
      <c r="D258" s="14" t="s">
        <v>291</v>
      </c>
      <c r="E258" s="15">
        <v>15</v>
      </c>
      <c r="F258" s="15">
        <v>129</v>
      </c>
      <c r="G258" s="16">
        <v>40</v>
      </c>
      <c r="H258" s="15">
        <v>365</v>
      </c>
      <c r="I258" s="16">
        <v>403</v>
      </c>
      <c r="J258" s="17">
        <v>96</v>
      </c>
      <c r="K258" s="60">
        <f t="shared" si="14"/>
        <v>1048</v>
      </c>
      <c r="L258" s="95">
        <f>'LEI Seaview Usage'!J257</f>
        <v>35.112499999999997</v>
      </c>
      <c r="M258" s="95">
        <f>'LEI Seaview Usage'!K257</f>
        <v>35.967500000000001</v>
      </c>
      <c r="N258" s="95">
        <f>'LEI Seaview Usage'!L257</f>
        <v>35.299999999999997</v>
      </c>
      <c r="O258" s="95">
        <f>'LEI Seaview Usage'!M257</f>
        <v>37.737499999999997</v>
      </c>
      <c r="P258" s="95">
        <f>'LEI Seaview Usage'!N257</f>
        <v>38.022500000000001</v>
      </c>
      <c r="Q258" s="95">
        <f>'LEI Seaview Usage'!O257</f>
        <v>35.72</v>
      </c>
      <c r="R258" s="64">
        <f t="shared" si="15"/>
        <v>36.31</v>
      </c>
      <c r="S258" s="114">
        <f t="shared" si="16"/>
        <v>87.333333333333329</v>
      </c>
    </row>
    <row r="259" spans="2:19" ht="15.75" x14ac:dyDescent="0.25">
      <c r="B259" s="58"/>
      <c r="C259" s="13">
        <v>0.625</v>
      </c>
      <c r="D259" s="14" t="s">
        <v>292</v>
      </c>
      <c r="E259" s="15">
        <v>279</v>
      </c>
      <c r="F259" s="15">
        <v>281</v>
      </c>
      <c r="G259" s="16">
        <v>289</v>
      </c>
      <c r="H259" s="15">
        <v>233</v>
      </c>
      <c r="I259" s="16">
        <v>247</v>
      </c>
      <c r="J259" s="17">
        <v>205</v>
      </c>
      <c r="K259" s="60">
        <f t="shared" si="14"/>
        <v>1534</v>
      </c>
      <c r="L259" s="95">
        <f>'LEI Seaview Usage'!J258</f>
        <v>37.092500000000001</v>
      </c>
      <c r="M259" s="95">
        <f>'LEI Seaview Usage'!K258</f>
        <v>37.107500000000002</v>
      </c>
      <c r="N259" s="95">
        <f>'LEI Seaview Usage'!L258</f>
        <v>37.167499999999997</v>
      </c>
      <c r="O259" s="95">
        <f>'LEI Seaview Usage'!M258</f>
        <v>36.747500000000002</v>
      </c>
      <c r="P259" s="95">
        <f>'LEI Seaview Usage'!N258</f>
        <v>36.852499999999999</v>
      </c>
      <c r="Q259" s="95">
        <f>'LEI Seaview Usage'!O258</f>
        <v>36.537500000000001</v>
      </c>
      <c r="R259" s="64">
        <f t="shared" si="15"/>
        <v>36.917499999999997</v>
      </c>
      <c r="S259" s="114">
        <f t="shared" si="16"/>
        <v>127.83333333333333</v>
      </c>
    </row>
    <row r="260" spans="2:19" ht="15.75" x14ac:dyDescent="0.25">
      <c r="B260" s="58"/>
      <c r="C260" s="13">
        <v>0.625</v>
      </c>
      <c r="D260" s="14" t="s">
        <v>293</v>
      </c>
      <c r="E260" s="15">
        <v>9</v>
      </c>
      <c r="F260" s="15">
        <v>30</v>
      </c>
      <c r="G260" s="16">
        <v>38</v>
      </c>
      <c r="H260" s="15">
        <v>39</v>
      </c>
      <c r="I260" s="16">
        <v>27</v>
      </c>
      <c r="J260" s="17">
        <v>19</v>
      </c>
      <c r="K260" s="60">
        <f t="shared" si="14"/>
        <v>162</v>
      </c>
      <c r="L260" s="95">
        <f>'LEI Seaview Usage'!J259</f>
        <v>35.067500000000003</v>
      </c>
      <c r="M260" s="95">
        <f>'LEI Seaview Usage'!K259</f>
        <v>35.225000000000001</v>
      </c>
      <c r="N260" s="95">
        <f>'LEI Seaview Usage'!L259</f>
        <v>35.284999999999997</v>
      </c>
      <c r="O260" s="95">
        <f>'LEI Seaview Usage'!M259</f>
        <v>35.292499999999997</v>
      </c>
      <c r="P260" s="95">
        <f>'LEI Seaview Usage'!N259</f>
        <v>35.202500000000001</v>
      </c>
      <c r="Q260" s="95">
        <f>'LEI Seaview Usage'!O259</f>
        <v>35.142499999999998</v>
      </c>
      <c r="R260" s="64">
        <f t="shared" si="15"/>
        <v>35.202499999999993</v>
      </c>
      <c r="S260" s="114">
        <f t="shared" si="16"/>
        <v>13.5</v>
      </c>
    </row>
    <row r="261" spans="2:19" ht="15.75" x14ac:dyDescent="0.25">
      <c r="B261" s="58"/>
      <c r="C261" s="13">
        <v>0.625</v>
      </c>
      <c r="D261" s="14" t="s">
        <v>294</v>
      </c>
      <c r="E261" s="15">
        <v>388</v>
      </c>
      <c r="F261" s="15">
        <v>459</v>
      </c>
      <c r="G261" s="16">
        <v>335</v>
      </c>
      <c r="H261" s="15">
        <v>258</v>
      </c>
      <c r="I261" s="16">
        <v>472</v>
      </c>
      <c r="J261" s="17">
        <v>348</v>
      </c>
      <c r="K261" s="60">
        <f t="shared" si="14"/>
        <v>2260</v>
      </c>
      <c r="L261" s="95">
        <f>'LEI Seaview Usage'!J260</f>
        <v>37.909999999999997</v>
      </c>
      <c r="M261" s="95">
        <f>'LEI Seaview Usage'!K260</f>
        <v>38.442500000000003</v>
      </c>
      <c r="N261" s="95">
        <f>'LEI Seaview Usage'!L260</f>
        <v>37.512500000000003</v>
      </c>
      <c r="O261" s="95">
        <f>'LEI Seaview Usage'!M260</f>
        <v>36.935000000000002</v>
      </c>
      <c r="P261" s="95">
        <f>'LEI Seaview Usage'!N260</f>
        <v>38.54</v>
      </c>
      <c r="Q261" s="95">
        <f>'LEI Seaview Usage'!O260</f>
        <v>37.61</v>
      </c>
      <c r="R261" s="64">
        <f t="shared" si="15"/>
        <v>37.824999999999996</v>
      </c>
      <c r="S261" s="114">
        <f t="shared" si="16"/>
        <v>188.33333333333334</v>
      </c>
    </row>
    <row r="262" spans="2:19" ht="15.75" x14ac:dyDescent="0.25">
      <c r="B262" s="58"/>
      <c r="C262" s="13">
        <v>0.625</v>
      </c>
      <c r="D262" s="14" t="s">
        <v>295</v>
      </c>
      <c r="E262" s="15"/>
      <c r="F262" s="15"/>
      <c r="G262" s="16"/>
      <c r="H262" s="15"/>
      <c r="I262" s="16"/>
      <c r="J262" s="17"/>
      <c r="K262" s="60">
        <f t="shared" si="14"/>
        <v>0</v>
      </c>
      <c r="L262" s="95">
        <f>'LEI Seaview Usage'!J261</f>
        <v>35</v>
      </c>
      <c r="M262" s="95">
        <f>'LEI Seaview Usage'!K261</f>
        <v>35</v>
      </c>
      <c r="N262" s="95">
        <f>'LEI Seaview Usage'!L261</f>
        <v>35</v>
      </c>
      <c r="O262" s="95">
        <f>'LEI Seaview Usage'!M261</f>
        <v>35</v>
      </c>
      <c r="P262" s="95">
        <f>'LEI Seaview Usage'!N261</f>
        <v>35</v>
      </c>
      <c r="Q262" s="95">
        <f>'LEI Seaview Usage'!O261</f>
        <v>35</v>
      </c>
      <c r="R262" s="64">
        <f t="shared" si="15"/>
        <v>35</v>
      </c>
      <c r="S262" s="114" t="str">
        <f t="shared" si="16"/>
        <v/>
      </c>
    </row>
    <row r="263" spans="2:19" ht="15.75" x14ac:dyDescent="0.25">
      <c r="B263" s="58"/>
      <c r="C263" s="13">
        <v>0.625</v>
      </c>
      <c r="D263" s="14" t="s">
        <v>296</v>
      </c>
      <c r="E263" s="15">
        <v>326</v>
      </c>
      <c r="F263" s="15">
        <v>360</v>
      </c>
      <c r="G263" s="16">
        <v>617</v>
      </c>
      <c r="H263" s="15">
        <v>824</v>
      </c>
      <c r="I263" s="16">
        <v>635</v>
      </c>
      <c r="J263" s="17">
        <v>672</v>
      </c>
      <c r="K263" s="60">
        <f t="shared" si="14"/>
        <v>3434</v>
      </c>
      <c r="L263" s="95">
        <f>'LEI Seaview Usage'!J262</f>
        <v>37.445</v>
      </c>
      <c r="M263" s="95">
        <f>'LEI Seaview Usage'!K262</f>
        <v>37.700000000000003</v>
      </c>
      <c r="N263" s="95">
        <f>'LEI Seaview Usage'!L262</f>
        <v>39.627499999999998</v>
      </c>
      <c r="O263" s="95">
        <f>'LEI Seaview Usage'!M262</f>
        <v>41.18</v>
      </c>
      <c r="P263" s="95">
        <f>'LEI Seaview Usage'!N262</f>
        <v>39.762500000000003</v>
      </c>
      <c r="Q263" s="95">
        <f>'LEI Seaview Usage'!O262</f>
        <v>40.04</v>
      </c>
      <c r="R263" s="64">
        <f t="shared" si="15"/>
        <v>39.292500000000004</v>
      </c>
      <c r="S263" s="114">
        <f t="shared" si="16"/>
        <v>286.16666666666669</v>
      </c>
    </row>
    <row r="264" spans="2:19" ht="15.75" x14ac:dyDescent="0.25">
      <c r="B264" s="58"/>
      <c r="C264" s="13">
        <v>0.625</v>
      </c>
      <c r="D264" s="14" t="s">
        <v>297</v>
      </c>
      <c r="E264" s="15">
        <v>727</v>
      </c>
      <c r="F264" s="15">
        <v>1185</v>
      </c>
      <c r="G264" s="16">
        <v>1799</v>
      </c>
      <c r="H264" s="15">
        <v>1922</v>
      </c>
      <c r="I264" s="16">
        <v>910</v>
      </c>
      <c r="J264" s="17">
        <v>1123</v>
      </c>
      <c r="K264" s="60">
        <f t="shared" si="14"/>
        <v>7666</v>
      </c>
      <c r="L264" s="95">
        <f>'LEI Seaview Usage'!J263</f>
        <v>40.452500000000001</v>
      </c>
      <c r="M264" s="95">
        <f>'LEI Seaview Usage'!K263</f>
        <v>45.83</v>
      </c>
      <c r="N264" s="95">
        <f>'LEI Seaview Usage'!L263</f>
        <v>56.882000000000005</v>
      </c>
      <c r="O264" s="95">
        <f>'LEI Seaview Usage'!M263</f>
        <v>59.096000000000004</v>
      </c>
      <c r="P264" s="95">
        <f>'LEI Seaview Usage'!N263</f>
        <v>41.825000000000003</v>
      </c>
      <c r="Q264" s="95">
        <f>'LEI Seaview Usage'!O263</f>
        <v>44.713999999999999</v>
      </c>
      <c r="R264" s="64">
        <f t="shared" si="15"/>
        <v>48.133250000000004</v>
      </c>
      <c r="S264" s="114">
        <f t="shared" si="16"/>
        <v>638.83333333333337</v>
      </c>
    </row>
    <row r="265" spans="2:19" ht="15.75" x14ac:dyDescent="0.25">
      <c r="B265" s="58"/>
      <c r="C265" s="13">
        <v>0.625</v>
      </c>
      <c r="D265" s="14" t="s">
        <v>298</v>
      </c>
      <c r="E265" s="15">
        <v>90</v>
      </c>
      <c r="F265" s="15">
        <v>473</v>
      </c>
      <c r="G265" s="16">
        <v>1420</v>
      </c>
      <c r="H265" s="15">
        <v>1241</v>
      </c>
      <c r="I265" s="16">
        <v>1366</v>
      </c>
      <c r="J265" s="17">
        <v>1080</v>
      </c>
      <c r="K265" s="60">
        <f t="shared" ref="K265:K328" si="17">SUM(E265:J265)</f>
        <v>5670</v>
      </c>
      <c r="L265" s="95">
        <f>'LEI Seaview Usage'!J264</f>
        <v>35.674999999999997</v>
      </c>
      <c r="M265" s="95">
        <f>'LEI Seaview Usage'!K264</f>
        <v>38.547499999999999</v>
      </c>
      <c r="N265" s="95">
        <f>'LEI Seaview Usage'!L264</f>
        <v>50.06</v>
      </c>
      <c r="O265" s="95">
        <f>'LEI Seaview Usage'!M264</f>
        <v>46.838000000000001</v>
      </c>
      <c r="P265" s="95">
        <f>'LEI Seaview Usage'!N264</f>
        <v>49.088000000000001</v>
      </c>
      <c r="Q265" s="95">
        <f>'LEI Seaview Usage'!O264</f>
        <v>43.94</v>
      </c>
      <c r="R265" s="64">
        <f t="shared" ref="R265:R328" si="18">AVERAGE(L265:Q265)</f>
        <v>44.024750000000004</v>
      </c>
      <c r="S265" s="114">
        <f t="shared" ref="S265:S328" si="19">IFERROR(AVERAGE(E265:J265)/2,"")</f>
        <v>472.5</v>
      </c>
    </row>
    <row r="266" spans="2:19" ht="15.75" x14ac:dyDescent="0.25">
      <c r="B266" s="58"/>
      <c r="C266" s="13">
        <v>0.625</v>
      </c>
      <c r="D266" s="14" t="s">
        <v>299</v>
      </c>
      <c r="E266" s="15">
        <v>555</v>
      </c>
      <c r="F266" s="15">
        <v>675</v>
      </c>
      <c r="G266" s="16">
        <v>342</v>
      </c>
      <c r="H266" s="15">
        <v>16</v>
      </c>
      <c r="I266" s="16">
        <v>15</v>
      </c>
      <c r="J266" s="17">
        <v>15</v>
      </c>
      <c r="K266" s="60">
        <f t="shared" si="17"/>
        <v>1618</v>
      </c>
      <c r="L266" s="95">
        <f>'LEI Seaview Usage'!J265</f>
        <v>39.162500000000001</v>
      </c>
      <c r="M266" s="95">
        <f>'LEI Seaview Usage'!K265</f>
        <v>40.0625</v>
      </c>
      <c r="N266" s="95">
        <f>'LEI Seaview Usage'!L265</f>
        <v>37.564999999999998</v>
      </c>
      <c r="O266" s="95">
        <f>'LEI Seaview Usage'!M265</f>
        <v>35.119999999999997</v>
      </c>
      <c r="P266" s="95">
        <f>'LEI Seaview Usage'!N265</f>
        <v>35.112499999999997</v>
      </c>
      <c r="Q266" s="95">
        <f>'LEI Seaview Usage'!O265</f>
        <v>35.112499999999997</v>
      </c>
      <c r="R266" s="64">
        <f t="shared" si="18"/>
        <v>37.022500000000001</v>
      </c>
      <c r="S266" s="114">
        <f t="shared" si="19"/>
        <v>134.83333333333334</v>
      </c>
    </row>
    <row r="267" spans="2:19" ht="15.75" x14ac:dyDescent="0.25">
      <c r="B267" s="58"/>
      <c r="C267" s="13">
        <v>0.625</v>
      </c>
      <c r="D267" s="14" t="s">
        <v>300</v>
      </c>
      <c r="E267" s="15">
        <v>18</v>
      </c>
      <c r="F267" s="15">
        <v>28</v>
      </c>
      <c r="G267" s="16">
        <v>12</v>
      </c>
      <c r="H267" s="15">
        <v>32</v>
      </c>
      <c r="I267" s="16"/>
      <c r="J267" s="17"/>
      <c r="K267" s="60">
        <f t="shared" si="17"/>
        <v>90</v>
      </c>
      <c r="L267" s="95">
        <f>'LEI Seaview Usage'!J266</f>
        <v>35.134999999999998</v>
      </c>
      <c r="M267" s="95">
        <f>'LEI Seaview Usage'!K266</f>
        <v>35.21</v>
      </c>
      <c r="N267" s="95">
        <f>'LEI Seaview Usage'!L266</f>
        <v>35.090000000000003</v>
      </c>
      <c r="O267" s="95">
        <f>'LEI Seaview Usage'!M266</f>
        <v>35.24</v>
      </c>
      <c r="P267" s="95">
        <f>'LEI Seaview Usage'!N266</f>
        <v>35</v>
      </c>
      <c r="Q267" s="95">
        <f>'LEI Seaview Usage'!O266</f>
        <v>35</v>
      </c>
      <c r="R267" s="64">
        <f t="shared" si="18"/>
        <v>35.112500000000004</v>
      </c>
      <c r="S267" s="114">
        <f t="shared" si="19"/>
        <v>11.25</v>
      </c>
    </row>
    <row r="268" spans="2:19" ht="15.75" x14ac:dyDescent="0.25">
      <c r="B268" s="58"/>
      <c r="C268" s="13">
        <v>0.625</v>
      </c>
      <c r="D268" s="14" t="s">
        <v>301</v>
      </c>
      <c r="E268" s="15">
        <v>232</v>
      </c>
      <c r="F268" s="15">
        <v>163</v>
      </c>
      <c r="G268" s="16">
        <v>388</v>
      </c>
      <c r="H268" s="15">
        <v>1029</v>
      </c>
      <c r="I268" s="16">
        <v>1190</v>
      </c>
      <c r="J268" s="17">
        <v>1052</v>
      </c>
      <c r="K268" s="60">
        <f t="shared" si="17"/>
        <v>4054</v>
      </c>
      <c r="L268" s="95">
        <f>'LEI Seaview Usage'!J267</f>
        <v>36.74</v>
      </c>
      <c r="M268" s="95">
        <f>'LEI Seaview Usage'!K267</f>
        <v>36.222499999999997</v>
      </c>
      <c r="N268" s="95">
        <f>'LEI Seaview Usage'!L267</f>
        <v>37.909999999999997</v>
      </c>
      <c r="O268" s="95">
        <f>'LEI Seaview Usage'!M267</f>
        <v>43.021999999999998</v>
      </c>
      <c r="P268" s="95">
        <f>'LEI Seaview Usage'!N267</f>
        <v>45.92</v>
      </c>
      <c r="Q268" s="95">
        <f>'LEI Seaview Usage'!O267</f>
        <v>43.436</v>
      </c>
      <c r="R268" s="64">
        <f t="shared" si="18"/>
        <v>40.54175</v>
      </c>
      <c r="S268" s="114">
        <f t="shared" si="19"/>
        <v>337.83333333333331</v>
      </c>
    </row>
    <row r="269" spans="2:19" ht="15.75" x14ac:dyDescent="0.25">
      <c r="B269" s="58"/>
      <c r="C269" s="13">
        <v>0.625</v>
      </c>
      <c r="D269" s="14" t="s">
        <v>302</v>
      </c>
      <c r="E269" s="15">
        <v>422</v>
      </c>
      <c r="F269" s="15">
        <v>511</v>
      </c>
      <c r="G269" s="16">
        <v>723</v>
      </c>
      <c r="H269" s="15">
        <v>723</v>
      </c>
      <c r="I269" s="16">
        <v>364</v>
      </c>
      <c r="J269" s="17">
        <v>332</v>
      </c>
      <c r="K269" s="60">
        <f t="shared" si="17"/>
        <v>3075</v>
      </c>
      <c r="L269" s="95">
        <f>'LEI Seaview Usage'!J268</f>
        <v>38.164999999999999</v>
      </c>
      <c r="M269" s="95">
        <f>'LEI Seaview Usage'!K268</f>
        <v>38.832500000000003</v>
      </c>
      <c r="N269" s="95">
        <f>'LEI Seaview Usage'!L268</f>
        <v>40.422499999999999</v>
      </c>
      <c r="O269" s="95">
        <f>'LEI Seaview Usage'!M268</f>
        <v>40.422499999999999</v>
      </c>
      <c r="P269" s="95">
        <f>'LEI Seaview Usage'!N268</f>
        <v>37.729999999999997</v>
      </c>
      <c r="Q269" s="95">
        <f>'LEI Seaview Usage'!O268</f>
        <v>37.49</v>
      </c>
      <c r="R269" s="64">
        <f t="shared" si="18"/>
        <v>38.84375</v>
      </c>
      <c r="S269" s="114">
        <f t="shared" si="19"/>
        <v>256.25</v>
      </c>
    </row>
    <row r="270" spans="2:19" ht="15.75" x14ac:dyDescent="0.25">
      <c r="B270" s="58"/>
      <c r="C270" s="13">
        <v>0.625</v>
      </c>
      <c r="D270" s="14" t="s">
        <v>303</v>
      </c>
      <c r="E270" s="15">
        <v>504</v>
      </c>
      <c r="F270" s="15">
        <v>660</v>
      </c>
      <c r="G270" s="16">
        <v>1809</v>
      </c>
      <c r="H270" s="15">
        <v>4432</v>
      </c>
      <c r="I270" s="16">
        <v>3102</v>
      </c>
      <c r="J270" s="17">
        <v>3119</v>
      </c>
      <c r="K270" s="60">
        <f t="shared" si="17"/>
        <v>13626</v>
      </c>
      <c r="L270" s="95">
        <f>'LEI Seaview Usage'!J269</f>
        <v>38.78</v>
      </c>
      <c r="M270" s="95">
        <f>'LEI Seaview Usage'!K269</f>
        <v>39.950000000000003</v>
      </c>
      <c r="N270" s="95">
        <f>'LEI Seaview Usage'!L269</f>
        <v>57.061999999999998</v>
      </c>
      <c r="O270" s="95">
        <f>'LEI Seaview Usage'!M269</f>
        <v>135.78</v>
      </c>
      <c r="P270" s="95">
        <f>'LEI Seaview Usage'!N269</f>
        <v>82.58</v>
      </c>
      <c r="Q270" s="95">
        <f>'LEI Seaview Usage'!O269</f>
        <v>83.26</v>
      </c>
      <c r="R270" s="64">
        <f t="shared" si="18"/>
        <v>72.902000000000001</v>
      </c>
      <c r="S270" s="114">
        <f t="shared" si="19"/>
        <v>1135.5</v>
      </c>
    </row>
    <row r="271" spans="2:19" ht="15.75" x14ac:dyDescent="0.25">
      <c r="B271" s="58"/>
      <c r="C271" s="13">
        <v>0.625</v>
      </c>
      <c r="D271" s="14" t="s">
        <v>304</v>
      </c>
      <c r="E271" s="15">
        <v>199</v>
      </c>
      <c r="F271" s="15">
        <v>785</v>
      </c>
      <c r="G271" s="16">
        <v>6506</v>
      </c>
      <c r="H271" s="15">
        <v>8550</v>
      </c>
      <c r="I271" s="16">
        <v>2769</v>
      </c>
      <c r="J271" s="17">
        <v>1111</v>
      </c>
      <c r="K271" s="60">
        <f t="shared" si="17"/>
        <v>19920</v>
      </c>
      <c r="L271" s="95">
        <f>'LEI Seaview Usage'!J270</f>
        <v>36.4925</v>
      </c>
      <c r="M271" s="95">
        <f>'LEI Seaview Usage'!K270</f>
        <v>40.887500000000003</v>
      </c>
      <c r="N271" s="95">
        <f>'LEI Seaview Usage'!L270</f>
        <v>218.74</v>
      </c>
      <c r="O271" s="95">
        <f>'LEI Seaview Usage'!M270</f>
        <v>300.5</v>
      </c>
      <c r="P271" s="95">
        <f>'LEI Seaview Usage'!N270</f>
        <v>74.341999999999999</v>
      </c>
      <c r="Q271" s="95">
        <f>'LEI Seaview Usage'!O270</f>
        <v>44.497999999999998</v>
      </c>
      <c r="R271" s="64">
        <f t="shared" si="18"/>
        <v>119.24333333333334</v>
      </c>
      <c r="S271" s="114">
        <f t="shared" si="19"/>
        <v>1660</v>
      </c>
    </row>
    <row r="272" spans="2:19" ht="15.75" x14ac:dyDescent="0.25">
      <c r="B272" s="58"/>
      <c r="C272" s="13">
        <v>0.625</v>
      </c>
      <c r="D272" s="14" t="s">
        <v>305</v>
      </c>
      <c r="E272" s="15">
        <v>2128</v>
      </c>
      <c r="F272" s="15">
        <v>2294</v>
      </c>
      <c r="G272" s="16">
        <v>2782</v>
      </c>
      <c r="H272" s="15">
        <v>2353</v>
      </c>
      <c r="I272" s="16">
        <v>1765</v>
      </c>
      <c r="J272" s="17">
        <v>1610</v>
      </c>
      <c r="K272" s="60">
        <f t="shared" si="17"/>
        <v>12932</v>
      </c>
      <c r="L272" s="95">
        <f>'LEI Seaview Usage'!J271</f>
        <v>62.804000000000002</v>
      </c>
      <c r="M272" s="95">
        <f>'LEI Seaview Usage'!K271</f>
        <v>65.792000000000002</v>
      </c>
      <c r="N272" s="95">
        <f>'LEI Seaview Usage'!L271</f>
        <v>74.575999999999993</v>
      </c>
      <c r="O272" s="95">
        <f>'LEI Seaview Usage'!M271</f>
        <v>66.853999999999999</v>
      </c>
      <c r="P272" s="95">
        <f>'LEI Seaview Usage'!N271</f>
        <v>56.27</v>
      </c>
      <c r="Q272" s="95">
        <f>'LEI Seaview Usage'!O271</f>
        <v>53.480000000000004</v>
      </c>
      <c r="R272" s="64">
        <f t="shared" si="18"/>
        <v>63.295999999999999</v>
      </c>
      <c r="S272" s="114">
        <f t="shared" si="19"/>
        <v>1077.6666666666667</v>
      </c>
    </row>
    <row r="273" spans="2:19" ht="15.75" x14ac:dyDescent="0.25">
      <c r="B273" s="58"/>
      <c r="C273" s="13">
        <v>0.625</v>
      </c>
      <c r="D273" s="14" t="s">
        <v>306</v>
      </c>
      <c r="E273" s="15">
        <v>198</v>
      </c>
      <c r="F273" s="15">
        <v>236</v>
      </c>
      <c r="G273" s="16">
        <v>536</v>
      </c>
      <c r="H273" s="15">
        <v>962</v>
      </c>
      <c r="I273" s="16">
        <v>372</v>
      </c>
      <c r="J273" s="17">
        <v>242</v>
      </c>
      <c r="K273" s="60">
        <f t="shared" si="17"/>
        <v>2546</v>
      </c>
      <c r="L273" s="95">
        <f>'LEI Seaview Usage'!J272</f>
        <v>36.484999999999999</v>
      </c>
      <c r="M273" s="95">
        <f>'LEI Seaview Usage'!K272</f>
        <v>36.770000000000003</v>
      </c>
      <c r="N273" s="95">
        <f>'LEI Seaview Usage'!L272</f>
        <v>39.020000000000003</v>
      </c>
      <c r="O273" s="95">
        <f>'LEI Seaview Usage'!M272</f>
        <v>42.215000000000003</v>
      </c>
      <c r="P273" s="95">
        <f>'LEI Seaview Usage'!N272</f>
        <v>37.79</v>
      </c>
      <c r="Q273" s="95">
        <f>'LEI Seaview Usage'!O272</f>
        <v>36.814999999999998</v>
      </c>
      <c r="R273" s="64">
        <f t="shared" si="18"/>
        <v>38.182499999999997</v>
      </c>
      <c r="S273" s="114">
        <f t="shared" si="19"/>
        <v>212.16666666666666</v>
      </c>
    </row>
    <row r="274" spans="2:19" ht="15.75" x14ac:dyDescent="0.25">
      <c r="B274" s="58"/>
      <c r="C274" s="13">
        <v>0.625</v>
      </c>
      <c r="D274" s="14" t="s">
        <v>307</v>
      </c>
      <c r="E274" s="15">
        <v>1057</v>
      </c>
      <c r="F274" s="15">
        <v>1400</v>
      </c>
      <c r="G274" s="16">
        <v>1634</v>
      </c>
      <c r="H274" s="15">
        <v>1633</v>
      </c>
      <c r="I274" s="16">
        <v>1499</v>
      </c>
      <c r="J274" s="17">
        <v>1367</v>
      </c>
      <c r="K274" s="60">
        <f t="shared" si="17"/>
        <v>8590</v>
      </c>
      <c r="L274" s="95">
        <f>'LEI Seaview Usage'!J273</f>
        <v>43.526000000000003</v>
      </c>
      <c r="M274" s="95">
        <f>'LEI Seaview Usage'!K273</f>
        <v>49.7</v>
      </c>
      <c r="N274" s="95">
        <f>'LEI Seaview Usage'!L273</f>
        <v>53.911999999999999</v>
      </c>
      <c r="O274" s="95">
        <f>'LEI Seaview Usage'!M273</f>
        <v>53.893999999999998</v>
      </c>
      <c r="P274" s="95">
        <f>'LEI Seaview Usage'!N273</f>
        <v>51.481999999999999</v>
      </c>
      <c r="Q274" s="95">
        <f>'LEI Seaview Usage'!O273</f>
        <v>49.106000000000002</v>
      </c>
      <c r="R274" s="64">
        <f t="shared" si="18"/>
        <v>50.27</v>
      </c>
      <c r="S274" s="114">
        <f t="shared" si="19"/>
        <v>715.83333333333337</v>
      </c>
    </row>
    <row r="275" spans="2:19" ht="15.75" x14ac:dyDescent="0.25">
      <c r="B275" s="58"/>
      <c r="C275" s="13">
        <v>0.625</v>
      </c>
      <c r="D275" s="14" t="s">
        <v>308</v>
      </c>
      <c r="E275" s="15">
        <v>539</v>
      </c>
      <c r="F275" s="15">
        <v>538</v>
      </c>
      <c r="G275" s="16">
        <v>744</v>
      </c>
      <c r="H275" s="15">
        <v>1592</v>
      </c>
      <c r="I275" s="16">
        <v>381</v>
      </c>
      <c r="J275" s="17">
        <v>2113</v>
      </c>
      <c r="K275" s="60">
        <f t="shared" si="17"/>
        <v>5907</v>
      </c>
      <c r="L275" s="95">
        <f>'LEI Seaview Usage'!J274</f>
        <v>39.042499999999997</v>
      </c>
      <c r="M275" s="95">
        <f>'LEI Seaview Usage'!K274</f>
        <v>39.034999999999997</v>
      </c>
      <c r="N275" s="95">
        <f>'LEI Seaview Usage'!L274</f>
        <v>40.58</v>
      </c>
      <c r="O275" s="95">
        <f>'LEI Seaview Usage'!M274</f>
        <v>53.155999999999999</v>
      </c>
      <c r="P275" s="95">
        <f>'LEI Seaview Usage'!N274</f>
        <v>37.857500000000002</v>
      </c>
      <c r="Q275" s="95">
        <f>'LEI Seaview Usage'!O274</f>
        <v>62.534000000000006</v>
      </c>
      <c r="R275" s="64">
        <f t="shared" si="18"/>
        <v>45.3675</v>
      </c>
      <c r="S275" s="114">
        <f t="shared" si="19"/>
        <v>492.25</v>
      </c>
    </row>
    <row r="276" spans="2:19" ht="15.75" x14ac:dyDescent="0.25">
      <c r="B276" s="58"/>
      <c r="C276" s="13">
        <v>0.625</v>
      </c>
      <c r="D276" s="14" t="s">
        <v>309</v>
      </c>
      <c r="E276" s="15">
        <v>454</v>
      </c>
      <c r="F276" s="15">
        <v>460</v>
      </c>
      <c r="G276" s="16">
        <v>661</v>
      </c>
      <c r="H276" s="15">
        <v>1095</v>
      </c>
      <c r="I276" s="16">
        <v>472</v>
      </c>
      <c r="J276" s="17">
        <v>442</v>
      </c>
      <c r="K276" s="60">
        <f t="shared" si="17"/>
        <v>3584</v>
      </c>
      <c r="L276" s="95">
        <f>'LEI Seaview Usage'!J275</f>
        <v>38.405000000000001</v>
      </c>
      <c r="M276" s="95">
        <f>'LEI Seaview Usage'!K275</f>
        <v>38.450000000000003</v>
      </c>
      <c r="N276" s="95">
        <f>'LEI Seaview Usage'!L275</f>
        <v>39.957500000000003</v>
      </c>
      <c r="O276" s="95">
        <f>'LEI Seaview Usage'!M275</f>
        <v>44.21</v>
      </c>
      <c r="P276" s="95">
        <f>'LEI Seaview Usage'!N275</f>
        <v>38.54</v>
      </c>
      <c r="Q276" s="95">
        <f>'LEI Seaview Usage'!O275</f>
        <v>38.314999999999998</v>
      </c>
      <c r="R276" s="64">
        <f t="shared" si="18"/>
        <v>39.646250000000002</v>
      </c>
      <c r="S276" s="114">
        <f t="shared" si="19"/>
        <v>298.66666666666669</v>
      </c>
    </row>
    <row r="277" spans="2:19" ht="15.75" x14ac:dyDescent="0.25">
      <c r="B277" s="58"/>
      <c r="C277" s="13">
        <v>0.625</v>
      </c>
      <c r="D277" s="14" t="s">
        <v>310</v>
      </c>
      <c r="E277" s="15"/>
      <c r="F277" s="15">
        <v>1135</v>
      </c>
      <c r="G277" s="16">
        <v>1032</v>
      </c>
      <c r="H277" s="15">
        <v>1074</v>
      </c>
      <c r="I277" s="16">
        <v>687</v>
      </c>
      <c r="J277" s="17"/>
      <c r="K277" s="60">
        <f t="shared" si="17"/>
        <v>3928</v>
      </c>
      <c r="L277" s="95">
        <f>'LEI Seaview Usage'!J276</f>
        <v>35</v>
      </c>
      <c r="M277" s="95">
        <f>'LEI Seaview Usage'!K276</f>
        <v>44.93</v>
      </c>
      <c r="N277" s="95">
        <f>'LEI Seaview Usage'!L276</f>
        <v>43.076000000000001</v>
      </c>
      <c r="O277" s="95">
        <f>'LEI Seaview Usage'!M276</f>
        <v>43.832000000000001</v>
      </c>
      <c r="P277" s="95">
        <f>'LEI Seaview Usage'!N276</f>
        <v>40.152500000000003</v>
      </c>
      <c r="Q277" s="95">
        <f>'LEI Seaview Usage'!O276</f>
        <v>35</v>
      </c>
      <c r="R277" s="64">
        <f t="shared" si="18"/>
        <v>40.33175</v>
      </c>
      <c r="S277" s="114">
        <f t="shared" si="19"/>
        <v>491</v>
      </c>
    </row>
    <row r="278" spans="2:19" ht="15.75" x14ac:dyDescent="0.25">
      <c r="B278" s="58"/>
      <c r="C278" s="13">
        <v>0.625</v>
      </c>
      <c r="D278" s="14" t="s">
        <v>311</v>
      </c>
      <c r="E278" s="15">
        <v>549</v>
      </c>
      <c r="F278" s="15">
        <v>572</v>
      </c>
      <c r="G278" s="16">
        <v>430</v>
      </c>
      <c r="H278" s="15">
        <v>607</v>
      </c>
      <c r="I278" s="16">
        <v>462</v>
      </c>
      <c r="J278" s="17">
        <v>519</v>
      </c>
      <c r="K278" s="60">
        <f t="shared" si="17"/>
        <v>3139</v>
      </c>
      <c r="L278" s="95">
        <f>'LEI Seaview Usage'!J277</f>
        <v>39.1175</v>
      </c>
      <c r="M278" s="95">
        <f>'LEI Seaview Usage'!K277</f>
        <v>39.29</v>
      </c>
      <c r="N278" s="95">
        <f>'LEI Seaview Usage'!L277</f>
        <v>38.225000000000001</v>
      </c>
      <c r="O278" s="95">
        <f>'LEI Seaview Usage'!M277</f>
        <v>39.552500000000002</v>
      </c>
      <c r="P278" s="95">
        <f>'LEI Seaview Usage'!N277</f>
        <v>38.465000000000003</v>
      </c>
      <c r="Q278" s="95">
        <f>'LEI Seaview Usage'!O277</f>
        <v>38.892499999999998</v>
      </c>
      <c r="R278" s="64">
        <f t="shared" si="18"/>
        <v>38.923750000000005</v>
      </c>
      <c r="S278" s="114">
        <f t="shared" si="19"/>
        <v>261.58333333333331</v>
      </c>
    </row>
    <row r="279" spans="2:19" ht="15.75" x14ac:dyDescent="0.25">
      <c r="B279" s="58"/>
      <c r="C279" s="13">
        <v>0.625</v>
      </c>
      <c r="D279" s="14" t="s">
        <v>312</v>
      </c>
      <c r="E279" s="15">
        <v>388</v>
      </c>
      <c r="F279" s="15">
        <v>291</v>
      </c>
      <c r="G279" s="16">
        <v>263</v>
      </c>
      <c r="H279" s="15">
        <v>432</v>
      </c>
      <c r="I279" s="16">
        <v>380</v>
      </c>
      <c r="J279" s="17">
        <v>421</v>
      </c>
      <c r="K279" s="60">
        <f t="shared" si="17"/>
        <v>2175</v>
      </c>
      <c r="L279" s="95">
        <f>'LEI Seaview Usage'!J278</f>
        <v>37.909999999999997</v>
      </c>
      <c r="M279" s="95">
        <f>'LEI Seaview Usage'!K278</f>
        <v>37.182499999999997</v>
      </c>
      <c r="N279" s="95">
        <f>'LEI Seaview Usage'!L278</f>
        <v>36.972499999999997</v>
      </c>
      <c r="O279" s="95">
        <f>'LEI Seaview Usage'!M278</f>
        <v>38.24</v>
      </c>
      <c r="P279" s="95">
        <f>'LEI Seaview Usage'!N278</f>
        <v>37.85</v>
      </c>
      <c r="Q279" s="95">
        <f>'LEI Seaview Usage'!O278</f>
        <v>38.157499999999999</v>
      </c>
      <c r="R279" s="64">
        <f t="shared" si="18"/>
        <v>37.71875</v>
      </c>
      <c r="S279" s="114">
        <f t="shared" si="19"/>
        <v>181.25</v>
      </c>
    </row>
    <row r="280" spans="2:19" ht="15.75" x14ac:dyDescent="0.25">
      <c r="B280" s="58"/>
      <c r="C280" s="13">
        <v>0.625</v>
      </c>
      <c r="D280" s="14" t="s">
        <v>313</v>
      </c>
      <c r="E280" s="15">
        <v>863</v>
      </c>
      <c r="F280" s="15">
        <v>878</v>
      </c>
      <c r="G280" s="16">
        <v>1084</v>
      </c>
      <c r="H280" s="15">
        <v>1347</v>
      </c>
      <c r="I280" s="16">
        <v>571</v>
      </c>
      <c r="J280" s="17">
        <v>374</v>
      </c>
      <c r="K280" s="60">
        <f t="shared" si="17"/>
        <v>5117</v>
      </c>
      <c r="L280" s="95">
        <f>'LEI Seaview Usage'!J279</f>
        <v>41.472499999999997</v>
      </c>
      <c r="M280" s="95">
        <f>'LEI Seaview Usage'!K279</f>
        <v>41.585000000000001</v>
      </c>
      <c r="N280" s="95">
        <f>'LEI Seaview Usage'!L279</f>
        <v>44.012</v>
      </c>
      <c r="O280" s="95">
        <f>'LEI Seaview Usage'!M279</f>
        <v>48.746000000000002</v>
      </c>
      <c r="P280" s="95">
        <f>'LEI Seaview Usage'!N279</f>
        <v>39.282499999999999</v>
      </c>
      <c r="Q280" s="95">
        <f>'LEI Seaview Usage'!O279</f>
        <v>37.805</v>
      </c>
      <c r="R280" s="64">
        <f t="shared" si="18"/>
        <v>42.150500000000001</v>
      </c>
      <c r="S280" s="114">
        <f t="shared" si="19"/>
        <v>426.41666666666669</v>
      </c>
    </row>
    <row r="281" spans="2:19" ht="15.75" x14ac:dyDescent="0.25">
      <c r="B281" s="58"/>
      <c r="C281" s="13">
        <v>0.625</v>
      </c>
      <c r="D281" s="14" t="s">
        <v>314</v>
      </c>
      <c r="E281" s="15">
        <v>1219</v>
      </c>
      <c r="F281" s="15">
        <v>1815</v>
      </c>
      <c r="G281" s="16">
        <v>2221</v>
      </c>
      <c r="H281" s="15">
        <v>1716</v>
      </c>
      <c r="I281" s="16">
        <v>1769</v>
      </c>
      <c r="J281" s="17">
        <v>2222</v>
      </c>
      <c r="K281" s="60">
        <f t="shared" si="17"/>
        <v>10962</v>
      </c>
      <c r="L281" s="95">
        <f>'LEI Seaview Usage'!J280</f>
        <v>46.442</v>
      </c>
      <c r="M281" s="95">
        <f>'LEI Seaview Usage'!K280</f>
        <v>57.17</v>
      </c>
      <c r="N281" s="95">
        <f>'LEI Seaview Usage'!L280</f>
        <v>64.478000000000009</v>
      </c>
      <c r="O281" s="95">
        <f>'LEI Seaview Usage'!M280</f>
        <v>55.387999999999998</v>
      </c>
      <c r="P281" s="95">
        <f>'LEI Seaview Usage'!N280</f>
        <v>56.341999999999999</v>
      </c>
      <c r="Q281" s="95">
        <f>'LEI Seaview Usage'!O280</f>
        <v>64.496000000000009</v>
      </c>
      <c r="R281" s="64">
        <f t="shared" si="18"/>
        <v>57.386000000000003</v>
      </c>
      <c r="S281" s="114">
        <f t="shared" si="19"/>
        <v>913.5</v>
      </c>
    </row>
    <row r="282" spans="2:19" ht="15.75" x14ac:dyDescent="0.25">
      <c r="B282" s="58"/>
      <c r="C282" s="13">
        <v>0.625</v>
      </c>
      <c r="D282" s="14" t="s">
        <v>315</v>
      </c>
      <c r="E282" s="15">
        <v>1958</v>
      </c>
      <c r="F282" s="15">
        <v>1240</v>
      </c>
      <c r="G282" s="16">
        <v>1631</v>
      </c>
      <c r="H282" s="15">
        <v>1613</v>
      </c>
      <c r="I282" s="16">
        <v>1054</v>
      </c>
      <c r="J282" s="17">
        <v>1223</v>
      </c>
      <c r="K282" s="60">
        <f t="shared" si="17"/>
        <v>8719</v>
      </c>
      <c r="L282" s="95">
        <f>'LEI Seaview Usage'!J281</f>
        <v>59.744</v>
      </c>
      <c r="M282" s="95">
        <f>'LEI Seaview Usage'!K281</f>
        <v>46.82</v>
      </c>
      <c r="N282" s="95">
        <f>'LEI Seaview Usage'!L281</f>
        <v>53.857999999999997</v>
      </c>
      <c r="O282" s="95">
        <f>'LEI Seaview Usage'!M281</f>
        <v>53.533999999999999</v>
      </c>
      <c r="P282" s="95">
        <f>'LEI Seaview Usage'!N281</f>
        <v>43.472000000000001</v>
      </c>
      <c r="Q282" s="95">
        <f>'LEI Seaview Usage'!O281</f>
        <v>46.514000000000003</v>
      </c>
      <c r="R282" s="64">
        <f t="shared" si="18"/>
        <v>50.657000000000004</v>
      </c>
      <c r="S282" s="114">
        <f t="shared" si="19"/>
        <v>726.58333333333337</v>
      </c>
    </row>
    <row r="283" spans="2:19" ht="15.75" x14ac:dyDescent="0.25">
      <c r="B283" s="58"/>
      <c r="C283" s="13">
        <v>0.625</v>
      </c>
      <c r="D283" s="14" t="s">
        <v>316</v>
      </c>
      <c r="E283" s="15">
        <v>953</v>
      </c>
      <c r="F283" s="15">
        <v>1156</v>
      </c>
      <c r="G283" s="16">
        <v>2151</v>
      </c>
      <c r="H283" s="15">
        <v>2291</v>
      </c>
      <c r="I283" s="16">
        <v>1196</v>
      </c>
      <c r="J283" s="17">
        <v>1321</v>
      </c>
      <c r="K283" s="60">
        <f t="shared" si="17"/>
        <v>9068</v>
      </c>
      <c r="L283" s="95">
        <f>'LEI Seaview Usage'!J282</f>
        <v>42.147500000000001</v>
      </c>
      <c r="M283" s="95">
        <f>'LEI Seaview Usage'!K282</f>
        <v>45.308</v>
      </c>
      <c r="N283" s="95">
        <f>'LEI Seaview Usage'!L282</f>
        <v>63.218000000000004</v>
      </c>
      <c r="O283" s="95">
        <f>'LEI Seaview Usage'!M282</f>
        <v>65.738</v>
      </c>
      <c r="P283" s="95">
        <f>'LEI Seaview Usage'!N282</f>
        <v>46.027999999999999</v>
      </c>
      <c r="Q283" s="95">
        <f>'LEI Seaview Usage'!O282</f>
        <v>48.277999999999999</v>
      </c>
      <c r="R283" s="64">
        <f t="shared" si="18"/>
        <v>51.786250000000003</v>
      </c>
      <c r="S283" s="114">
        <f t="shared" si="19"/>
        <v>755.66666666666663</v>
      </c>
    </row>
    <row r="284" spans="2:19" ht="15.75" x14ac:dyDescent="0.25">
      <c r="B284" s="58"/>
      <c r="C284" s="13" t="s">
        <v>1116</v>
      </c>
      <c r="D284" s="14" t="s">
        <v>317</v>
      </c>
      <c r="E284" s="15">
        <v>22780</v>
      </c>
      <c r="F284" s="15">
        <v>46530</v>
      </c>
      <c r="G284" s="16">
        <v>43660</v>
      </c>
      <c r="H284" s="15">
        <v>39510</v>
      </c>
      <c r="I284" s="16">
        <v>28860</v>
      </c>
      <c r="J284" s="17">
        <v>35480</v>
      </c>
      <c r="K284" s="143">
        <f t="shared" si="17"/>
        <v>216820</v>
      </c>
      <c r="L284" s="144">
        <f>'LEI Seaview Usage'!J283</f>
        <v>1079.415</v>
      </c>
      <c r="M284" s="144">
        <f>'LEI Seaview Usage'!K283</f>
        <v>1788.075</v>
      </c>
      <c r="N284" s="144">
        <f>'LEI Seaview Usage'!L283</f>
        <v>1673.2750000000001</v>
      </c>
      <c r="O284" s="144">
        <f>'LEI Seaview Usage'!M283</f>
        <v>1507.2750000000001</v>
      </c>
      <c r="P284" s="144">
        <f>'LEI Seaview Usage'!N283</f>
        <v>1188.855</v>
      </c>
      <c r="Q284" s="144">
        <f>'LEI Seaview Usage'!O283</f>
        <v>1346.075</v>
      </c>
      <c r="R284" s="119">
        <f t="shared" si="18"/>
        <v>1430.4949999999999</v>
      </c>
      <c r="S284" s="145">
        <f t="shared" si="19"/>
        <v>18068.333333333332</v>
      </c>
    </row>
    <row r="285" spans="2:19" ht="15.75" x14ac:dyDescent="0.25">
      <c r="B285" s="58"/>
      <c r="C285" s="13">
        <v>0.625</v>
      </c>
      <c r="D285" s="14" t="s">
        <v>318</v>
      </c>
      <c r="E285" s="15">
        <v>1350</v>
      </c>
      <c r="F285" s="15">
        <v>1065</v>
      </c>
      <c r="G285" s="16">
        <v>1378</v>
      </c>
      <c r="H285" s="15">
        <v>1725</v>
      </c>
      <c r="I285" s="16">
        <v>854</v>
      </c>
      <c r="J285" s="17">
        <v>821</v>
      </c>
      <c r="K285" s="60">
        <f t="shared" si="17"/>
        <v>7193</v>
      </c>
      <c r="L285" s="95">
        <f>'LEI Seaview Usage'!J284</f>
        <v>48.8</v>
      </c>
      <c r="M285" s="95">
        <f>'LEI Seaview Usage'!K284</f>
        <v>43.67</v>
      </c>
      <c r="N285" s="95">
        <f>'LEI Seaview Usage'!L284</f>
        <v>49.304000000000002</v>
      </c>
      <c r="O285" s="95">
        <f>'LEI Seaview Usage'!M284</f>
        <v>55.55</v>
      </c>
      <c r="P285" s="95">
        <f>'LEI Seaview Usage'!N284</f>
        <v>41.405000000000001</v>
      </c>
      <c r="Q285" s="95">
        <f>'LEI Seaview Usage'!O284</f>
        <v>41.157499999999999</v>
      </c>
      <c r="R285" s="64">
        <f t="shared" si="18"/>
        <v>46.647750000000002</v>
      </c>
      <c r="S285" s="114">
        <f t="shared" si="19"/>
        <v>599.41666666666663</v>
      </c>
    </row>
    <row r="286" spans="2:19" ht="15.75" x14ac:dyDescent="0.25">
      <c r="B286" s="58"/>
      <c r="C286" s="13">
        <v>0.625</v>
      </c>
      <c r="D286" s="14" t="s">
        <v>319</v>
      </c>
      <c r="E286" s="15"/>
      <c r="F286" s="15"/>
      <c r="G286" s="16"/>
      <c r="H286" s="15"/>
      <c r="I286" s="16"/>
      <c r="J286" s="17"/>
      <c r="K286" s="60">
        <f t="shared" si="17"/>
        <v>0</v>
      </c>
      <c r="L286" s="95">
        <f>'LEI Seaview Usage'!J285</f>
        <v>35</v>
      </c>
      <c r="M286" s="95">
        <f>'LEI Seaview Usage'!K285</f>
        <v>35</v>
      </c>
      <c r="N286" s="95">
        <f>'LEI Seaview Usage'!L285</f>
        <v>35</v>
      </c>
      <c r="O286" s="95">
        <f>'LEI Seaview Usage'!M285</f>
        <v>35</v>
      </c>
      <c r="P286" s="95">
        <f>'LEI Seaview Usage'!N285</f>
        <v>35</v>
      </c>
      <c r="Q286" s="95">
        <f>'LEI Seaview Usage'!O285</f>
        <v>35</v>
      </c>
      <c r="R286" s="64">
        <f t="shared" si="18"/>
        <v>35</v>
      </c>
      <c r="S286" s="114" t="str">
        <f t="shared" si="19"/>
        <v/>
      </c>
    </row>
    <row r="287" spans="2:19" ht="15.75" x14ac:dyDescent="0.25">
      <c r="B287" s="58"/>
      <c r="C287" s="13">
        <v>0.625</v>
      </c>
      <c r="D287" s="14" t="s">
        <v>320</v>
      </c>
      <c r="E287" s="15">
        <v>2410</v>
      </c>
      <c r="F287" s="15">
        <v>2286</v>
      </c>
      <c r="G287" s="16">
        <v>1998</v>
      </c>
      <c r="H287" s="15">
        <v>892</v>
      </c>
      <c r="I287" s="16">
        <v>1753</v>
      </c>
      <c r="J287" s="17">
        <v>931</v>
      </c>
      <c r="K287" s="60">
        <f t="shared" si="17"/>
        <v>10270</v>
      </c>
      <c r="L287" s="95">
        <f>'LEI Seaview Usage'!J286</f>
        <v>67.88</v>
      </c>
      <c r="M287" s="95">
        <f>'LEI Seaview Usage'!K286</f>
        <v>65.647999999999996</v>
      </c>
      <c r="N287" s="95">
        <f>'LEI Seaview Usage'!L286</f>
        <v>60.463999999999999</v>
      </c>
      <c r="O287" s="95">
        <f>'LEI Seaview Usage'!M286</f>
        <v>41.69</v>
      </c>
      <c r="P287" s="95">
        <f>'LEI Seaview Usage'!N286</f>
        <v>56.054000000000002</v>
      </c>
      <c r="Q287" s="95">
        <f>'LEI Seaview Usage'!O286</f>
        <v>41.982500000000002</v>
      </c>
      <c r="R287" s="64">
        <f t="shared" si="18"/>
        <v>55.619750000000003</v>
      </c>
      <c r="S287" s="114">
        <f t="shared" si="19"/>
        <v>855.83333333333337</v>
      </c>
    </row>
    <row r="288" spans="2:19" ht="15.75" x14ac:dyDescent="0.25">
      <c r="B288" s="58"/>
      <c r="C288" s="13">
        <v>0.625</v>
      </c>
      <c r="D288" s="14" t="s">
        <v>321</v>
      </c>
      <c r="E288" s="15">
        <v>880</v>
      </c>
      <c r="F288" s="15">
        <v>974</v>
      </c>
      <c r="G288" s="16">
        <v>635</v>
      </c>
      <c r="H288" s="15">
        <v>650</v>
      </c>
      <c r="I288" s="16">
        <v>593</v>
      </c>
      <c r="J288" s="17">
        <v>395</v>
      </c>
      <c r="K288" s="60">
        <f t="shared" si="17"/>
        <v>4127</v>
      </c>
      <c r="L288" s="95">
        <f>'LEI Seaview Usage'!J287</f>
        <v>41.6</v>
      </c>
      <c r="M288" s="95">
        <f>'LEI Seaview Usage'!K287</f>
        <v>42.305</v>
      </c>
      <c r="N288" s="95">
        <f>'LEI Seaview Usage'!L287</f>
        <v>39.762500000000003</v>
      </c>
      <c r="O288" s="95">
        <f>'LEI Seaview Usage'!M287</f>
        <v>39.875</v>
      </c>
      <c r="P288" s="95">
        <f>'LEI Seaview Usage'!N287</f>
        <v>39.447499999999998</v>
      </c>
      <c r="Q288" s="95">
        <f>'LEI Seaview Usage'!O287</f>
        <v>37.962499999999999</v>
      </c>
      <c r="R288" s="64">
        <f t="shared" si="18"/>
        <v>40.158750000000005</v>
      </c>
      <c r="S288" s="114">
        <f t="shared" si="19"/>
        <v>343.91666666666669</v>
      </c>
    </row>
    <row r="289" spans="2:19" ht="15.75" x14ac:dyDescent="0.25">
      <c r="B289" s="58"/>
      <c r="C289" s="13">
        <v>0.625</v>
      </c>
      <c r="D289" s="14" t="s">
        <v>322</v>
      </c>
      <c r="E289" s="15">
        <v>3916</v>
      </c>
      <c r="F289" s="15">
        <v>3769</v>
      </c>
      <c r="G289" s="16">
        <v>4837</v>
      </c>
      <c r="H289" s="15">
        <v>8243</v>
      </c>
      <c r="I289" s="16">
        <v>5958</v>
      </c>
      <c r="J289" s="17">
        <v>5464</v>
      </c>
      <c r="K289" s="60">
        <f t="shared" si="17"/>
        <v>32187</v>
      </c>
      <c r="L289" s="95">
        <f>'LEI Seaview Usage'!J288</f>
        <v>115.14</v>
      </c>
      <c r="M289" s="95">
        <f>'LEI Seaview Usage'!K288</f>
        <v>109.26</v>
      </c>
      <c r="N289" s="95">
        <f>'LEI Seaview Usage'!L288</f>
        <v>151.98000000000002</v>
      </c>
      <c r="O289" s="95">
        <f>'LEI Seaview Usage'!M288</f>
        <v>288.22000000000003</v>
      </c>
      <c r="P289" s="95">
        <f>'LEI Seaview Usage'!N288</f>
        <v>196.82</v>
      </c>
      <c r="Q289" s="95">
        <f>'LEI Seaview Usage'!O288</f>
        <v>177.06</v>
      </c>
      <c r="R289" s="64">
        <f t="shared" si="18"/>
        <v>173.08</v>
      </c>
      <c r="S289" s="114">
        <f t="shared" si="19"/>
        <v>2682.25</v>
      </c>
    </row>
    <row r="290" spans="2:19" ht="15.75" x14ac:dyDescent="0.25">
      <c r="B290" s="58"/>
      <c r="C290" s="13">
        <v>0.625</v>
      </c>
      <c r="D290" s="14" t="s">
        <v>323</v>
      </c>
      <c r="E290" s="15">
        <v>2297</v>
      </c>
      <c r="F290" s="15">
        <v>2094</v>
      </c>
      <c r="G290" s="16">
        <v>2816</v>
      </c>
      <c r="H290" s="15">
        <v>2636</v>
      </c>
      <c r="I290" s="16">
        <v>3065</v>
      </c>
      <c r="J290" s="17">
        <v>2672</v>
      </c>
      <c r="K290" s="60">
        <f t="shared" si="17"/>
        <v>15580</v>
      </c>
      <c r="L290" s="95">
        <f>'LEI Seaview Usage'!J289</f>
        <v>65.846000000000004</v>
      </c>
      <c r="M290" s="95">
        <f>'LEI Seaview Usage'!K289</f>
        <v>62.192</v>
      </c>
      <c r="N290" s="95">
        <f>'LEI Seaview Usage'!L289</f>
        <v>75.188000000000002</v>
      </c>
      <c r="O290" s="95">
        <f>'LEI Seaview Usage'!M289</f>
        <v>71.948000000000008</v>
      </c>
      <c r="P290" s="95">
        <f>'LEI Seaview Usage'!N289</f>
        <v>81.099999999999994</v>
      </c>
      <c r="Q290" s="95">
        <f>'LEI Seaview Usage'!O289</f>
        <v>72.596000000000004</v>
      </c>
      <c r="R290" s="64">
        <f t="shared" si="18"/>
        <v>71.478333333333339</v>
      </c>
      <c r="S290" s="114">
        <f t="shared" si="19"/>
        <v>1298.3333333333333</v>
      </c>
    </row>
    <row r="291" spans="2:19" ht="15.75" x14ac:dyDescent="0.25">
      <c r="B291" s="58"/>
      <c r="C291" s="13">
        <v>0.625</v>
      </c>
      <c r="D291" s="14" t="s">
        <v>324</v>
      </c>
      <c r="E291" s="15">
        <v>2</v>
      </c>
      <c r="F291" s="15">
        <v>43</v>
      </c>
      <c r="G291" s="16">
        <v>5019</v>
      </c>
      <c r="H291" s="15">
        <v>2676</v>
      </c>
      <c r="I291" s="16">
        <v>471</v>
      </c>
      <c r="J291" s="17">
        <v>107</v>
      </c>
      <c r="K291" s="60">
        <f t="shared" si="17"/>
        <v>8318</v>
      </c>
      <c r="L291" s="95">
        <f>'LEI Seaview Usage'!J290</f>
        <v>35.015000000000001</v>
      </c>
      <c r="M291" s="95">
        <f>'LEI Seaview Usage'!K290</f>
        <v>35.322499999999998</v>
      </c>
      <c r="N291" s="95">
        <f>'LEI Seaview Usage'!L290</f>
        <v>159.26</v>
      </c>
      <c r="O291" s="95">
        <f>'LEI Seaview Usage'!M290</f>
        <v>72.668000000000006</v>
      </c>
      <c r="P291" s="95">
        <f>'LEI Seaview Usage'!N290</f>
        <v>38.532499999999999</v>
      </c>
      <c r="Q291" s="95">
        <f>'LEI Seaview Usage'!O290</f>
        <v>35.802500000000002</v>
      </c>
      <c r="R291" s="64">
        <f t="shared" si="18"/>
        <v>62.766750000000002</v>
      </c>
      <c r="S291" s="114">
        <f t="shared" si="19"/>
        <v>693.16666666666663</v>
      </c>
    </row>
    <row r="292" spans="2:19" ht="15.75" x14ac:dyDescent="0.25">
      <c r="B292" s="58"/>
      <c r="C292" s="13">
        <v>0.625</v>
      </c>
      <c r="D292" s="14" t="s">
        <v>325</v>
      </c>
      <c r="E292" s="15">
        <v>270</v>
      </c>
      <c r="F292" s="15">
        <v>263</v>
      </c>
      <c r="G292" s="16">
        <v>593</v>
      </c>
      <c r="H292" s="15">
        <v>928</v>
      </c>
      <c r="I292" s="16">
        <v>304</v>
      </c>
      <c r="J292" s="17">
        <v>246</v>
      </c>
      <c r="K292" s="60">
        <f t="shared" si="17"/>
        <v>2604</v>
      </c>
      <c r="L292" s="95">
        <f>'LEI Seaview Usage'!J291</f>
        <v>37.024999999999999</v>
      </c>
      <c r="M292" s="95">
        <f>'LEI Seaview Usage'!K291</f>
        <v>36.972499999999997</v>
      </c>
      <c r="N292" s="95">
        <f>'LEI Seaview Usage'!L291</f>
        <v>39.447499999999998</v>
      </c>
      <c r="O292" s="95">
        <f>'LEI Seaview Usage'!M291</f>
        <v>41.96</v>
      </c>
      <c r="P292" s="95">
        <f>'LEI Seaview Usage'!N291</f>
        <v>37.28</v>
      </c>
      <c r="Q292" s="95">
        <f>'LEI Seaview Usage'!O291</f>
        <v>36.844999999999999</v>
      </c>
      <c r="R292" s="64">
        <f t="shared" si="18"/>
        <v>38.255000000000003</v>
      </c>
      <c r="S292" s="114">
        <f t="shared" si="19"/>
        <v>217</v>
      </c>
    </row>
    <row r="293" spans="2:19" ht="15.75" x14ac:dyDescent="0.25">
      <c r="B293" s="58"/>
      <c r="C293" s="13">
        <v>0.625</v>
      </c>
      <c r="D293" s="14" t="s">
        <v>326</v>
      </c>
      <c r="E293" s="15">
        <v>383</v>
      </c>
      <c r="F293" s="15">
        <v>455</v>
      </c>
      <c r="G293" s="16">
        <v>919</v>
      </c>
      <c r="H293" s="15">
        <v>2672</v>
      </c>
      <c r="I293" s="16">
        <v>1028</v>
      </c>
      <c r="J293" s="17">
        <v>501</v>
      </c>
      <c r="K293" s="60">
        <f t="shared" si="17"/>
        <v>5958</v>
      </c>
      <c r="L293" s="95">
        <f>'LEI Seaview Usage'!J292</f>
        <v>37.872500000000002</v>
      </c>
      <c r="M293" s="95">
        <f>'LEI Seaview Usage'!K292</f>
        <v>38.412500000000001</v>
      </c>
      <c r="N293" s="95">
        <f>'LEI Seaview Usage'!L292</f>
        <v>41.892499999999998</v>
      </c>
      <c r="O293" s="95">
        <f>'LEI Seaview Usage'!M292</f>
        <v>72.596000000000004</v>
      </c>
      <c r="P293" s="95">
        <f>'LEI Seaview Usage'!N292</f>
        <v>43.003999999999998</v>
      </c>
      <c r="Q293" s="95">
        <f>'LEI Seaview Usage'!O292</f>
        <v>38.7575</v>
      </c>
      <c r="R293" s="64">
        <f t="shared" si="18"/>
        <v>45.422500000000007</v>
      </c>
      <c r="S293" s="114">
        <f t="shared" si="19"/>
        <v>496.5</v>
      </c>
    </row>
    <row r="294" spans="2:19" ht="15.75" x14ac:dyDescent="0.25">
      <c r="B294" s="58"/>
      <c r="C294" s="13">
        <v>0.625</v>
      </c>
      <c r="D294" s="14" t="s">
        <v>327</v>
      </c>
      <c r="E294" s="15">
        <v>1164</v>
      </c>
      <c r="F294" s="15">
        <v>1154</v>
      </c>
      <c r="G294" s="16">
        <v>1204</v>
      </c>
      <c r="H294" s="15">
        <v>1349</v>
      </c>
      <c r="I294" s="16">
        <v>1633</v>
      </c>
      <c r="J294" s="17">
        <v>1457</v>
      </c>
      <c r="K294" s="60">
        <f t="shared" si="17"/>
        <v>7961</v>
      </c>
      <c r="L294" s="95">
        <f>'LEI Seaview Usage'!J293</f>
        <v>45.451999999999998</v>
      </c>
      <c r="M294" s="95">
        <f>'LEI Seaview Usage'!K293</f>
        <v>45.271999999999998</v>
      </c>
      <c r="N294" s="95">
        <f>'LEI Seaview Usage'!L293</f>
        <v>46.171999999999997</v>
      </c>
      <c r="O294" s="95">
        <f>'LEI Seaview Usage'!M293</f>
        <v>48.782000000000004</v>
      </c>
      <c r="P294" s="95">
        <f>'LEI Seaview Usage'!N293</f>
        <v>53.893999999999998</v>
      </c>
      <c r="Q294" s="95">
        <f>'LEI Seaview Usage'!O293</f>
        <v>50.725999999999999</v>
      </c>
      <c r="R294" s="64">
        <f t="shared" si="18"/>
        <v>48.383000000000003</v>
      </c>
      <c r="S294" s="114">
        <f t="shared" si="19"/>
        <v>663.41666666666663</v>
      </c>
    </row>
    <row r="295" spans="2:19" ht="15.75" x14ac:dyDescent="0.25">
      <c r="B295" s="58"/>
      <c r="C295" s="13">
        <v>0.625</v>
      </c>
      <c r="D295" s="14" t="s">
        <v>328</v>
      </c>
      <c r="E295" s="15">
        <v>1795</v>
      </c>
      <c r="F295" s="15">
        <v>2090</v>
      </c>
      <c r="G295" s="16">
        <v>3234</v>
      </c>
      <c r="H295" s="15">
        <v>3800</v>
      </c>
      <c r="I295" s="16">
        <v>3640</v>
      </c>
      <c r="J295" s="17">
        <v>2258</v>
      </c>
      <c r="K295" s="60">
        <f t="shared" si="17"/>
        <v>16817</v>
      </c>
      <c r="L295" s="95">
        <f>'LEI Seaview Usage'!J294</f>
        <v>56.81</v>
      </c>
      <c r="M295" s="95">
        <f>'LEI Seaview Usage'!K294</f>
        <v>62.120000000000005</v>
      </c>
      <c r="N295" s="95">
        <f>'LEI Seaview Usage'!L294</f>
        <v>87.86</v>
      </c>
      <c r="O295" s="95">
        <f>'LEI Seaview Usage'!M294</f>
        <v>110.5</v>
      </c>
      <c r="P295" s="95">
        <f>'LEI Seaview Usage'!N294</f>
        <v>104.1</v>
      </c>
      <c r="Q295" s="95">
        <f>'LEI Seaview Usage'!O294</f>
        <v>65.144000000000005</v>
      </c>
      <c r="R295" s="64">
        <f t="shared" si="18"/>
        <v>81.088999999999999</v>
      </c>
      <c r="S295" s="114">
        <f t="shared" si="19"/>
        <v>1401.4166666666667</v>
      </c>
    </row>
    <row r="296" spans="2:19" ht="15.75" x14ac:dyDescent="0.25">
      <c r="B296" s="58"/>
      <c r="C296" s="13">
        <v>0.625</v>
      </c>
      <c r="D296" s="14" t="s">
        <v>329</v>
      </c>
      <c r="E296" s="15">
        <v>1397</v>
      </c>
      <c r="F296" s="15">
        <v>1131</v>
      </c>
      <c r="G296" s="16">
        <v>1658</v>
      </c>
      <c r="H296" s="15">
        <v>4805</v>
      </c>
      <c r="I296" s="16">
        <v>2651</v>
      </c>
      <c r="J296" s="17">
        <v>1386</v>
      </c>
      <c r="K296" s="60">
        <f t="shared" si="17"/>
        <v>13028</v>
      </c>
      <c r="L296" s="95">
        <f>'LEI Seaview Usage'!J295</f>
        <v>49.646000000000001</v>
      </c>
      <c r="M296" s="95">
        <f>'LEI Seaview Usage'!K295</f>
        <v>44.857999999999997</v>
      </c>
      <c r="N296" s="95">
        <f>'LEI Seaview Usage'!L295</f>
        <v>54.344000000000001</v>
      </c>
      <c r="O296" s="95">
        <f>'LEI Seaview Usage'!M295</f>
        <v>150.69999999999999</v>
      </c>
      <c r="P296" s="95">
        <f>'LEI Seaview Usage'!N295</f>
        <v>72.218000000000004</v>
      </c>
      <c r="Q296" s="95">
        <f>'LEI Seaview Usage'!O295</f>
        <v>49.448</v>
      </c>
      <c r="R296" s="64">
        <f t="shared" si="18"/>
        <v>70.202333333333328</v>
      </c>
      <c r="S296" s="114">
        <f t="shared" si="19"/>
        <v>1085.6666666666667</v>
      </c>
    </row>
    <row r="297" spans="2:19" ht="15.75" x14ac:dyDescent="0.25">
      <c r="B297" s="58"/>
      <c r="C297" s="13">
        <v>0.625</v>
      </c>
      <c r="D297" s="14" t="s">
        <v>330</v>
      </c>
      <c r="E297" s="15">
        <v>1075</v>
      </c>
      <c r="F297" s="15">
        <v>1057</v>
      </c>
      <c r="G297" s="16">
        <v>928</v>
      </c>
      <c r="H297" s="15">
        <v>996</v>
      </c>
      <c r="I297" s="16">
        <v>1480</v>
      </c>
      <c r="J297" s="17">
        <v>929</v>
      </c>
      <c r="K297" s="60">
        <f t="shared" si="17"/>
        <v>6465</v>
      </c>
      <c r="L297" s="95">
        <f>'LEI Seaview Usage'!J296</f>
        <v>43.85</v>
      </c>
      <c r="M297" s="95">
        <f>'LEI Seaview Usage'!K296</f>
        <v>43.526000000000003</v>
      </c>
      <c r="N297" s="95">
        <f>'LEI Seaview Usage'!L296</f>
        <v>41.96</v>
      </c>
      <c r="O297" s="95">
        <f>'LEI Seaview Usage'!M296</f>
        <v>42.47</v>
      </c>
      <c r="P297" s="95">
        <f>'LEI Seaview Usage'!N296</f>
        <v>51.14</v>
      </c>
      <c r="Q297" s="95">
        <f>'LEI Seaview Usage'!O296</f>
        <v>41.967500000000001</v>
      </c>
      <c r="R297" s="64">
        <f t="shared" si="18"/>
        <v>44.152250000000002</v>
      </c>
      <c r="S297" s="114">
        <f t="shared" si="19"/>
        <v>538.75</v>
      </c>
    </row>
    <row r="298" spans="2:19" ht="15.75" x14ac:dyDescent="0.25">
      <c r="B298" s="58"/>
      <c r="C298" s="13">
        <v>0.625</v>
      </c>
      <c r="D298" s="14" t="s">
        <v>331</v>
      </c>
      <c r="E298" s="15">
        <v>617</v>
      </c>
      <c r="F298" s="15">
        <v>550</v>
      </c>
      <c r="G298" s="16">
        <v>678</v>
      </c>
      <c r="H298" s="15">
        <v>432</v>
      </c>
      <c r="I298" s="16">
        <v>1027</v>
      </c>
      <c r="J298" s="17">
        <v>637</v>
      </c>
      <c r="K298" s="60">
        <f t="shared" si="17"/>
        <v>3941</v>
      </c>
      <c r="L298" s="95">
        <f>'LEI Seaview Usage'!J297</f>
        <v>39.627499999999998</v>
      </c>
      <c r="M298" s="95">
        <f>'LEI Seaview Usage'!K297</f>
        <v>39.125</v>
      </c>
      <c r="N298" s="95">
        <f>'LEI Seaview Usage'!L297</f>
        <v>40.085000000000001</v>
      </c>
      <c r="O298" s="95">
        <f>'LEI Seaview Usage'!M297</f>
        <v>38.24</v>
      </c>
      <c r="P298" s="95">
        <f>'LEI Seaview Usage'!N297</f>
        <v>42.985999999999997</v>
      </c>
      <c r="Q298" s="95">
        <f>'LEI Seaview Usage'!O297</f>
        <v>39.777500000000003</v>
      </c>
      <c r="R298" s="64">
        <f t="shared" si="18"/>
        <v>39.973500000000001</v>
      </c>
      <c r="S298" s="114">
        <f t="shared" si="19"/>
        <v>328.41666666666669</v>
      </c>
    </row>
    <row r="299" spans="2:19" ht="15.75" x14ac:dyDescent="0.25">
      <c r="B299" s="58"/>
      <c r="C299" s="13">
        <v>0.625</v>
      </c>
      <c r="D299" s="14" t="s">
        <v>332</v>
      </c>
      <c r="E299" s="15">
        <v>457</v>
      </c>
      <c r="F299" s="15">
        <v>590</v>
      </c>
      <c r="G299" s="16">
        <v>927</v>
      </c>
      <c r="H299" s="15">
        <v>955</v>
      </c>
      <c r="I299" s="16">
        <v>1024</v>
      </c>
      <c r="J299" s="17">
        <v>730</v>
      </c>
      <c r="K299" s="60">
        <f t="shared" si="17"/>
        <v>4683</v>
      </c>
      <c r="L299" s="95">
        <f>'LEI Seaview Usage'!J298</f>
        <v>38.427500000000002</v>
      </c>
      <c r="M299" s="95">
        <f>'LEI Seaview Usage'!K298</f>
        <v>39.424999999999997</v>
      </c>
      <c r="N299" s="95">
        <f>'LEI Seaview Usage'!L298</f>
        <v>41.952500000000001</v>
      </c>
      <c r="O299" s="95">
        <f>'LEI Seaview Usage'!M298</f>
        <v>42.162500000000001</v>
      </c>
      <c r="P299" s="95">
        <f>'LEI Seaview Usage'!N298</f>
        <v>42.932000000000002</v>
      </c>
      <c r="Q299" s="95">
        <f>'LEI Seaview Usage'!O298</f>
        <v>40.475000000000001</v>
      </c>
      <c r="R299" s="64">
        <f t="shared" si="18"/>
        <v>40.89575</v>
      </c>
      <c r="S299" s="114">
        <f t="shared" si="19"/>
        <v>390.25</v>
      </c>
    </row>
    <row r="300" spans="2:19" ht="15.75" x14ac:dyDescent="0.25">
      <c r="B300" s="58"/>
      <c r="C300" s="13">
        <v>0.625</v>
      </c>
      <c r="D300" s="14" t="s">
        <v>333</v>
      </c>
      <c r="E300" s="15">
        <v>1033</v>
      </c>
      <c r="F300" s="15">
        <v>797</v>
      </c>
      <c r="G300" s="16">
        <v>4394</v>
      </c>
      <c r="H300" s="15">
        <v>4860</v>
      </c>
      <c r="I300" s="16">
        <v>3495</v>
      </c>
      <c r="J300" s="17">
        <v>1248</v>
      </c>
      <c r="K300" s="60">
        <f t="shared" si="17"/>
        <v>15827</v>
      </c>
      <c r="L300" s="95">
        <f>'LEI Seaview Usage'!J299</f>
        <v>43.094000000000001</v>
      </c>
      <c r="M300" s="95">
        <f>'LEI Seaview Usage'!K299</f>
        <v>40.977499999999999</v>
      </c>
      <c r="N300" s="95">
        <f>'LEI Seaview Usage'!L299</f>
        <v>134.26</v>
      </c>
      <c r="O300" s="95">
        <f>'LEI Seaview Usage'!M299</f>
        <v>152.9</v>
      </c>
      <c r="P300" s="95">
        <f>'LEI Seaview Usage'!N299</f>
        <v>98.3</v>
      </c>
      <c r="Q300" s="95">
        <f>'LEI Seaview Usage'!O299</f>
        <v>46.963999999999999</v>
      </c>
      <c r="R300" s="64">
        <f t="shared" si="18"/>
        <v>86.082583333333332</v>
      </c>
      <c r="S300" s="114">
        <f t="shared" si="19"/>
        <v>1318.9166666666667</v>
      </c>
    </row>
    <row r="301" spans="2:19" ht="15.75" x14ac:dyDescent="0.25">
      <c r="B301" s="58"/>
      <c r="C301" s="13">
        <v>0.625</v>
      </c>
      <c r="D301" s="14" t="s">
        <v>334</v>
      </c>
      <c r="E301" s="15">
        <v>377</v>
      </c>
      <c r="F301" s="15">
        <v>331</v>
      </c>
      <c r="G301" s="16">
        <v>1068</v>
      </c>
      <c r="H301" s="15">
        <v>1340</v>
      </c>
      <c r="I301" s="16">
        <v>373</v>
      </c>
      <c r="J301" s="17">
        <v>319</v>
      </c>
      <c r="K301" s="60">
        <f t="shared" si="17"/>
        <v>3808</v>
      </c>
      <c r="L301" s="95">
        <f>'LEI Seaview Usage'!J300</f>
        <v>37.827500000000001</v>
      </c>
      <c r="M301" s="95">
        <f>'LEI Seaview Usage'!K300</f>
        <v>37.482500000000002</v>
      </c>
      <c r="N301" s="95">
        <f>'LEI Seaview Usage'!L300</f>
        <v>43.724000000000004</v>
      </c>
      <c r="O301" s="95">
        <f>'LEI Seaview Usage'!M300</f>
        <v>48.62</v>
      </c>
      <c r="P301" s="95">
        <f>'LEI Seaview Usage'!N300</f>
        <v>37.797499999999999</v>
      </c>
      <c r="Q301" s="95">
        <f>'LEI Seaview Usage'!O300</f>
        <v>37.392499999999998</v>
      </c>
      <c r="R301" s="64">
        <f t="shared" si="18"/>
        <v>40.473999999999997</v>
      </c>
      <c r="S301" s="114">
        <f t="shared" si="19"/>
        <v>317.33333333333331</v>
      </c>
    </row>
    <row r="302" spans="2:19" ht="15.75" x14ac:dyDescent="0.25">
      <c r="B302" s="58"/>
      <c r="C302" s="13">
        <v>0.625</v>
      </c>
      <c r="D302" s="14" t="s">
        <v>335</v>
      </c>
      <c r="E302" s="15">
        <v>595</v>
      </c>
      <c r="F302" s="15">
        <v>554</v>
      </c>
      <c r="G302" s="16">
        <v>1700</v>
      </c>
      <c r="H302" s="15">
        <v>1041</v>
      </c>
      <c r="I302" s="16">
        <v>984</v>
      </c>
      <c r="J302" s="17">
        <v>657</v>
      </c>
      <c r="K302" s="60">
        <f t="shared" si="17"/>
        <v>5531</v>
      </c>
      <c r="L302" s="95">
        <f>'LEI Seaview Usage'!J301</f>
        <v>39.462499999999999</v>
      </c>
      <c r="M302" s="95">
        <f>'LEI Seaview Usage'!K301</f>
        <v>39.155000000000001</v>
      </c>
      <c r="N302" s="95">
        <f>'LEI Seaview Usage'!L301</f>
        <v>55.1</v>
      </c>
      <c r="O302" s="95">
        <f>'LEI Seaview Usage'!M301</f>
        <v>43.238</v>
      </c>
      <c r="P302" s="95">
        <f>'LEI Seaview Usage'!N301</f>
        <v>42.38</v>
      </c>
      <c r="Q302" s="95">
        <f>'LEI Seaview Usage'!O301</f>
        <v>39.927500000000002</v>
      </c>
      <c r="R302" s="64">
        <f t="shared" si="18"/>
        <v>43.210499999999996</v>
      </c>
      <c r="S302" s="114">
        <f t="shared" si="19"/>
        <v>460.91666666666669</v>
      </c>
    </row>
    <row r="303" spans="2:19" ht="15.75" x14ac:dyDescent="0.25">
      <c r="B303" s="58"/>
      <c r="C303" s="13">
        <v>0.625</v>
      </c>
      <c r="D303" s="14" t="s">
        <v>336</v>
      </c>
      <c r="E303" s="15">
        <v>266</v>
      </c>
      <c r="F303" s="15">
        <v>268</v>
      </c>
      <c r="G303" s="16">
        <v>348</v>
      </c>
      <c r="H303" s="15">
        <v>362</v>
      </c>
      <c r="I303" s="16">
        <v>364</v>
      </c>
      <c r="J303" s="17">
        <v>262</v>
      </c>
      <c r="K303" s="60">
        <f t="shared" si="17"/>
        <v>1870</v>
      </c>
      <c r="L303" s="95">
        <f>'LEI Seaview Usage'!J302</f>
        <v>36.994999999999997</v>
      </c>
      <c r="M303" s="95">
        <f>'LEI Seaview Usage'!K302</f>
        <v>37.01</v>
      </c>
      <c r="N303" s="95">
        <f>'LEI Seaview Usage'!L302</f>
        <v>37.61</v>
      </c>
      <c r="O303" s="95">
        <f>'LEI Seaview Usage'!M302</f>
        <v>37.715000000000003</v>
      </c>
      <c r="P303" s="95">
        <f>'LEI Seaview Usage'!N302</f>
        <v>37.729999999999997</v>
      </c>
      <c r="Q303" s="95">
        <f>'LEI Seaview Usage'!O302</f>
        <v>36.965000000000003</v>
      </c>
      <c r="R303" s="64">
        <f t="shared" si="18"/>
        <v>37.337499999999999</v>
      </c>
      <c r="S303" s="114">
        <f t="shared" si="19"/>
        <v>155.83333333333334</v>
      </c>
    </row>
    <row r="304" spans="2:19" ht="15.75" x14ac:dyDescent="0.25">
      <c r="B304" s="58"/>
      <c r="C304" s="13">
        <v>0.625</v>
      </c>
      <c r="D304" s="14" t="s">
        <v>337</v>
      </c>
      <c r="E304" s="15">
        <v>1610</v>
      </c>
      <c r="F304" s="15">
        <v>1608</v>
      </c>
      <c r="G304" s="16">
        <v>2385</v>
      </c>
      <c r="H304" s="15">
        <v>1772</v>
      </c>
      <c r="I304" s="16">
        <v>1938</v>
      </c>
      <c r="J304" s="17">
        <v>1673</v>
      </c>
      <c r="K304" s="60">
        <f t="shared" si="17"/>
        <v>10986</v>
      </c>
      <c r="L304" s="95">
        <f>'LEI Seaview Usage'!J303</f>
        <v>53.480000000000004</v>
      </c>
      <c r="M304" s="95">
        <f>'LEI Seaview Usage'!K303</f>
        <v>53.444000000000003</v>
      </c>
      <c r="N304" s="95">
        <f>'LEI Seaview Usage'!L303</f>
        <v>67.430000000000007</v>
      </c>
      <c r="O304" s="95">
        <f>'LEI Seaview Usage'!M303</f>
        <v>56.396000000000001</v>
      </c>
      <c r="P304" s="95">
        <f>'LEI Seaview Usage'!N303</f>
        <v>59.384</v>
      </c>
      <c r="Q304" s="95">
        <f>'LEI Seaview Usage'!O303</f>
        <v>54.614000000000004</v>
      </c>
      <c r="R304" s="64">
        <f t="shared" si="18"/>
        <v>57.458000000000006</v>
      </c>
      <c r="S304" s="114">
        <f t="shared" si="19"/>
        <v>915.5</v>
      </c>
    </row>
    <row r="305" spans="2:19" ht="15.75" x14ac:dyDescent="0.25">
      <c r="B305" s="58"/>
      <c r="C305" s="13">
        <v>0.625</v>
      </c>
      <c r="D305" s="14" t="s">
        <v>338</v>
      </c>
      <c r="E305" s="15">
        <v>1088</v>
      </c>
      <c r="F305" s="15">
        <v>931</v>
      </c>
      <c r="G305" s="16">
        <v>1251</v>
      </c>
      <c r="H305" s="15">
        <v>1144</v>
      </c>
      <c r="I305" s="16">
        <v>1233</v>
      </c>
      <c r="J305" s="17">
        <v>5146</v>
      </c>
      <c r="K305" s="60">
        <f t="shared" si="17"/>
        <v>10793</v>
      </c>
      <c r="L305" s="95">
        <f>'LEI Seaview Usage'!J304</f>
        <v>44.084000000000003</v>
      </c>
      <c r="M305" s="95">
        <f>'LEI Seaview Usage'!K304</f>
        <v>41.982500000000002</v>
      </c>
      <c r="N305" s="95">
        <f>'LEI Seaview Usage'!L304</f>
        <v>47.018000000000001</v>
      </c>
      <c r="O305" s="95">
        <f>'LEI Seaview Usage'!M304</f>
        <v>45.091999999999999</v>
      </c>
      <c r="P305" s="95">
        <f>'LEI Seaview Usage'!N304</f>
        <v>46.694000000000003</v>
      </c>
      <c r="Q305" s="95">
        <f>'LEI Seaview Usage'!O304</f>
        <v>164.34</v>
      </c>
      <c r="R305" s="64">
        <f t="shared" si="18"/>
        <v>64.868416666666675</v>
      </c>
      <c r="S305" s="114">
        <f t="shared" si="19"/>
        <v>899.41666666666663</v>
      </c>
    </row>
    <row r="306" spans="2:19" ht="15.75" x14ac:dyDescent="0.25">
      <c r="B306" s="58"/>
      <c r="C306" s="13">
        <v>0.625</v>
      </c>
      <c r="D306" s="14" t="s">
        <v>339</v>
      </c>
      <c r="E306" s="15">
        <v>986</v>
      </c>
      <c r="F306" s="15">
        <v>942</v>
      </c>
      <c r="G306" s="16">
        <v>1288</v>
      </c>
      <c r="H306" s="15">
        <v>1533</v>
      </c>
      <c r="I306" s="16">
        <v>1385</v>
      </c>
      <c r="J306" s="17">
        <v>925</v>
      </c>
      <c r="K306" s="60">
        <f t="shared" si="17"/>
        <v>7059</v>
      </c>
      <c r="L306" s="95">
        <f>'LEI Seaview Usage'!J305</f>
        <v>42.394999999999996</v>
      </c>
      <c r="M306" s="95">
        <f>'LEI Seaview Usage'!K305</f>
        <v>42.064999999999998</v>
      </c>
      <c r="N306" s="95">
        <f>'LEI Seaview Usage'!L305</f>
        <v>47.683999999999997</v>
      </c>
      <c r="O306" s="95">
        <f>'LEI Seaview Usage'!M305</f>
        <v>52.094000000000001</v>
      </c>
      <c r="P306" s="95">
        <f>'LEI Seaview Usage'!N305</f>
        <v>49.43</v>
      </c>
      <c r="Q306" s="95">
        <f>'LEI Seaview Usage'!O305</f>
        <v>41.9375</v>
      </c>
      <c r="R306" s="64">
        <f t="shared" si="18"/>
        <v>45.934249999999999</v>
      </c>
      <c r="S306" s="114">
        <f t="shared" si="19"/>
        <v>588.25</v>
      </c>
    </row>
    <row r="307" spans="2:19" ht="15.75" x14ac:dyDescent="0.25">
      <c r="B307" s="58"/>
      <c r="C307" s="13">
        <v>0.625</v>
      </c>
      <c r="D307" s="14" t="s">
        <v>340</v>
      </c>
      <c r="E307" s="15">
        <v>3828</v>
      </c>
      <c r="F307" s="15">
        <v>1980</v>
      </c>
      <c r="G307" s="16">
        <v>5658</v>
      </c>
      <c r="H307" s="15">
        <v>4745</v>
      </c>
      <c r="I307" s="16">
        <v>1883</v>
      </c>
      <c r="J307" s="17">
        <v>1188</v>
      </c>
      <c r="K307" s="60">
        <f t="shared" si="17"/>
        <v>19282</v>
      </c>
      <c r="L307" s="95">
        <f>'LEI Seaview Usage'!J306</f>
        <v>111.62</v>
      </c>
      <c r="M307" s="95">
        <f>'LEI Seaview Usage'!K306</f>
        <v>60.14</v>
      </c>
      <c r="N307" s="95">
        <f>'LEI Seaview Usage'!L306</f>
        <v>184.82</v>
      </c>
      <c r="O307" s="95">
        <f>'LEI Seaview Usage'!M306</f>
        <v>148.30000000000001</v>
      </c>
      <c r="P307" s="95">
        <f>'LEI Seaview Usage'!N306</f>
        <v>58.393999999999998</v>
      </c>
      <c r="Q307" s="95">
        <f>'LEI Seaview Usage'!O306</f>
        <v>45.884</v>
      </c>
      <c r="R307" s="64">
        <f t="shared" si="18"/>
        <v>101.52633333333334</v>
      </c>
      <c r="S307" s="114">
        <f t="shared" si="19"/>
        <v>1606.8333333333333</v>
      </c>
    </row>
    <row r="308" spans="2:19" ht="15.75" x14ac:dyDescent="0.25">
      <c r="B308" s="58"/>
      <c r="C308" s="13">
        <v>0.625</v>
      </c>
      <c r="D308" s="14" t="s">
        <v>341</v>
      </c>
      <c r="E308" s="15">
        <v>890</v>
      </c>
      <c r="F308" s="15">
        <v>751</v>
      </c>
      <c r="G308" s="16">
        <v>1055</v>
      </c>
      <c r="H308" s="15">
        <v>2310</v>
      </c>
      <c r="I308" s="16">
        <v>1510</v>
      </c>
      <c r="J308" s="17">
        <v>746</v>
      </c>
      <c r="K308" s="60">
        <f t="shared" si="17"/>
        <v>7262</v>
      </c>
      <c r="L308" s="95">
        <f>'LEI Seaview Usage'!J307</f>
        <v>41.674999999999997</v>
      </c>
      <c r="M308" s="95">
        <f>'LEI Seaview Usage'!K307</f>
        <v>40.6325</v>
      </c>
      <c r="N308" s="95">
        <f>'LEI Seaview Usage'!L307</f>
        <v>43.49</v>
      </c>
      <c r="O308" s="95">
        <f>'LEI Seaview Usage'!M307</f>
        <v>66.08</v>
      </c>
      <c r="P308" s="95">
        <f>'LEI Seaview Usage'!N307</f>
        <v>51.68</v>
      </c>
      <c r="Q308" s="95">
        <f>'LEI Seaview Usage'!O307</f>
        <v>40.594999999999999</v>
      </c>
      <c r="R308" s="64">
        <f t="shared" si="18"/>
        <v>47.358750000000008</v>
      </c>
      <c r="S308" s="114">
        <f t="shared" si="19"/>
        <v>605.16666666666663</v>
      </c>
    </row>
    <row r="309" spans="2:19" ht="15.75" x14ac:dyDescent="0.25">
      <c r="B309" s="58"/>
      <c r="C309" s="13">
        <v>0.625</v>
      </c>
      <c r="D309" s="14" t="s">
        <v>342</v>
      </c>
      <c r="E309" s="15">
        <v>1461</v>
      </c>
      <c r="F309" s="15">
        <v>1410</v>
      </c>
      <c r="G309" s="16">
        <v>2900</v>
      </c>
      <c r="H309" s="15">
        <v>1836</v>
      </c>
      <c r="I309" s="16">
        <v>1892</v>
      </c>
      <c r="J309" s="17">
        <v>1572</v>
      </c>
      <c r="K309" s="60">
        <f t="shared" si="17"/>
        <v>11071</v>
      </c>
      <c r="L309" s="95">
        <f>'LEI Seaview Usage'!J308</f>
        <v>50.798000000000002</v>
      </c>
      <c r="M309" s="95">
        <f>'LEI Seaview Usage'!K308</f>
        <v>49.88</v>
      </c>
      <c r="N309" s="95">
        <f>'LEI Seaview Usage'!L308</f>
        <v>76.7</v>
      </c>
      <c r="O309" s="95">
        <f>'LEI Seaview Usage'!M308</f>
        <v>57.548000000000002</v>
      </c>
      <c r="P309" s="95">
        <f>'LEI Seaview Usage'!N308</f>
        <v>58.555999999999997</v>
      </c>
      <c r="Q309" s="95">
        <f>'LEI Seaview Usage'!O308</f>
        <v>52.795999999999999</v>
      </c>
      <c r="R309" s="64">
        <f t="shared" si="18"/>
        <v>57.712999999999994</v>
      </c>
      <c r="S309" s="114">
        <f t="shared" si="19"/>
        <v>922.58333333333337</v>
      </c>
    </row>
    <row r="310" spans="2:19" ht="15.75" x14ac:dyDescent="0.25">
      <c r="B310" s="58"/>
      <c r="C310" s="13">
        <v>0.625</v>
      </c>
      <c r="D310" s="14" t="s">
        <v>343</v>
      </c>
      <c r="E310" s="15">
        <v>1539</v>
      </c>
      <c r="F310" s="15">
        <v>1774</v>
      </c>
      <c r="G310" s="16">
        <v>2519</v>
      </c>
      <c r="H310" s="15">
        <v>4142</v>
      </c>
      <c r="I310" s="16">
        <v>2234</v>
      </c>
      <c r="J310" s="17">
        <v>826</v>
      </c>
      <c r="K310" s="60">
        <f t="shared" si="17"/>
        <v>13034</v>
      </c>
      <c r="L310" s="95">
        <f>'LEI Seaview Usage'!J309</f>
        <v>52.201999999999998</v>
      </c>
      <c r="M310" s="95">
        <f>'LEI Seaview Usage'!K309</f>
        <v>56.432000000000002</v>
      </c>
      <c r="N310" s="95">
        <f>'LEI Seaview Usage'!L309</f>
        <v>69.841999999999999</v>
      </c>
      <c r="O310" s="95">
        <f>'LEI Seaview Usage'!M309</f>
        <v>124.18</v>
      </c>
      <c r="P310" s="95">
        <f>'LEI Seaview Usage'!N309</f>
        <v>64.712000000000003</v>
      </c>
      <c r="Q310" s="95">
        <f>'LEI Seaview Usage'!O309</f>
        <v>41.195</v>
      </c>
      <c r="R310" s="64">
        <f t="shared" si="18"/>
        <v>68.093833333333336</v>
      </c>
      <c r="S310" s="114">
        <f t="shared" si="19"/>
        <v>1086.1666666666667</v>
      </c>
    </row>
    <row r="311" spans="2:19" ht="15.75" x14ac:dyDescent="0.25">
      <c r="B311" s="58"/>
      <c r="C311" s="13">
        <v>0.625</v>
      </c>
      <c r="D311" s="14" t="s">
        <v>344</v>
      </c>
      <c r="E311" s="15">
        <v>332</v>
      </c>
      <c r="F311" s="15">
        <v>264</v>
      </c>
      <c r="G311" s="16">
        <v>1958</v>
      </c>
      <c r="H311" s="15">
        <v>2363</v>
      </c>
      <c r="I311" s="16">
        <v>892</v>
      </c>
      <c r="J311" s="17">
        <v>233</v>
      </c>
      <c r="K311" s="60">
        <f t="shared" si="17"/>
        <v>6042</v>
      </c>
      <c r="L311" s="95">
        <f>'LEI Seaview Usage'!J310</f>
        <v>37.49</v>
      </c>
      <c r="M311" s="95">
        <f>'LEI Seaview Usage'!K310</f>
        <v>36.979999999999997</v>
      </c>
      <c r="N311" s="95">
        <f>'LEI Seaview Usage'!L310</f>
        <v>59.744</v>
      </c>
      <c r="O311" s="95">
        <f>'LEI Seaview Usage'!M310</f>
        <v>67.034000000000006</v>
      </c>
      <c r="P311" s="95">
        <f>'LEI Seaview Usage'!N310</f>
        <v>41.69</v>
      </c>
      <c r="Q311" s="95">
        <f>'LEI Seaview Usage'!O310</f>
        <v>36.747500000000002</v>
      </c>
      <c r="R311" s="64">
        <f t="shared" si="18"/>
        <v>46.614249999999998</v>
      </c>
      <c r="S311" s="114">
        <f t="shared" si="19"/>
        <v>503.5</v>
      </c>
    </row>
    <row r="312" spans="2:19" ht="15.75" x14ac:dyDescent="0.25">
      <c r="B312" s="58"/>
      <c r="C312" s="13">
        <v>0.625</v>
      </c>
      <c r="D312" s="14" t="s">
        <v>345</v>
      </c>
      <c r="E312" s="15">
        <v>318</v>
      </c>
      <c r="F312" s="15">
        <v>535</v>
      </c>
      <c r="G312" s="16">
        <v>758</v>
      </c>
      <c r="H312" s="15">
        <v>1317</v>
      </c>
      <c r="I312" s="16">
        <v>1087</v>
      </c>
      <c r="J312" s="17">
        <v>629</v>
      </c>
      <c r="K312" s="60">
        <f t="shared" si="17"/>
        <v>4644</v>
      </c>
      <c r="L312" s="95">
        <f>'LEI Seaview Usage'!J311</f>
        <v>37.384999999999998</v>
      </c>
      <c r="M312" s="95">
        <f>'LEI Seaview Usage'!K311</f>
        <v>39.012500000000003</v>
      </c>
      <c r="N312" s="95">
        <f>'LEI Seaview Usage'!L311</f>
        <v>40.685000000000002</v>
      </c>
      <c r="O312" s="95">
        <f>'LEI Seaview Usage'!M311</f>
        <v>48.206000000000003</v>
      </c>
      <c r="P312" s="95">
        <f>'LEI Seaview Usage'!N311</f>
        <v>44.066000000000003</v>
      </c>
      <c r="Q312" s="95">
        <f>'LEI Seaview Usage'!O311</f>
        <v>39.717500000000001</v>
      </c>
      <c r="R312" s="64">
        <f t="shared" si="18"/>
        <v>41.512</v>
      </c>
      <c r="S312" s="114">
        <f t="shared" si="19"/>
        <v>387</v>
      </c>
    </row>
    <row r="313" spans="2:19" ht="15.75" x14ac:dyDescent="0.25">
      <c r="B313" s="58"/>
      <c r="C313" s="13">
        <v>0.625</v>
      </c>
      <c r="D313" s="14" t="s">
        <v>346</v>
      </c>
      <c r="E313" s="15">
        <v>553</v>
      </c>
      <c r="F313" s="15">
        <v>497</v>
      </c>
      <c r="G313" s="16">
        <v>1547</v>
      </c>
      <c r="H313" s="15">
        <v>902</v>
      </c>
      <c r="I313" s="16">
        <v>739</v>
      </c>
      <c r="J313" s="17">
        <v>522</v>
      </c>
      <c r="K313" s="60">
        <f t="shared" si="17"/>
        <v>4760</v>
      </c>
      <c r="L313" s="95">
        <f>'LEI Seaview Usage'!J312</f>
        <v>39.147500000000001</v>
      </c>
      <c r="M313" s="95">
        <f>'LEI Seaview Usage'!K312</f>
        <v>38.727499999999999</v>
      </c>
      <c r="N313" s="95">
        <f>'LEI Seaview Usage'!L312</f>
        <v>52.346000000000004</v>
      </c>
      <c r="O313" s="95">
        <f>'LEI Seaview Usage'!M312</f>
        <v>41.765000000000001</v>
      </c>
      <c r="P313" s="95">
        <f>'LEI Seaview Usage'!N312</f>
        <v>40.542499999999997</v>
      </c>
      <c r="Q313" s="95">
        <f>'LEI Seaview Usage'!O312</f>
        <v>38.914999999999999</v>
      </c>
      <c r="R313" s="64">
        <f t="shared" si="18"/>
        <v>41.907249999999998</v>
      </c>
      <c r="S313" s="114">
        <f t="shared" si="19"/>
        <v>396.66666666666669</v>
      </c>
    </row>
    <row r="314" spans="2:19" ht="15.75" x14ac:dyDescent="0.25">
      <c r="B314" s="58"/>
      <c r="C314" s="13">
        <v>0.625</v>
      </c>
      <c r="D314" s="14" t="s">
        <v>347</v>
      </c>
      <c r="E314" s="15">
        <v>2017</v>
      </c>
      <c r="F314" s="15">
        <v>2823</v>
      </c>
      <c r="G314" s="16">
        <v>3476</v>
      </c>
      <c r="H314" s="15">
        <v>3233</v>
      </c>
      <c r="I314" s="16">
        <v>2631</v>
      </c>
      <c r="J314" s="17">
        <v>1264</v>
      </c>
      <c r="K314" s="60">
        <f t="shared" si="17"/>
        <v>15444</v>
      </c>
      <c r="L314" s="95">
        <f>'LEI Seaview Usage'!J313</f>
        <v>60.805999999999997</v>
      </c>
      <c r="M314" s="95">
        <f>'LEI Seaview Usage'!K313</f>
        <v>75.313999999999993</v>
      </c>
      <c r="N314" s="95">
        <f>'LEI Seaview Usage'!L313</f>
        <v>97.539999999999992</v>
      </c>
      <c r="O314" s="95">
        <f>'LEI Seaview Usage'!M313</f>
        <v>87.82</v>
      </c>
      <c r="P314" s="95">
        <f>'LEI Seaview Usage'!N313</f>
        <v>71.858000000000004</v>
      </c>
      <c r="Q314" s="95">
        <f>'LEI Seaview Usage'!O313</f>
        <v>47.252000000000002</v>
      </c>
      <c r="R314" s="64">
        <f t="shared" si="18"/>
        <v>73.431666666666672</v>
      </c>
      <c r="S314" s="114">
        <f t="shared" si="19"/>
        <v>1287</v>
      </c>
    </row>
    <row r="315" spans="2:19" ht="15.75" x14ac:dyDescent="0.25">
      <c r="B315" s="58"/>
      <c r="C315" s="13">
        <v>0.625</v>
      </c>
      <c r="D315" s="14" t="s">
        <v>348</v>
      </c>
      <c r="E315" s="15">
        <v>494</v>
      </c>
      <c r="F315" s="15">
        <v>473</v>
      </c>
      <c r="G315" s="16">
        <v>534</v>
      </c>
      <c r="H315" s="15">
        <v>460</v>
      </c>
      <c r="I315" s="16">
        <v>514</v>
      </c>
      <c r="J315" s="17">
        <v>496</v>
      </c>
      <c r="K315" s="60">
        <f t="shared" si="17"/>
        <v>2971</v>
      </c>
      <c r="L315" s="95">
        <f>'LEI Seaview Usage'!J314</f>
        <v>38.704999999999998</v>
      </c>
      <c r="M315" s="95">
        <f>'LEI Seaview Usage'!K314</f>
        <v>38.547499999999999</v>
      </c>
      <c r="N315" s="95">
        <f>'LEI Seaview Usage'!L314</f>
        <v>39.005000000000003</v>
      </c>
      <c r="O315" s="95">
        <f>'LEI Seaview Usage'!M314</f>
        <v>38.450000000000003</v>
      </c>
      <c r="P315" s="95">
        <f>'LEI Seaview Usage'!N314</f>
        <v>38.854999999999997</v>
      </c>
      <c r="Q315" s="95">
        <f>'LEI Seaview Usage'!O314</f>
        <v>38.72</v>
      </c>
      <c r="R315" s="64">
        <f t="shared" si="18"/>
        <v>38.713749999999997</v>
      </c>
      <c r="S315" s="114">
        <f t="shared" si="19"/>
        <v>247.58333333333334</v>
      </c>
    </row>
    <row r="316" spans="2:19" ht="15.75" x14ac:dyDescent="0.25">
      <c r="B316" s="58"/>
      <c r="C316" s="13">
        <v>0.625</v>
      </c>
      <c r="D316" s="14" t="s">
        <v>349</v>
      </c>
      <c r="E316" s="15">
        <v>671</v>
      </c>
      <c r="F316" s="15">
        <v>63</v>
      </c>
      <c r="G316" s="16">
        <v>250</v>
      </c>
      <c r="H316" s="15">
        <v>384</v>
      </c>
      <c r="I316" s="16">
        <v>799</v>
      </c>
      <c r="J316" s="17">
        <v>171</v>
      </c>
      <c r="K316" s="60">
        <f t="shared" si="17"/>
        <v>2338</v>
      </c>
      <c r="L316" s="95">
        <f>'LEI Seaview Usage'!J315</f>
        <v>40.032499999999999</v>
      </c>
      <c r="M316" s="95">
        <f>'LEI Seaview Usage'!K315</f>
        <v>35.472499999999997</v>
      </c>
      <c r="N316" s="95">
        <f>'LEI Seaview Usage'!L315</f>
        <v>36.875</v>
      </c>
      <c r="O316" s="95">
        <f>'LEI Seaview Usage'!M315</f>
        <v>37.880000000000003</v>
      </c>
      <c r="P316" s="95">
        <f>'LEI Seaview Usage'!N315</f>
        <v>40.9925</v>
      </c>
      <c r="Q316" s="95">
        <f>'LEI Seaview Usage'!O315</f>
        <v>36.282499999999999</v>
      </c>
      <c r="R316" s="64">
        <f t="shared" si="18"/>
        <v>37.922499999999999</v>
      </c>
      <c r="S316" s="114">
        <f t="shared" si="19"/>
        <v>194.83333333333334</v>
      </c>
    </row>
    <row r="317" spans="2:19" ht="15.75" x14ac:dyDescent="0.25">
      <c r="B317" s="58"/>
      <c r="C317" s="13">
        <v>0.625</v>
      </c>
      <c r="D317" s="14" t="s">
        <v>350</v>
      </c>
      <c r="E317" s="15">
        <v>472</v>
      </c>
      <c r="F317" s="15">
        <v>560</v>
      </c>
      <c r="G317" s="16">
        <v>1326</v>
      </c>
      <c r="H317" s="15">
        <v>2072</v>
      </c>
      <c r="I317" s="16">
        <v>2244</v>
      </c>
      <c r="J317" s="17">
        <v>2002</v>
      </c>
      <c r="K317" s="60">
        <f t="shared" si="17"/>
        <v>8676</v>
      </c>
      <c r="L317" s="95">
        <f>'LEI Seaview Usage'!J316</f>
        <v>38.54</v>
      </c>
      <c r="M317" s="95">
        <f>'LEI Seaview Usage'!K316</f>
        <v>39.200000000000003</v>
      </c>
      <c r="N317" s="95">
        <f>'LEI Seaview Usage'!L316</f>
        <v>48.368000000000002</v>
      </c>
      <c r="O317" s="95">
        <f>'LEI Seaview Usage'!M316</f>
        <v>61.796000000000006</v>
      </c>
      <c r="P317" s="95">
        <f>'LEI Seaview Usage'!N316</f>
        <v>64.891999999999996</v>
      </c>
      <c r="Q317" s="95">
        <f>'LEI Seaview Usage'!O316</f>
        <v>60.536000000000001</v>
      </c>
      <c r="R317" s="64">
        <f t="shared" si="18"/>
        <v>52.222000000000001</v>
      </c>
      <c r="S317" s="114">
        <f t="shared" si="19"/>
        <v>723</v>
      </c>
    </row>
    <row r="318" spans="2:19" ht="15.75" x14ac:dyDescent="0.25">
      <c r="B318" s="58"/>
      <c r="C318" s="13">
        <v>0.625</v>
      </c>
      <c r="D318" s="14" t="s">
        <v>351</v>
      </c>
      <c r="E318" s="15">
        <v>830</v>
      </c>
      <c r="F318" s="15">
        <v>589</v>
      </c>
      <c r="G318" s="16">
        <v>763</v>
      </c>
      <c r="H318" s="15">
        <v>3452</v>
      </c>
      <c r="I318" s="16">
        <v>2615</v>
      </c>
      <c r="J318" s="17">
        <v>634</v>
      </c>
      <c r="K318" s="60">
        <f t="shared" si="17"/>
        <v>8883</v>
      </c>
      <c r="L318" s="95">
        <f>'LEI Seaview Usage'!J317</f>
        <v>41.225000000000001</v>
      </c>
      <c r="M318" s="95">
        <f>'LEI Seaview Usage'!K317</f>
        <v>39.417499999999997</v>
      </c>
      <c r="N318" s="95">
        <f>'LEI Seaview Usage'!L317</f>
        <v>40.722499999999997</v>
      </c>
      <c r="O318" s="95">
        <f>'LEI Seaview Usage'!M317</f>
        <v>96.58</v>
      </c>
      <c r="P318" s="95">
        <f>'LEI Seaview Usage'!N317</f>
        <v>71.569999999999993</v>
      </c>
      <c r="Q318" s="95">
        <f>'LEI Seaview Usage'!O317</f>
        <v>39.755000000000003</v>
      </c>
      <c r="R318" s="64">
        <f t="shared" si="18"/>
        <v>54.87833333333333</v>
      </c>
      <c r="S318" s="114">
        <f t="shared" si="19"/>
        <v>740.25</v>
      </c>
    </row>
    <row r="319" spans="2:19" ht="15.75" x14ac:dyDescent="0.25">
      <c r="B319" s="58"/>
      <c r="C319" s="13">
        <v>0.625</v>
      </c>
      <c r="D319" s="14" t="s">
        <v>352</v>
      </c>
      <c r="E319" s="15">
        <v>1562</v>
      </c>
      <c r="F319" s="15">
        <v>1571</v>
      </c>
      <c r="G319" s="16">
        <v>2521</v>
      </c>
      <c r="H319" s="15">
        <v>1844</v>
      </c>
      <c r="I319" s="16">
        <v>1875</v>
      </c>
      <c r="J319" s="17">
        <v>1382</v>
      </c>
      <c r="K319" s="60">
        <f t="shared" si="17"/>
        <v>10755</v>
      </c>
      <c r="L319" s="95">
        <f>'LEI Seaview Usage'!J318</f>
        <v>52.616</v>
      </c>
      <c r="M319" s="95">
        <f>'LEI Seaview Usage'!K318</f>
        <v>52.777999999999999</v>
      </c>
      <c r="N319" s="95">
        <f>'LEI Seaview Usage'!L318</f>
        <v>69.878</v>
      </c>
      <c r="O319" s="95">
        <f>'LEI Seaview Usage'!M318</f>
        <v>57.692</v>
      </c>
      <c r="P319" s="95">
        <f>'LEI Seaview Usage'!N318</f>
        <v>58.25</v>
      </c>
      <c r="Q319" s="95">
        <f>'LEI Seaview Usage'!O318</f>
        <v>49.375999999999998</v>
      </c>
      <c r="R319" s="64">
        <f t="shared" si="18"/>
        <v>56.764999999999993</v>
      </c>
      <c r="S319" s="114">
        <f t="shared" si="19"/>
        <v>896.25</v>
      </c>
    </row>
    <row r="320" spans="2:19" ht="15.75" x14ac:dyDescent="0.25">
      <c r="B320" s="58"/>
      <c r="C320" s="13">
        <v>0.625</v>
      </c>
      <c r="D320" s="14" t="s">
        <v>353</v>
      </c>
      <c r="E320" s="15">
        <v>1469</v>
      </c>
      <c r="F320" s="15">
        <v>1816</v>
      </c>
      <c r="G320" s="16">
        <v>3923</v>
      </c>
      <c r="H320" s="15">
        <v>4709</v>
      </c>
      <c r="I320" s="16">
        <v>2692</v>
      </c>
      <c r="J320" s="17">
        <v>2031</v>
      </c>
      <c r="K320" s="60">
        <f t="shared" si="17"/>
        <v>16640</v>
      </c>
      <c r="L320" s="95">
        <f>'LEI Seaview Usage'!J319</f>
        <v>50.942</v>
      </c>
      <c r="M320" s="95">
        <f>'LEI Seaview Usage'!K319</f>
        <v>57.188000000000002</v>
      </c>
      <c r="N320" s="95">
        <f>'LEI Seaview Usage'!L319</f>
        <v>115.42</v>
      </c>
      <c r="O320" s="95">
        <f>'LEI Seaview Usage'!M319</f>
        <v>146.86000000000001</v>
      </c>
      <c r="P320" s="95">
        <f>'LEI Seaview Usage'!N319</f>
        <v>72.956000000000003</v>
      </c>
      <c r="Q320" s="95">
        <f>'LEI Seaview Usage'!O319</f>
        <v>61.058</v>
      </c>
      <c r="R320" s="64">
        <f t="shared" si="18"/>
        <v>84.070666666666668</v>
      </c>
      <c r="S320" s="114">
        <f t="shared" si="19"/>
        <v>1386.6666666666667</v>
      </c>
    </row>
    <row r="321" spans="2:19" ht="15.75" x14ac:dyDescent="0.25">
      <c r="B321" s="58"/>
      <c r="C321" s="13">
        <v>0.625</v>
      </c>
      <c r="D321" s="14" t="s">
        <v>354</v>
      </c>
      <c r="E321" s="15">
        <v>37726</v>
      </c>
      <c r="F321" s="15">
        <v>130</v>
      </c>
      <c r="G321" s="16">
        <v>100</v>
      </c>
      <c r="H321" s="15">
        <v>771</v>
      </c>
      <c r="I321" s="16">
        <v>261</v>
      </c>
      <c r="J321" s="17">
        <v>158</v>
      </c>
      <c r="K321" s="60">
        <f t="shared" si="17"/>
        <v>39146</v>
      </c>
      <c r="L321" s="95">
        <f>'LEI Seaview Usage'!J320</f>
        <v>1467.54</v>
      </c>
      <c r="M321" s="95">
        <f>'LEI Seaview Usage'!K320</f>
        <v>35.975000000000001</v>
      </c>
      <c r="N321" s="95">
        <f>'LEI Seaview Usage'!L320</f>
        <v>35.75</v>
      </c>
      <c r="O321" s="95">
        <f>'LEI Seaview Usage'!M320</f>
        <v>40.782499999999999</v>
      </c>
      <c r="P321" s="95">
        <f>'LEI Seaview Usage'!N320</f>
        <v>36.957500000000003</v>
      </c>
      <c r="Q321" s="95">
        <f>'LEI Seaview Usage'!O320</f>
        <v>36.185000000000002</v>
      </c>
      <c r="R321" s="64">
        <f t="shared" si="18"/>
        <v>275.53166666666664</v>
      </c>
      <c r="S321" s="114">
        <f t="shared" si="19"/>
        <v>3262.1666666666665</v>
      </c>
    </row>
    <row r="322" spans="2:19" ht="15.75" x14ac:dyDescent="0.25">
      <c r="B322" s="58"/>
      <c r="C322" s="13">
        <v>0.625</v>
      </c>
      <c r="D322" s="14" t="s">
        <v>355</v>
      </c>
      <c r="E322" s="15">
        <v>1065</v>
      </c>
      <c r="F322" s="15">
        <v>540</v>
      </c>
      <c r="G322" s="16">
        <v>1896</v>
      </c>
      <c r="H322" s="15">
        <v>1687</v>
      </c>
      <c r="I322" s="16">
        <v>2002</v>
      </c>
      <c r="J322" s="17">
        <v>1954</v>
      </c>
      <c r="K322" s="60">
        <f t="shared" si="17"/>
        <v>9144</v>
      </c>
      <c r="L322" s="95">
        <f>'LEI Seaview Usage'!J321</f>
        <v>43.67</v>
      </c>
      <c r="M322" s="95">
        <f>'LEI Seaview Usage'!K321</f>
        <v>39.049999999999997</v>
      </c>
      <c r="N322" s="95">
        <f>'LEI Seaview Usage'!L321</f>
        <v>58.628</v>
      </c>
      <c r="O322" s="95">
        <f>'LEI Seaview Usage'!M321</f>
        <v>54.866</v>
      </c>
      <c r="P322" s="95">
        <f>'LEI Seaview Usage'!N321</f>
        <v>60.536000000000001</v>
      </c>
      <c r="Q322" s="95">
        <f>'LEI Seaview Usage'!O321</f>
        <v>59.671999999999997</v>
      </c>
      <c r="R322" s="64">
        <f t="shared" si="18"/>
        <v>52.737000000000002</v>
      </c>
      <c r="S322" s="114">
        <f t="shared" si="19"/>
        <v>762</v>
      </c>
    </row>
    <row r="323" spans="2:19" ht="15.75" x14ac:dyDescent="0.25">
      <c r="B323" s="58"/>
      <c r="C323" s="13">
        <v>0.625</v>
      </c>
      <c r="D323" s="14" t="s">
        <v>356</v>
      </c>
      <c r="E323" s="15"/>
      <c r="F323" s="15">
        <v>64</v>
      </c>
      <c r="G323" s="16">
        <v>43</v>
      </c>
      <c r="H323" s="15">
        <v>98</v>
      </c>
      <c r="I323" s="16">
        <v>904</v>
      </c>
      <c r="J323" s="17">
        <v>9</v>
      </c>
      <c r="K323" s="60">
        <f t="shared" si="17"/>
        <v>1118</v>
      </c>
      <c r="L323" s="95">
        <f>'LEI Seaview Usage'!J322</f>
        <v>35</v>
      </c>
      <c r="M323" s="95">
        <f>'LEI Seaview Usage'!K322</f>
        <v>35.479999999999997</v>
      </c>
      <c r="N323" s="95">
        <f>'LEI Seaview Usage'!L322</f>
        <v>35.322499999999998</v>
      </c>
      <c r="O323" s="95">
        <f>'LEI Seaview Usage'!M322</f>
        <v>35.734999999999999</v>
      </c>
      <c r="P323" s="95">
        <f>'LEI Seaview Usage'!N322</f>
        <v>41.78</v>
      </c>
      <c r="Q323" s="95">
        <f>'LEI Seaview Usage'!O322</f>
        <v>35.067500000000003</v>
      </c>
      <c r="R323" s="64">
        <f t="shared" si="18"/>
        <v>36.397499999999994</v>
      </c>
      <c r="S323" s="114">
        <f t="shared" si="19"/>
        <v>111.8</v>
      </c>
    </row>
    <row r="324" spans="2:19" ht="15.75" x14ac:dyDescent="0.25">
      <c r="B324" s="58"/>
      <c r="C324" s="13">
        <v>0.625</v>
      </c>
      <c r="D324" s="14" t="s">
        <v>357</v>
      </c>
      <c r="E324" s="15">
        <v>132</v>
      </c>
      <c r="F324" s="15">
        <v>496</v>
      </c>
      <c r="G324" s="16">
        <v>2980</v>
      </c>
      <c r="H324" s="15">
        <v>2602</v>
      </c>
      <c r="I324" s="16">
        <v>816</v>
      </c>
      <c r="J324" s="17">
        <v>171</v>
      </c>
      <c r="K324" s="60">
        <f t="shared" si="17"/>
        <v>7197</v>
      </c>
      <c r="L324" s="95">
        <f>'LEI Seaview Usage'!J323</f>
        <v>35.99</v>
      </c>
      <c r="M324" s="95">
        <f>'LEI Seaview Usage'!K323</f>
        <v>38.72</v>
      </c>
      <c r="N324" s="95">
        <f>'LEI Seaview Usage'!L323</f>
        <v>78.14</v>
      </c>
      <c r="O324" s="95">
        <f>'LEI Seaview Usage'!M323</f>
        <v>71.335999999999999</v>
      </c>
      <c r="P324" s="95">
        <f>'LEI Seaview Usage'!N323</f>
        <v>41.12</v>
      </c>
      <c r="Q324" s="95">
        <f>'LEI Seaview Usage'!O323</f>
        <v>36.282499999999999</v>
      </c>
      <c r="R324" s="64">
        <f t="shared" si="18"/>
        <v>50.264750000000014</v>
      </c>
      <c r="S324" s="114">
        <f t="shared" si="19"/>
        <v>599.75</v>
      </c>
    </row>
    <row r="325" spans="2:19" ht="15.75" x14ac:dyDescent="0.25">
      <c r="B325" s="58"/>
      <c r="C325" s="13">
        <v>0.625</v>
      </c>
      <c r="D325" s="14" t="s">
        <v>358</v>
      </c>
      <c r="E325" s="15">
        <v>201</v>
      </c>
      <c r="F325" s="15">
        <v>224</v>
      </c>
      <c r="G325" s="16">
        <v>594</v>
      </c>
      <c r="H325" s="15">
        <v>3574</v>
      </c>
      <c r="I325" s="16">
        <v>1700</v>
      </c>
      <c r="J325" s="17">
        <v>223</v>
      </c>
      <c r="K325" s="60">
        <f t="shared" si="17"/>
        <v>6516</v>
      </c>
      <c r="L325" s="95">
        <f>'LEI Seaview Usage'!J324</f>
        <v>36.5075</v>
      </c>
      <c r="M325" s="95">
        <f>'LEI Seaview Usage'!K324</f>
        <v>36.68</v>
      </c>
      <c r="N325" s="95">
        <f>'LEI Seaview Usage'!L324</f>
        <v>39.454999999999998</v>
      </c>
      <c r="O325" s="95">
        <f>'LEI Seaview Usage'!M324</f>
        <v>101.46000000000001</v>
      </c>
      <c r="P325" s="95">
        <f>'LEI Seaview Usage'!N324</f>
        <v>55.1</v>
      </c>
      <c r="Q325" s="95">
        <f>'LEI Seaview Usage'!O324</f>
        <v>36.672499999999999</v>
      </c>
      <c r="R325" s="64">
        <f t="shared" si="18"/>
        <v>50.979166666666679</v>
      </c>
      <c r="S325" s="114">
        <f t="shared" si="19"/>
        <v>543</v>
      </c>
    </row>
    <row r="326" spans="2:19" ht="15.75" x14ac:dyDescent="0.25">
      <c r="B326" s="58"/>
      <c r="C326" s="13">
        <v>1</v>
      </c>
      <c r="D326" s="14" t="s">
        <v>359</v>
      </c>
      <c r="E326" s="15">
        <v>840</v>
      </c>
      <c r="F326" s="15">
        <v>805</v>
      </c>
      <c r="G326" s="16">
        <v>1308</v>
      </c>
      <c r="H326" s="15">
        <v>8076</v>
      </c>
      <c r="I326" s="16">
        <v>2441</v>
      </c>
      <c r="J326" s="17">
        <v>1221</v>
      </c>
      <c r="K326" s="60">
        <f t="shared" si="17"/>
        <v>14691</v>
      </c>
      <c r="L326" s="95">
        <f>'LEI Seaview Usage'!J325</f>
        <v>93.8</v>
      </c>
      <c r="M326" s="95">
        <f>'LEI Seaview Usage'!K325</f>
        <v>93.537499999999994</v>
      </c>
      <c r="N326" s="95">
        <f>'LEI Seaview Usage'!L325</f>
        <v>97.31</v>
      </c>
      <c r="O326" s="95">
        <f>'LEI Seaview Usage'!M325</f>
        <v>219.29</v>
      </c>
      <c r="P326" s="95">
        <f>'LEI Seaview Usage'!N325</f>
        <v>105.8075</v>
      </c>
      <c r="Q326" s="95">
        <f>'LEI Seaview Usage'!O325</f>
        <v>96.657499999999999</v>
      </c>
      <c r="R326" s="64">
        <f t="shared" si="18"/>
        <v>117.73375</v>
      </c>
      <c r="S326" s="114">
        <f t="shared" si="19"/>
        <v>1224.25</v>
      </c>
    </row>
    <row r="327" spans="2:19" ht="15.75" x14ac:dyDescent="0.25">
      <c r="B327" s="58"/>
      <c r="C327" s="13">
        <v>0.625</v>
      </c>
      <c r="D327" s="14" t="s">
        <v>360</v>
      </c>
      <c r="E327" s="15">
        <v>664</v>
      </c>
      <c r="F327" s="15">
        <v>587</v>
      </c>
      <c r="G327" s="16">
        <v>573</v>
      </c>
      <c r="H327" s="15">
        <v>1840</v>
      </c>
      <c r="I327" s="16">
        <v>179</v>
      </c>
      <c r="J327" s="17">
        <v>237</v>
      </c>
      <c r="K327" s="60">
        <f t="shared" si="17"/>
        <v>4080</v>
      </c>
      <c r="L327" s="95">
        <f>'LEI Seaview Usage'!J326</f>
        <v>39.979999999999997</v>
      </c>
      <c r="M327" s="95">
        <f>'LEI Seaview Usage'!K326</f>
        <v>39.402500000000003</v>
      </c>
      <c r="N327" s="95">
        <f>'LEI Seaview Usage'!L326</f>
        <v>39.297499999999999</v>
      </c>
      <c r="O327" s="95">
        <f>'LEI Seaview Usage'!M326</f>
        <v>57.620000000000005</v>
      </c>
      <c r="P327" s="95">
        <f>'LEI Seaview Usage'!N326</f>
        <v>36.342500000000001</v>
      </c>
      <c r="Q327" s="95">
        <f>'LEI Seaview Usage'!O326</f>
        <v>36.777500000000003</v>
      </c>
      <c r="R327" s="64">
        <f t="shared" si="18"/>
        <v>41.57</v>
      </c>
      <c r="S327" s="114">
        <f t="shared" si="19"/>
        <v>340</v>
      </c>
    </row>
    <row r="328" spans="2:19" ht="15.75" x14ac:dyDescent="0.25">
      <c r="B328" s="58"/>
      <c r="C328" s="13">
        <v>0.625</v>
      </c>
      <c r="D328" s="14" t="s">
        <v>361</v>
      </c>
      <c r="E328" s="15">
        <v>2246</v>
      </c>
      <c r="F328" s="15">
        <v>1768</v>
      </c>
      <c r="G328" s="16">
        <v>2749</v>
      </c>
      <c r="H328" s="15">
        <v>7550</v>
      </c>
      <c r="I328" s="16">
        <v>3247</v>
      </c>
      <c r="J328" s="17">
        <v>2139</v>
      </c>
      <c r="K328" s="60">
        <f t="shared" si="17"/>
        <v>19699</v>
      </c>
      <c r="L328" s="95">
        <f>'LEI Seaview Usage'!J327</f>
        <v>64.927999999999997</v>
      </c>
      <c r="M328" s="95">
        <f>'LEI Seaview Usage'!K327</f>
        <v>56.323999999999998</v>
      </c>
      <c r="N328" s="95">
        <f>'LEI Seaview Usage'!L327</f>
        <v>73.981999999999999</v>
      </c>
      <c r="O328" s="95">
        <f>'LEI Seaview Usage'!M327</f>
        <v>260.5</v>
      </c>
      <c r="P328" s="95">
        <f>'LEI Seaview Usage'!N327</f>
        <v>88.38</v>
      </c>
      <c r="Q328" s="95">
        <f>'LEI Seaview Usage'!O327</f>
        <v>63.002000000000002</v>
      </c>
      <c r="R328" s="64">
        <f t="shared" si="18"/>
        <v>101.18599999999999</v>
      </c>
      <c r="S328" s="114">
        <f t="shared" si="19"/>
        <v>1641.5833333333333</v>
      </c>
    </row>
    <row r="329" spans="2:19" ht="15.75" x14ac:dyDescent="0.25">
      <c r="B329" s="58"/>
      <c r="C329" s="13">
        <v>0.625</v>
      </c>
      <c r="D329" s="14" t="s">
        <v>362</v>
      </c>
      <c r="E329" s="15">
        <v>829</v>
      </c>
      <c r="F329" s="15">
        <v>1805</v>
      </c>
      <c r="G329" s="16">
        <v>4344</v>
      </c>
      <c r="H329" s="15">
        <v>4008</v>
      </c>
      <c r="I329" s="16">
        <v>2417</v>
      </c>
      <c r="J329" s="17">
        <v>1842</v>
      </c>
      <c r="K329" s="60">
        <f t="shared" ref="K329:K392" si="20">SUM(E329:J329)</f>
        <v>15245</v>
      </c>
      <c r="L329" s="95">
        <f>'LEI Seaview Usage'!J328</f>
        <v>41.217500000000001</v>
      </c>
      <c r="M329" s="95">
        <f>'LEI Seaview Usage'!K328</f>
        <v>56.99</v>
      </c>
      <c r="N329" s="95">
        <f>'LEI Seaview Usage'!L328</f>
        <v>132.26</v>
      </c>
      <c r="O329" s="95">
        <f>'LEI Seaview Usage'!M328</f>
        <v>118.82</v>
      </c>
      <c r="P329" s="95">
        <f>'LEI Seaview Usage'!N328</f>
        <v>68.006</v>
      </c>
      <c r="Q329" s="95">
        <f>'LEI Seaview Usage'!O328</f>
        <v>57.655999999999999</v>
      </c>
      <c r="R329" s="64">
        <f t="shared" ref="R329:R392" si="21">AVERAGE(L329:Q329)</f>
        <v>79.158249999999995</v>
      </c>
      <c r="S329" s="114">
        <f t="shared" ref="S329:S392" si="22">IFERROR(AVERAGE(E329:J329)/2,"")</f>
        <v>1270.4166666666667</v>
      </c>
    </row>
    <row r="330" spans="2:19" ht="15.75" x14ac:dyDescent="0.25">
      <c r="B330" s="58"/>
      <c r="C330" s="13">
        <v>0.625</v>
      </c>
      <c r="D330" s="14" t="s">
        <v>363</v>
      </c>
      <c r="E330" s="15">
        <v>799</v>
      </c>
      <c r="F330" s="15">
        <v>586</v>
      </c>
      <c r="G330" s="16">
        <v>1418</v>
      </c>
      <c r="H330" s="15">
        <v>1348</v>
      </c>
      <c r="I330" s="16">
        <v>1155</v>
      </c>
      <c r="J330" s="17">
        <v>1377</v>
      </c>
      <c r="K330" s="60">
        <f t="shared" si="20"/>
        <v>6683</v>
      </c>
      <c r="L330" s="95">
        <f>'LEI Seaview Usage'!J329</f>
        <v>40.9925</v>
      </c>
      <c r="M330" s="95">
        <f>'LEI Seaview Usage'!K329</f>
        <v>39.395000000000003</v>
      </c>
      <c r="N330" s="95">
        <f>'LEI Seaview Usage'!L329</f>
        <v>50.024000000000001</v>
      </c>
      <c r="O330" s="95">
        <f>'LEI Seaview Usage'!M329</f>
        <v>48.764000000000003</v>
      </c>
      <c r="P330" s="95">
        <f>'LEI Seaview Usage'!N329</f>
        <v>45.29</v>
      </c>
      <c r="Q330" s="95">
        <f>'LEI Seaview Usage'!O329</f>
        <v>49.286000000000001</v>
      </c>
      <c r="R330" s="64">
        <f t="shared" si="21"/>
        <v>45.625249999999994</v>
      </c>
      <c r="S330" s="114">
        <f t="shared" si="22"/>
        <v>556.91666666666663</v>
      </c>
    </row>
    <row r="331" spans="2:19" ht="15.75" x14ac:dyDescent="0.25">
      <c r="B331" s="58"/>
      <c r="C331" s="13">
        <v>0.625</v>
      </c>
      <c r="D331" s="14" t="s">
        <v>364</v>
      </c>
      <c r="E331" s="15">
        <v>1271</v>
      </c>
      <c r="F331" s="15">
        <v>815</v>
      </c>
      <c r="G331" s="16">
        <v>1180</v>
      </c>
      <c r="H331" s="15">
        <v>1294</v>
      </c>
      <c r="I331" s="16">
        <v>1254</v>
      </c>
      <c r="J331" s="17">
        <v>1191</v>
      </c>
      <c r="K331" s="60">
        <f t="shared" si="20"/>
        <v>7005</v>
      </c>
      <c r="L331" s="95">
        <f>'LEI Seaview Usage'!J330</f>
        <v>47.378</v>
      </c>
      <c r="M331" s="95">
        <f>'LEI Seaview Usage'!K330</f>
        <v>41.112499999999997</v>
      </c>
      <c r="N331" s="95">
        <f>'LEI Seaview Usage'!L330</f>
        <v>45.74</v>
      </c>
      <c r="O331" s="95">
        <f>'LEI Seaview Usage'!M330</f>
        <v>47.792000000000002</v>
      </c>
      <c r="P331" s="95">
        <f>'LEI Seaview Usage'!N330</f>
        <v>47.072000000000003</v>
      </c>
      <c r="Q331" s="95">
        <f>'LEI Seaview Usage'!O330</f>
        <v>45.938000000000002</v>
      </c>
      <c r="R331" s="64">
        <f t="shared" si="21"/>
        <v>45.838750000000005</v>
      </c>
      <c r="S331" s="114">
        <f t="shared" si="22"/>
        <v>583.75</v>
      </c>
    </row>
    <row r="332" spans="2:19" ht="15.75" x14ac:dyDescent="0.25">
      <c r="B332" s="58"/>
      <c r="C332" s="13">
        <v>0.625</v>
      </c>
      <c r="D332" s="14" t="s">
        <v>365</v>
      </c>
      <c r="E332" s="15">
        <v>766</v>
      </c>
      <c r="F332" s="15">
        <v>972</v>
      </c>
      <c r="G332" s="16">
        <v>4175</v>
      </c>
      <c r="H332" s="15">
        <v>5540</v>
      </c>
      <c r="I332" s="16">
        <v>2355</v>
      </c>
      <c r="J332" s="17">
        <v>1472</v>
      </c>
      <c r="K332" s="60">
        <f t="shared" si="20"/>
        <v>15280</v>
      </c>
      <c r="L332" s="95">
        <f>'LEI Seaview Usage'!J331</f>
        <v>40.744999999999997</v>
      </c>
      <c r="M332" s="95">
        <f>'LEI Seaview Usage'!K331</f>
        <v>42.29</v>
      </c>
      <c r="N332" s="95">
        <f>'LEI Seaview Usage'!L331</f>
        <v>125.5</v>
      </c>
      <c r="O332" s="95">
        <f>'LEI Seaview Usage'!M331</f>
        <v>180.1</v>
      </c>
      <c r="P332" s="95">
        <f>'LEI Seaview Usage'!N331</f>
        <v>66.89</v>
      </c>
      <c r="Q332" s="95">
        <f>'LEI Seaview Usage'!O331</f>
        <v>50.996000000000002</v>
      </c>
      <c r="R332" s="64">
        <f t="shared" si="21"/>
        <v>84.42016666666666</v>
      </c>
      <c r="S332" s="114">
        <f t="shared" si="22"/>
        <v>1273.3333333333333</v>
      </c>
    </row>
    <row r="333" spans="2:19" ht="15.75" x14ac:dyDescent="0.25">
      <c r="B333" s="58"/>
      <c r="C333" s="13">
        <v>0.625</v>
      </c>
      <c r="D333" s="14" t="s">
        <v>366</v>
      </c>
      <c r="E333" s="15">
        <v>1392</v>
      </c>
      <c r="F333" s="15">
        <v>1333</v>
      </c>
      <c r="G333" s="16">
        <v>2573</v>
      </c>
      <c r="H333" s="15">
        <v>3366</v>
      </c>
      <c r="I333" s="16">
        <v>1848</v>
      </c>
      <c r="J333" s="17">
        <v>1213</v>
      </c>
      <c r="K333" s="60">
        <f t="shared" si="20"/>
        <v>11725</v>
      </c>
      <c r="L333" s="95">
        <f>'LEI Seaview Usage'!J332</f>
        <v>49.555999999999997</v>
      </c>
      <c r="M333" s="95">
        <f>'LEI Seaview Usage'!K332</f>
        <v>48.494</v>
      </c>
      <c r="N333" s="95">
        <f>'LEI Seaview Usage'!L332</f>
        <v>70.813999999999993</v>
      </c>
      <c r="O333" s="95">
        <f>'LEI Seaview Usage'!M332</f>
        <v>93.14</v>
      </c>
      <c r="P333" s="95">
        <f>'LEI Seaview Usage'!N332</f>
        <v>57.764000000000003</v>
      </c>
      <c r="Q333" s="95">
        <f>'LEI Seaview Usage'!O332</f>
        <v>46.334000000000003</v>
      </c>
      <c r="R333" s="64">
        <f t="shared" si="21"/>
        <v>61.016999999999996</v>
      </c>
      <c r="S333" s="114">
        <f t="shared" si="22"/>
        <v>977.08333333333337</v>
      </c>
    </row>
    <row r="334" spans="2:19" ht="15.75" x14ac:dyDescent="0.25">
      <c r="B334" s="58"/>
      <c r="C334" s="13">
        <v>0.625</v>
      </c>
      <c r="D334" s="14" t="s">
        <v>367</v>
      </c>
      <c r="E334" s="15">
        <v>394</v>
      </c>
      <c r="F334" s="15">
        <v>443</v>
      </c>
      <c r="G334" s="16">
        <v>932</v>
      </c>
      <c r="H334" s="15">
        <v>925</v>
      </c>
      <c r="I334" s="16">
        <v>835</v>
      </c>
      <c r="J334" s="17">
        <v>583</v>
      </c>
      <c r="K334" s="60">
        <f t="shared" si="20"/>
        <v>4112</v>
      </c>
      <c r="L334" s="95">
        <f>'LEI Seaview Usage'!J333</f>
        <v>37.954999999999998</v>
      </c>
      <c r="M334" s="95">
        <f>'LEI Seaview Usage'!K333</f>
        <v>38.322499999999998</v>
      </c>
      <c r="N334" s="95">
        <f>'LEI Seaview Usage'!L333</f>
        <v>41.99</v>
      </c>
      <c r="O334" s="95">
        <f>'LEI Seaview Usage'!M333</f>
        <v>41.9375</v>
      </c>
      <c r="P334" s="95">
        <f>'LEI Seaview Usage'!N333</f>
        <v>41.262500000000003</v>
      </c>
      <c r="Q334" s="95">
        <f>'LEI Seaview Usage'!O333</f>
        <v>39.372500000000002</v>
      </c>
      <c r="R334" s="64">
        <f t="shared" si="21"/>
        <v>40.140000000000008</v>
      </c>
      <c r="S334" s="114">
        <f t="shared" si="22"/>
        <v>342.66666666666669</v>
      </c>
    </row>
    <row r="335" spans="2:19" ht="15.75" x14ac:dyDescent="0.25">
      <c r="B335" s="58"/>
      <c r="C335" s="13">
        <v>0.625</v>
      </c>
      <c r="D335" s="14" t="s">
        <v>368</v>
      </c>
      <c r="E335" s="15">
        <v>974</v>
      </c>
      <c r="F335" s="15">
        <v>951</v>
      </c>
      <c r="G335" s="16">
        <v>954</v>
      </c>
      <c r="H335" s="15">
        <v>1636</v>
      </c>
      <c r="I335" s="16">
        <v>1425</v>
      </c>
      <c r="J335" s="17">
        <v>1169</v>
      </c>
      <c r="K335" s="60">
        <f t="shared" si="20"/>
        <v>7109</v>
      </c>
      <c r="L335" s="95">
        <f>'LEI Seaview Usage'!J334</f>
        <v>42.305</v>
      </c>
      <c r="M335" s="95">
        <f>'LEI Seaview Usage'!K334</f>
        <v>42.1325</v>
      </c>
      <c r="N335" s="95">
        <f>'LEI Seaview Usage'!L334</f>
        <v>42.155000000000001</v>
      </c>
      <c r="O335" s="95">
        <f>'LEI Seaview Usage'!M334</f>
        <v>53.948</v>
      </c>
      <c r="P335" s="95">
        <f>'LEI Seaview Usage'!N334</f>
        <v>50.15</v>
      </c>
      <c r="Q335" s="95">
        <f>'LEI Seaview Usage'!O334</f>
        <v>45.542000000000002</v>
      </c>
      <c r="R335" s="64">
        <f t="shared" si="21"/>
        <v>46.03875</v>
      </c>
      <c r="S335" s="114">
        <f t="shared" si="22"/>
        <v>592.41666666666663</v>
      </c>
    </row>
    <row r="336" spans="2:19" ht="15.75" x14ac:dyDescent="0.25">
      <c r="B336" s="58"/>
      <c r="C336" s="13">
        <v>0.625</v>
      </c>
      <c r="D336" s="14" t="s">
        <v>369</v>
      </c>
      <c r="E336" s="15">
        <v>749</v>
      </c>
      <c r="F336" s="15">
        <v>754</v>
      </c>
      <c r="G336" s="16">
        <v>1961</v>
      </c>
      <c r="H336" s="15">
        <v>2016</v>
      </c>
      <c r="I336" s="16">
        <v>1859</v>
      </c>
      <c r="J336" s="17">
        <v>664</v>
      </c>
      <c r="K336" s="60">
        <f t="shared" si="20"/>
        <v>8003</v>
      </c>
      <c r="L336" s="95">
        <f>'LEI Seaview Usage'!J335</f>
        <v>40.6175</v>
      </c>
      <c r="M336" s="95">
        <f>'LEI Seaview Usage'!K335</f>
        <v>40.655000000000001</v>
      </c>
      <c r="N336" s="95">
        <f>'LEI Seaview Usage'!L335</f>
        <v>59.798000000000002</v>
      </c>
      <c r="O336" s="95">
        <f>'LEI Seaview Usage'!M335</f>
        <v>60.787999999999997</v>
      </c>
      <c r="P336" s="95">
        <f>'LEI Seaview Usage'!N335</f>
        <v>57.962000000000003</v>
      </c>
      <c r="Q336" s="95">
        <f>'LEI Seaview Usage'!O335</f>
        <v>39.979999999999997</v>
      </c>
      <c r="R336" s="64">
        <f t="shared" si="21"/>
        <v>49.966749999999998</v>
      </c>
      <c r="S336" s="114">
        <f t="shared" si="22"/>
        <v>666.91666666666663</v>
      </c>
    </row>
    <row r="337" spans="2:19" ht="15.75" x14ac:dyDescent="0.25">
      <c r="B337" s="58"/>
      <c r="C337" s="13">
        <v>0.625</v>
      </c>
      <c r="D337" s="14" t="s">
        <v>370</v>
      </c>
      <c r="E337" s="15">
        <v>610</v>
      </c>
      <c r="F337" s="15">
        <v>2179</v>
      </c>
      <c r="G337" s="16">
        <v>5294</v>
      </c>
      <c r="H337" s="15">
        <v>7253</v>
      </c>
      <c r="I337" s="16">
        <v>7326</v>
      </c>
      <c r="J337" s="17">
        <v>4179</v>
      </c>
      <c r="K337" s="60">
        <f t="shared" si="20"/>
        <v>26841</v>
      </c>
      <c r="L337" s="95">
        <f>'LEI Seaview Usage'!J336</f>
        <v>39.575000000000003</v>
      </c>
      <c r="M337" s="95">
        <f>'LEI Seaview Usage'!K336</f>
        <v>63.721999999999994</v>
      </c>
      <c r="N337" s="95">
        <f>'LEI Seaview Usage'!L336</f>
        <v>170.26</v>
      </c>
      <c r="O337" s="95">
        <f>'LEI Seaview Usage'!M336</f>
        <v>248.62</v>
      </c>
      <c r="P337" s="95">
        <f>'LEI Seaview Usage'!N336</f>
        <v>251.54</v>
      </c>
      <c r="Q337" s="95">
        <f>'LEI Seaview Usage'!O336</f>
        <v>125.66</v>
      </c>
      <c r="R337" s="64">
        <f t="shared" si="21"/>
        <v>149.89616666666666</v>
      </c>
      <c r="S337" s="114">
        <f t="shared" si="22"/>
        <v>2236.75</v>
      </c>
    </row>
    <row r="338" spans="2:19" ht="15.75" x14ac:dyDescent="0.25">
      <c r="B338" s="58"/>
      <c r="C338" s="13">
        <v>0.625</v>
      </c>
      <c r="D338" s="14" t="s">
        <v>371</v>
      </c>
      <c r="E338" s="15">
        <v>1401</v>
      </c>
      <c r="F338" s="15">
        <v>1861</v>
      </c>
      <c r="G338" s="16">
        <v>4713</v>
      </c>
      <c r="H338" s="15">
        <v>5734</v>
      </c>
      <c r="I338" s="16">
        <v>1750</v>
      </c>
      <c r="J338" s="17">
        <v>1259</v>
      </c>
      <c r="K338" s="60">
        <f t="shared" si="20"/>
        <v>16718</v>
      </c>
      <c r="L338" s="95">
        <f>'LEI Seaview Usage'!J337</f>
        <v>49.718000000000004</v>
      </c>
      <c r="M338" s="95">
        <f>'LEI Seaview Usage'!K337</f>
        <v>57.997999999999998</v>
      </c>
      <c r="N338" s="95">
        <f>'LEI Seaview Usage'!L337</f>
        <v>147.01999999999998</v>
      </c>
      <c r="O338" s="95">
        <f>'LEI Seaview Usage'!M337</f>
        <v>187.86</v>
      </c>
      <c r="P338" s="95">
        <f>'LEI Seaview Usage'!N337</f>
        <v>56</v>
      </c>
      <c r="Q338" s="95">
        <f>'LEI Seaview Usage'!O337</f>
        <v>47.161999999999999</v>
      </c>
      <c r="R338" s="64">
        <f t="shared" si="21"/>
        <v>90.959666666666678</v>
      </c>
      <c r="S338" s="114">
        <f t="shared" si="22"/>
        <v>1393.1666666666667</v>
      </c>
    </row>
    <row r="339" spans="2:19" ht="15.75" x14ac:dyDescent="0.25">
      <c r="B339" s="58"/>
      <c r="C339" s="13">
        <v>0.625</v>
      </c>
      <c r="D339" s="14" t="s">
        <v>372</v>
      </c>
      <c r="E339" s="15">
        <v>1434</v>
      </c>
      <c r="F339" s="15">
        <v>1391</v>
      </c>
      <c r="G339" s="16">
        <v>9970</v>
      </c>
      <c r="H339" s="15">
        <v>14498</v>
      </c>
      <c r="I339" s="16">
        <v>2557</v>
      </c>
      <c r="J339" s="17">
        <v>1258</v>
      </c>
      <c r="K339" s="60">
        <f t="shared" si="20"/>
        <v>31108</v>
      </c>
      <c r="L339" s="95">
        <f>'LEI Seaview Usage'!J338</f>
        <v>50.311999999999998</v>
      </c>
      <c r="M339" s="95">
        <f>'LEI Seaview Usage'!K338</f>
        <v>49.537999999999997</v>
      </c>
      <c r="N339" s="95">
        <f>'LEI Seaview Usage'!L338</f>
        <v>357.3</v>
      </c>
      <c r="O339" s="95">
        <f>'LEI Seaview Usage'!M338</f>
        <v>538.42000000000007</v>
      </c>
      <c r="P339" s="95">
        <f>'LEI Seaview Usage'!N338</f>
        <v>70.525999999999996</v>
      </c>
      <c r="Q339" s="95">
        <f>'LEI Seaview Usage'!O338</f>
        <v>47.143999999999998</v>
      </c>
      <c r="R339" s="64">
        <f t="shared" si="21"/>
        <v>185.54</v>
      </c>
      <c r="S339" s="114">
        <f t="shared" si="22"/>
        <v>2592.3333333333335</v>
      </c>
    </row>
    <row r="340" spans="2:19" ht="15.75" x14ac:dyDescent="0.25">
      <c r="B340" s="58"/>
      <c r="C340" s="13">
        <v>0.625</v>
      </c>
      <c r="D340" s="14" t="s">
        <v>373</v>
      </c>
      <c r="E340" s="15">
        <v>751</v>
      </c>
      <c r="F340" s="15">
        <v>448</v>
      </c>
      <c r="G340" s="16">
        <v>880</v>
      </c>
      <c r="H340" s="15">
        <v>1860</v>
      </c>
      <c r="I340" s="16">
        <v>1041</v>
      </c>
      <c r="J340" s="17">
        <v>763</v>
      </c>
      <c r="K340" s="60">
        <f t="shared" si="20"/>
        <v>5743</v>
      </c>
      <c r="L340" s="95">
        <f>'LEI Seaview Usage'!J339</f>
        <v>40.6325</v>
      </c>
      <c r="M340" s="95">
        <f>'LEI Seaview Usage'!K339</f>
        <v>38.36</v>
      </c>
      <c r="N340" s="95">
        <f>'LEI Seaview Usage'!L339</f>
        <v>41.6</v>
      </c>
      <c r="O340" s="95">
        <f>'LEI Seaview Usage'!M339</f>
        <v>57.980000000000004</v>
      </c>
      <c r="P340" s="95">
        <f>'LEI Seaview Usage'!N339</f>
        <v>43.238</v>
      </c>
      <c r="Q340" s="95">
        <f>'LEI Seaview Usage'!O339</f>
        <v>40.722499999999997</v>
      </c>
      <c r="R340" s="64">
        <f t="shared" si="21"/>
        <v>43.755500000000005</v>
      </c>
      <c r="S340" s="114">
        <f t="shared" si="22"/>
        <v>478.58333333333331</v>
      </c>
    </row>
    <row r="341" spans="2:19" ht="15.75" x14ac:dyDescent="0.25">
      <c r="B341" s="58"/>
      <c r="C341" s="13">
        <v>0.625</v>
      </c>
      <c r="D341" s="14" t="s">
        <v>374</v>
      </c>
      <c r="E341" s="15">
        <v>393</v>
      </c>
      <c r="F341" s="15">
        <v>359</v>
      </c>
      <c r="G341" s="16">
        <v>2486</v>
      </c>
      <c r="H341" s="15">
        <v>5236</v>
      </c>
      <c r="I341" s="16">
        <v>1352</v>
      </c>
      <c r="J341" s="17">
        <v>527</v>
      </c>
      <c r="K341" s="60">
        <f t="shared" si="20"/>
        <v>10353</v>
      </c>
      <c r="L341" s="95">
        <f>'LEI Seaview Usage'!J340</f>
        <v>37.947499999999998</v>
      </c>
      <c r="M341" s="95">
        <f>'LEI Seaview Usage'!K340</f>
        <v>37.692500000000003</v>
      </c>
      <c r="N341" s="95">
        <f>'LEI Seaview Usage'!L340</f>
        <v>69.248000000000005</v>
      </c>
      <c r="O341" s="95">
        <f>'LEI Seaview Usage'!M340</f>
        <v>167.94</v>
      </c>
      <c r="P341" s="95">
        <f>'LEI Seaview Usage'!N340</f>
        <v>48.835999999999999</v>
      </c>
      <c r="Q341" s="95">
        <f>'LEI Seaview Usage'!O340</f>
        <v>38.952500000000001</v>
      </c>
      <c r="R341" s="64">
        <f t="shared" si="21"/>
        <v>66.769416666666658</v>
      </c>
      <c r="S341" s="114">
        <f t="shared" si="22"/>
        <v>862.75</v>
      </c>
    </row>
    <row r="342" spans="2:19" ht="15.75" x14ac:dyDescent="0.25">
      <c r="B342" s="58"/>
      <c r="C342" s="13">
        <v>0.625</v>
      </c>
      <c r="D342" s="14" t="s">
        <v>375</v>
      </c>
      <c r="E342" s="15">
        <v>1239</v>
      </c>
      <c r="F342" s="15">
        <v>1052</v>
      </c>
      <c r="G342" s="16">
        <v>1760</v>
      </c>
      <c r="H342" s="15">
        <v>1515</v>
      </c>
      <c r="I342" s="16">
        <v>1441</v>
      </c>
      <c r="J342" s="17">
        <v>1161</v>
      </c>
      <c r="K342" s="60">
        <f t="shared" si="20"/>
        <v>8168</v>
      </c>
      <c r="L342" s="95">
        <f>'LEI Seaview Usage'!J341</f>
        <v>46.802</v>
      </c>
      <c r="M342" s="95">
        <f>'LEI Seaview Usage'!K341</f>
        <v>43.436</v>
      </c>
      <c r="N342" s="95">
        <f>'LEI Seaview Usage'!L341</f>
        <v>56.18</v>
      </c>
      <c r="O342" s="95">
        <f>'LEI Seaview Usage'!M341</f>
        <v>51.77</v>
      </c>
      <c r="P342" s="95">
        <f>'LEI Seaview Usage'!N341</f>
        <v>50.438000000000002</v>
      </c>
      <c r="Q342" s="95">
        <f>'LEI Seaview Usage'!O341</f>
        <v>45.398000000000003</v>
      </c>
      <c r="R342" s="64">
        <f t="shared" si="21"/>
        <v>49.004000000000012</v>
      </c>
      <c r="S342" s="114">
        <f t="shared" si="22"/>
        <v>680.66666666666663</v>
      </c>
    </row>
    <row r="343" spans="2:19" ht="15.75" x14ac:dyDescent="0.25">
      <c r="B343" s="58"/>
      <c r="C343" s="13">
        <v>0.625</v>
      </c>
      <c r="D343" s="14" t="s">
        <v>376</v>
      </c>
      <c r="E343" s="15">
        <v>1462</v>
      </c>
      <c r="F343" s="15">
        <v>1244</v>
      </c>
      <c r="G343" s="16">
        <v>6423</v>
      </c>
      <c r="H343" s="15">
        <v>9758</v>
      </c>
      <c r="I343" s="16">
        <v>4188</v>
      </c>
      <c r="J343" s="17">
        <v>1556</v>
      </c>
      <c r="K343" s="60">
        <f t="shared" si="20"/>
        <v>24631</v>
      </c>
      <c r="L343" s="95">
        <f>'LEI Seaview Usage'!J342</f>
        <v>50.816000000000003</v>
      </c>
      <c r="M343" s="95">
        <f>'LEI Seaview Usage'!K342</f>
        <v>46.892000000000003</v>
      </c>
      <c r="N343" s="95">
        <f>'LEI Seaview Usage'!L342</f>
        <v>215.42</v>
      </c>
      <c r="O343" s="95">
        <f>'LEI Seaview Usage'!M342</f>
        <v>348.82</v>
      </c>
      <c r="P343" s="95">
        <f>'LEI Seaview Usage'!N342</f>
        <v>126.02000000000001</v>
      </c>
      <c r="Q343" s="95">
        <f>'LEI Seaview Usage'!O342</f>
        <v>52.507999999999996</v>
      </c>
      <c r="R343" s="64">
        <f t="shared" si="21"/>
        <v>140.07933333333332</v>
      </c>
      <c r="S343" s="114">
        <f t="shared" si="22"/>
        <v>2052.5833333333335</v>
      </c>
    </row>
    <row r="344" spans="2:19" ht="15.75" x14ac:dyDescent="0.25">
      <c r="B344" s="58"/>
      <c r="C344" s="13">
        <v>0.625</v>
      </c>
      <c r="D344" s="14" t="s">
        <v>377</v>
      </c>
      <c r="E344" s="15">
        <v>1335</v>
      </c>
      <c r="F344" s="15">
        <v>1380</v>
      </c>
      <c r="G344" s="16">
        <v>3844</v>
      </c>
      <c r="H344" s="15">
        <v>2837</v>
      </c>
      <c r="I344" s="16">
        <v>1674</v>
      </c>
      <c r="J344" s="17">
        <v>1287</v>
      </c>
      <c r="K344" s="60">
        <f t="shared" si="20"/>
        <v>12357</v>
      </c>
      <c r="L344" s="95">
        <f>'LEI Seaview Usage'!J343</f>
        <v>48.53</v>
      </c>
      <c r="M344" s="95">
        <f>'LEI Seaview Usage'!K343</f>
        <v>49.34</v>
      </c>
      <c r="N344" s="95">
        <f>'LEI Seaview Usage'!L343</f>
        <v>112.25999999999999</v>
      </c>
      <c r="O344" s="95">
        <f>'LEI Seaview Usage'!M343</f>
        <v>75.566000000000003</v>
      </c>
      <c r="P344" s="95">
        <f>'LEI Seaview Usage'!N343</f>
        <v>54.632000000000005</v>
      </c>
      <c r="Q344" s="95">
        <f>'LEI Seaview Usage'!O343</f>
        <v>47.665999999999997</v>
      </c>
      <c r="R344" s="64">
        <f t="shared" si="21"/>
        <v>64.665666666666667</v>
      </c>
      <c r="S344" s="114">
        <f t="shared" si="22"/>
        <v>1029.75</v>
      </c>
    </row>
    <row r="345" spans="2:19" ht="15.75" x14ac:dyDescent="0.25">
      <c r="B345" s="58"/>
      <c r="C345" s="13">
        <v>0.625</v>
      </c>
      <c r="D345" s="14" t="s">
        <v>378</v>
      </c>
      <c r="E345" s="15">
        <v>3051</v>
      </c>
      <c r="F345" s="15">
        <v>3056</v>
      </c>
      <c r="G345" s="16">
        <v>4302</v>
      </c>
      <c r="H345" s="15">
        <v>2363</v>
      </c>
      <c r="I345" s="16">
        <v>2131</v>
      </c>
      <c r="J345" s="17">
        <v>1908</v>
      </c>
      <c r="K345" s="60">
        <f t="shared" si="20"/>
        <v>16811</v>
      </c>
      <c r="L345" s="95">
        <f>'LEI Seaview Usage'!J344</f>
        <v>80.540000000000006</v>
      </c>
      <c r="M345" s="95">
        <f>'LEI Seaview Usage'!K344</f>
        <v>80.739999999999995</v>
      </c>
      <c r="N345" s="95">
        <f>'LEI Seaview Usage'!L344</f>
        <v>130.57999999999998</v>
      </c>
      <c r="O345" s="95">
        <f>'LEI Seaview Usage'!M344</f>
        <v>67.034000000000006</v>
      </c>
      <c r="P345" s="95">
        <f>'LEI Seaview Usage'!N344</f>
        <v>62.858000000000004</v>
      </c>
      <c r="Q345" s="95">
        <f>'LEI Seaview Usage'!O344</f>
        <v>58.844000000000001</v>
      </c>
      <c r="R345" s="64">
        <f t="shared" si="21"/>
        <v>80.099333333333334</v>
      </c>
      <c r="S345" s="114">
        <f t="shared" si="22"/>
        <v>1400.9166666666667</v>
      </c>
    </row>
    <row r="346" spans="2:19" ht="15.75" x14ac:dyDescent="0.25">
      <c r="B346" s="58"/>
      <c r="C346" s="13">
        <v>0.625</v>
      </c>
      <c r="D346" s="14" t="s">
        <v>379</v>
      </c>
      <c r="E346" s="15">
        <v>796</v>
      </c>
      <c r="F346" s="15">
        <v>695</v>
      </c>
      <c r="G346" s="16">
        <v>1075</v>
      </c>
      <c r="H346" s="15">
        <v>843</v>
      </c>
      <c r="I346" s="16">
        <v>983</v>
      </c>
      <c r="J346" s="17">
        <v>863</v>
      </c>
      <c r="K346" s="60">
        <f t="shared" si="20"/>
        <v>5255</v>
      </c>
      <c r="L346" s="95">
        <f>'LEI Seaview Usage'!J345</f>
        <v>40.97</v>
      </c>
      <c r="M346" s="95">
        <f>'LEI Seaview Usage'!K345</f>
        <v>40.212499999999999</v>
      </c>
      <c r="N346" s="95">
        <f>'LEI Seaview Usage'!L345</f>
        <v>43.85</v>
      </c>
      <c r="O346" s="95">
        <f>'LEI Seaview Usage'!M345</f>
        <v>41.322499999999998</v>
      </c>
      <c r="P346" s="95">
        <f>'LEI Seaview Usage'!N345</f>
        <v>42.372500000000002</v>
      </c>
      <c r="Q346" s="95">
        <f>'LEI Seaview Usage'!O345</f>
        <v>41.472499999999997</v>
      </c>
      <c r="R346" s="64">
        <f t="shared" si="21"/>
        <v>41.699999999999996</v>
      </c>
      <c r="S346" s="114">
        <f t="shared" si="22"/>
        <v>437.91666666666669</v>
      </c>
    </row>
    <row r="347" spans="2:19" ht="15.75" x14ac:dyDescent="0.25">
      <c r="B347" s="58"/>
      <c r="C347" s="13">
        <v>0.625</v>
      </c>
      <c r="D347" s="14" t="s">
        <v>380</v>
      </c>
      <c r="E347" s="15">
        <v>513</v>
      </c>
      <c r="F347" s="15">
        <v>13</v>
      </c>
      <c r="G347" s="16">
        <v>83</v>
      </c>
      <c r="H347" s="15">
        <v>69</v>
      </c>
      <c r="I347" s="16">
        <v>45</v>
      </c>
      <c r="J347" s="17">
        <v>19</v>
      </c>
      <c r="K347" s="60">
        <f t="shared" si="20"/>
        <v>742</v>
      </c>
      <c r="L347" s="95">
        <f>'LEI Seaview Usage'!J346</f>
        <v>38.847499999999997</v>
      </c>
      <c r="M347" s="95">
        <f>'LEI Seaview Usage'!K346</f>
        <v>35.097499999999997</v>
      </c>
      <c r="N347" s="95">
        <f>'LEI Seaview Usage'!L346</f>
        <v>35.622500000000002</v>
      </c>
      <c r="O347" s="95">
        <f>'LEI Seaview Usage'!M346</f>
        <v>35.517499999999998</v>
      </c>
      <c r="P347" s="95">
        <f>'LEI Seaview Usage'!N346</f>
        <v>35.337499999999999</v>
      </c>
      <c r="Q347" s="95">
        <f>'LEI Seaview Usage'!O346</f>
        <v>35.142499999999998</v>
      </c>
      <c r="R347" s="64">
        <f t="shared" si="21"/>
        <v>35.927500000000002</v>
      </c>
      <c r="S347" s="114">
        <f t="shared" si="22"/>
        <v>61.833333333333336</v>
      </c>
    </row>
    <row r="348" spans="2:19" ht="15.75" x14ac:dyDescent="0.25">
      <c r="B348" s="58"/>
      <c r="C348" s="13">
        <v>0.625</v>
      </c>
      <c r="D348" s="14" t="s">
        <v>381</v>
      </c>
      <c r="E348" s="15">
        <v>1471</v>
      </c>
      <c r="F348" s="15">
        <v>1380</v>
      </c>
      <c r="G348" s="16">
        <v>1501</v>
      </c>
      <c r="H348" s="15">
        <v>1335</v>
      </c>
      <c r="I348" s="16">
        <v>1575</v>
      </c>
      <c r="J348" s="17">
        <v>1384</v>
      </c>
      <c r="K348" s="60">
        <f t="shared" si="20"/>
        <v>8646</v>
      </c>
      <c r="L348" s="95">
        <f>'LEI Seaview Usage'!J347</f>
        <v>50.978000000000002</v>
      </c>
      <c r="M348" s="95">
        <f>'LEI Seaview Usage'!K347</f>
        <v>49.34</v>
      </c>
      <c r="N348" s="95">
        <f>'LEI Seaview Usage'!L347</f>
        <v>51.518000000000001</v>
      </c>
      <c r="O348" s="95">
        <f>'LEI Seaview Usage'!M347</f>
        <v>48.53</v>
      </c>
      <c r="P348" s="95">
        <f>'LEI Seaview Usage'!N347</f>
        <v>52.85</v>
      </c>
      <c r="Q348" s="95">
        <f>'LEI Seaview Usage'!O347</f>
        <v>49.411999999999999</v>
      </c>
      <c r="R348" s="64">
        <f t="shared" si="21"/>
        <v>50.437999999999995</v>
      </c>
      <c r="S348" s="114">
        <f t="shared" si="22"/>
        <v>720.5</v>
      </c>
    </row>
    <row r="349" spans="2:19" ht="15.75" x14ac:dyDescent="0.25">
      <c r="B349" s="58"/>
      <c r="C349" s="13">
        <v>0.625</v>
      </c>
      <c r="D349" s="14" t="s">
        <v>382</v>
      </c>
      <c r="E349" s="15">
        <v>908</v>
      </c>
      <c r="F349" s="15">
        <v>1461</v>
      </c>
      <c r="G349" s="16">
        <v>988</v>
      </c>
      <c r="H349" s="15">
        <v>2736</v>
      </c>
      <c r="I349" s="16">
        <v>1275</v>
      </c>
      <c r="J349" s="17">
        <v>567</v>
      </c>
      <c r="K349" s="60">
        <f t="shared" si="20"/>
        <v>7935</v>
      </c>
      <c r="L349" s="95">
        <f>'LEI Seaview Usage'!J348</f>
        <v>41.81</v>
      </c>
      <c r="M349" s="95">
        <f>'LEI Seaview Usage'!K348</f>
        <v>50.798000000000002</v>
      </c>
      <c r="N349" s="95">
        <f>'LEI Seaview Usage'!L348</f>
        <v>42.41</v>
      </c>
      <c r="O349" s="95">
        <f>'LEI Seaview Usage'!M348</f>
        <v>73.748000000000005</v>
      </c>
      <c r="P349" s="95">
        <f>'LEI Seaview Usage'!N348</f>
        <v>47.45</v>
      </c>
      <c r="Q349" s="95">
        <f>'LEI Seaview Usage'!O348</f>
        <v>39.252499999999998</v>
      </c>
      <c r="R349" s="64">
        <f t="shared" si="21"/>
        <v>49.244750000000003</v>
      </c>
      <c r="S349" s="114">
        <f t="shared" si="22"/>
        <v>661.25</v>
      </c>
    </row>
    <row r="350" spans="2:19" ht="15.75" x14ac:dyDescent="0.25">
      <c r="B350" s="58"/>
      <c r="C350" s="13">
        <v>0.625</v>
      </c>
      <c r="D350" s="14" t="s">
        <v>383</v>
      </c>
      <c r="E350" s="15">
        <v>746</v>
      </c>
      <c r="F350" s="15">
        <v>566</v>
      </c>
      <c r="G350" s="16">
        <v>1040</v>
      </c>
      <c r="H350" s="15">
        <v>690</v>
      </c>
      <c r="I350" s="16">
        <v>553</v>
      </c>
      <c r="J350" s="17">
        <v>585</v>
      </c>
      <c r="K350" s="60">
        <f t="shared" si="20"/>
        <v>4180</v>
      </c>
      <c r="L350" s="95">
        <f>'LEI Seaview Usage'!J349</f>
        <v>40.594999999999999</v>
      </c>
      <c r="M350" s="95">
        <f>'LEI Seaview Usage'!K349</f>
        <v>39.244999999999997</v>
      </c>
      <c r="N350" s="95">
        <f>'LEI Seaview Usage'!L349</f>
        <v>43.22</v>
      </c>
      <c r="O350" s="95">
        <f>'LEI Seaview Usage'!M349</f>
        <v>40.174999999999997</v>
      </c>
      <c r="P350" s="95">
        <f>'LEI Seaview Usage'!N349</f>
        <v>39.147500000000001</v>
      </c>
      <c r="Q350" s="95">
        <f>'LEI Seaview Usage'!O349</f>
        <v>39.387500000000003</v>
      </c>
      <c r="R350" s="64">
        <f t="shared" si="21"/>
        <v>40.295000000000009</v>
      </c>
      <c r="S350" s="114">
        <f t="shared" si="22"/>
        <v>348.33333333333331</v>
      </c>
    </row>
    <row r="351" spans="2:19" ht="15.75" x14ac:dyDescent="0.25">
      <c r="B351" s="58"/>
      <c r="C351" s="13">
        <v>0.625</v>
      </c>
      <c r="D351" s="14" t="s">
        <v>384</v>
      </c>
      <c r="E351" s="15">
        <v>1714</v>
      </c>
      <c r="F351" s="15">
        <v>1245</v>
      </c>
      <c r="G351" s="16">
        <v>2397</v>
      </c>
      <c r="H351" s="15">
        <v>2464</v>
      </c>
      <c r="I351" s="16">
        <v>1417</v>
      </c>
      <c r="J351" s="17">
        <v>1083</v>
      </c>
      <c r="K351" s="60">
        <f t="shared" si="20"/>
        <v>10320</v>
      </c>
      <c r="L351" s="95">
        <f>'LEI Seaview Usage'!J350</f>
        <v>55.352000000000004</v>
      </c>
      <c r="M351" s="95">
        <f>'LEI Seaview Usage'!K350</f>
        <v>46.91</v>
      </c>
      <c r="N351" s="95">
        <f>'LEI Seaview Usage'!L350</f>
        <v>67.646000000000001</v>
      </c>
      <c r="O351" s="95">
        <f>'LEI Seaview Usage'!M350</f>
        <v>68.852000000000004</v>
      </c>
      <c r="P351" s="95">
        <f>'LEI Seaview Usage'!N350</f>
        <v>50.006</v>
      </c>
      <c r="Q351" s="95">
        <f>'LEI Seaview Usage'!O350</f>
        <v>43.994</v>
      </c>
      <c r="R351" s="64">
        <f t="shared" si="21"/>
        <v>55.46</v>
      </c>
      <c r="S351" s="114">
        <f t="shared" si="22"/>
        <v>860</v>
      </c>
    </row>
    <row r="352" spans="2:19" ht="15.75" x14ac:dyDescent="0.25">
      <c r="B352" s="58"/>
      <c r="C352" s="13">
        <v>0.625</v>
      </c>
      <c r="D352" s="14" t="s">
        <v>385</v>
      </c>
      <c r="E352" s="15">
        <v>706</v>
      </c>
      <c r="F352" s="15">
        <v>1450</v>
      </c>
      <c r="G352" s="16">
        <v>11125</v>
      </c>
      <c r="H352" s="15">
        <v>12851</v>
      </c>
      <c r="I352" s="16">
        <v>3961</v>
      </c>
      <c r="J352" s="17">
        <v>1031</v>
      </c>
      <c r="K352" s="60">
        <f t="shared" si="20"/>
        <v>31124</v>
      </c>
      <c r="L352" s="95">
        <f>'LEI Seaview Usage'!J351</f>
        <v>40.295000000000002</v>
      </c>
      <c r="M352" s="95">
        <f>'LEI Seaview Usage'!K351</f>
        <v>50.6</v>
      </c>
      <c r="N352" s="95">
        <f>'LEI Seaview Usage'!L351</f>
        <v>403.5</v>
      </c>
      <c r="O352" s="95">
        <f>'LEI Seaview Usage'!M351</f>
        <v>472.54</v>
      </c>
      <c r="P352" s="95">
        <f>'LEI Seaview Usage'!N351</f>
        <v>116.94</v>
      </c>
      <c r="Q352" s="95">
        <f>'LEI Seaview Usage'!O351</f>
        <v>43.058</v>
      </c>
      <c r="R352" s="64">
        <f t="shared" si="21"/>
        <v>187.82216666666667</v>
      </c>
      <c r="S352" s="114">
        <f t="shared" si="22"/>
        <v>2593.6666666666665</v>
      </c>
    </row>
    <row r="353" spans="2:19" ht="15.75" x14ac:dyDescent="0.25">
      <c r="B353" s="58"/>
      <c r="C353" s="13">
        <v>0.625</v>
      </c>
      <c r="D353" s="14" t="s">
        <v>386</v>
      </c>
      <c r="E353" s="15">
        <v>627</v>
      </c>
      <c r="F353" s="15">
        <v>293</v>
      </c>
      <c r="G353" s="16">
        <v>1356</v>
      </c>
      <c r="H353" s="15">
        <v>1693</v>
      </c>
      <c r="I353" s="16">
        <v>929</v>
      </c>
      <c r="J353" s="17">
        <v>18</v>
      </c>
      <c r="K353" s="60">
        <f t="shared" si="20"/>
        <v>4916</v>
      </c>
      <c r="L353" s="95">
        <f>'LEI Seaview Usage'!J352</f>
        <v>39.702500000000001</v>
      </c>
      <c r="M353" s="95">
        <f>'LEI Seaview Usage'!K352</f>
        <v>37.197499999999998</v>
      </c>
      <c r="N353" s="95">
        <f>'LEI Seaview Usage'!L352</f>
        <v>48.908000000000001</v>
      </c>
      <c r="O353" s="95">
        <f>'LEI Seaview Usage'!M352</f>
        <v>54.974000000000004</v>
      </c>
      <c r="P353" s="95">
        <f>'LEI Seaview Usage'!N352</f>
        <v>41.967500000000001</v>
      </c>
      <c r="Q353" s="95">
        <f>'LEI Seaview Usage'!O352</f>
        <v>35.134999999999998</v>
      </c>
      <c r="R353" s="64">
        <f t="shared" si="21"/>
        <v>42.98075</v>
      </c>
      <c r="S353" s="114">
        <f t="shared" si="22"/>
        <v>409.66666666666669</v>
      </c>
    </row>
    <row r="354" spans="2:19" ht="15.75" x14ac:dyDescent="0.25">
      <c r="B354" s="58"/>
      <c r="C354" s="13">
        <v>0.625</v>
      </c>
      <c r="D354" s="14" t="s">
        <v>387</v>
      </c>
      <c r="E354" s="15">
        <v>741</v>
      </c>
      <c r="F354" s="15">
        <v>682</v>
      </c>
      <c r="G354" s="16">
        <v>977</v>
      </c>
      <c r="H354" s="15">
        <v>984</v>
      </c>
      <c r="I354" s="16">
        <v>802</v>
      </c>
      <c r="J354" s="17">
        <v>712</v>
      </c>
      <c r="K354" s="60">
        <f t="shared" si="20"/>
        <v>4898</v>
      </c>
      <c r="L354" s="95">
        <f>'LEI Seaview Usage'!J353</f>
        <v>40.557499999999997</v>
      </c>
      <c r="M354" s="95">
        <f>'LEI Seaview Usage'!K353</f>
        <v>40.115000000000002</v>
      </c>
      <c r="N354" s="95">
        <f>'LEI Seaview Usage'!L353</f>
        <v>42.327500000000001</v>
      </c>
      <c r="O354" s="95">
        <f>'LEI Seaview Usage'!M353</f>
        <v>42.38</v>
      </c>
      <c r="P354" s="95">
        <f>'LEI Seaview Usage'!N353</f>
        <v>41.015000000000001</v>
      </c>
      <c r="Q354" s="95">
        <f>'LEI Seaview Usage'!O353</f>
        <v>40.340000000000003</v>
      </c>
      <c r="R354" s="64">
        <f t="shared" si="21"/>
        <v>41.122499999999995</v>
      </c>
      <c r="S354" s="114">
        <f t="shared" si="22"/>
        <v>408.16666666666669</v>
      </c>
    </row>
    <row r="355" spans="2:19" ht="15.75" x14ac:dyDescent="0.25">
      <c r="B355" s="58"/>
      <c r="C355" s="13">
        <v>0.625</v>
      </c>
      <c r="D355" s="14" t="s">
        <v>388</v>
      </c>
      <c r="E355" s="15">
        <v>1172</v>
      </c>
      <c r="F355" s="15">
        <v>783</v>
      </c>
      <c r="G355" s="16">
        <v>1669</v>
      </c>
      <c r="H355" s="15">
        <v>1140</v>
      </c>
      <c r="I355" s="16">
        <v>463</v>
      </c>
      <c r="J355" s="17">
        <v>482</v>
      </c>
      <c r="K355" s="60">
        <f t="shared" si="20"/>
        <v>5709</v>
      </c>
      <c r="L355" s="95">
        <f>'LEI Seaview Usage'!J354</f>
        <v>45.596000000000004</v>
      </c>
      <c r="M355" s="95">
        <f>'LEI Seaview Usage'!K354</f>
        <v>40.872500000000002</v>
      </c>
      <c r="N355" s="95">
        <f>'LEI Seaview Usage'!L354</f>
        <v>54.542000000000002</v>
      </c>
      <c r="O355" s="95">
        <f>'LEI Seaview Usage'!M354</f>
        <v>45.02</v>
      </c>
      <c r="P355" s="95">
        <f>'LEI Seaview Usage'!N354</f>
        <v>38.472499999999997</v>
      </c>
      <c r="Q355" s="95">
        <f>'LEI Seaview Usage'!O354</f>
        <v>38.615000000000002</v>
      </c>
      <c r="R355" s="64">
        <f t="shared" si="21"/>
        <v>43.853000000000002</v>
      </c>
      <c r="S355" s="114">
        <f t="shared" si="22"/>
        <v>475.75</v>
      </c>
    </row>
    <row r="356" spans="2:19" ht="15.75" x14ac:dyDescent="0.25">
      <c r="B356" s="58"/>
      <c r="C356" s="13">
        <v>0.625</v>
      </c>
      <c r="D356" s="14" t="s">
        <v>389</v>
      </c>
      <c r="E356" s="15">
        <v>698</v>
      </c>
      <c r="F356" s="15">
        <v>512</v>
      </c>
      <c r="G356" s="16">
        <v>870</v>
      </c>
      <c r="H356" s="15">
        <v>814</v>
      </c>
      <c r="I356" s="16">
        <v>963</v>
      </c>
      <c r="J356" s="17">
        <v>738</v>
      </c>
      <c r="K356" s="60">
        <f t="shared" si="20"/>
        <v>4595</v>
      </c>
      <c r="L356" s="95">
        <f>'LEI Seaview Usage'!J355</f>
        <v>40.234999999999999</v>
      </c>
      <c r="M356" s="95">
        <f>'LEI Seaview Usage'!K355</f>
        <v>38.840000000000003</v>
      </c>
      <c r="N356" s="95">
        <f>'LEI Seaview Usage'!L355</f>
        <v>41.524999999999999</v>
      </c>
      <c r="O356" s="95">
        <f>'LEI Seaview Usage'!M355</f>
        <v>41.105000000000004</v>
      </c>
      <c r="P356" s="95">
        <f>'LEI Seaview Usage'!N355</f>
        <v>42.222499999999997</v>
      </c>
      <c r="Q356" s="95">
        <f>'LEI Seaview Usage'!O355</f>
        <v>40.534999999999997</v>
      </c>
      <c r="R356" s="64">
        <f t="shared" si="21"/>
        <v>40.743749999999999</v>
      </c>
      <c r="S356" s="114">
        <f t="shared" si="22"/>
        <v>382.91666666666669</v>
      </c>
    </row>
    <row r="357" spans="2:19" ht="15.75" x14ac:dyDescent="0.25">
      <c r="B357" s="58"/>
      <c r="C357" s="13">
        <v>0.625</v>
      </c>
      <c r="D357" s="14" t="s">
        <v>390</v>
      </c>
      <c r="E357" s="15">
        <v>1319</v>
      </c>
      <c r="F357" s="15">
        <v>1329</v>
      </c>
      <c r="G357" s="16">
        <v>1371</v>
      </c>
      <c r="H357" s="15">
        <v>4415</v>
      </c>
      <c r="I357" s="16">
        <v>2099</v>
      </c>
      <c r="J357" s="17">
        <v>1353</v>
      </c>
      <c r="K357" s="60">
        <f t="shared" si="20"/>
        <v>11886</v>
      </c>
      <c r="L357" s="95">
        <f>'LEI Seaview Usage'!J356</f>
        <v>48.241999999999997</v>
      </c>
      <c r="M357" s="95">
        <f>'LEI Seaview Usage'!K356</f>
        <v>48.421999999999997</v>
      </c>
      <c r="N357" s="95">
        <f>'LEI Seaview Usage'!L356</f>
        <v>49.177999999999997</v>
      </c>
      <c r="O357" s="95">
        <f>'LEI Seaview Usage'!M356</f>
        <v>135.1</v>
      </c>
      <c r="P357" s="95">
        <f>'LEI Seaview Usage'!N356</f>
        <v>62.281999999999996</v>
      </c>
      <c r="Q357" s="95">
        <f>'LEI Seaview Usage'!O356</f>
        <v>48.853999999999999</v>
      </c>
      <c r="R357" s="64">
        <f t="shared" si="21"/>
        <v>65.346333333333334</v>
      </c>
      <c r="S357" s="114">
        <f t="shared" si="22"/>
        <v>990.5</v>
      </c>
    </row>
    <row r="358" spans="2:19" ht="15.75" x14ac:dyDescent="0.25">
      <c r="B358" s="58"/>
      <c r="C358" s="13">
        <v>0.625</v>
      </c>
      <c r="D358" s="14" t="s">
        <v>391</v>
      </c>
      <c r="E358" s="15">
        <v>690</v>
      </c>
      <c r="F358" s="15">
        <v>731</v>
      </c>
      <c r="G358" s="15">
        <v>789</v>
      </c>
      <c r="H358" s="15">
        <v>772</v>
      </c>
      <c r="I358" s="15">
        <v>632</v>
      </c>
      <c r="J358" s="17">
        <v>568</v>
      </c>
      <c r="K358" s="60">
        <f t="shared" si="20"/>
        <v>4182</v>
      </c>
      <c r="L358" s="95">
        <f>'LEI Seaview Usage'!J357</f>
        <v>40.174999999999997</v>
      </c>
      <c r="M358" s="95">
        <f>'LEI Seaview Usage'!K357</f>
        <v>40.482500000000002</v>
      </c>
      <c r="N358" s="95">
        <f>'LEI Seaview Usage'!L357</f>
        <v>40.917499999999997</v>
      </c>
      <c r="O358" s="95">
        <f>'LEI Seaview Usage'!M357</f>
        <v>40.79</v>
      </c>
      <c r="P358" s="95">
        <f>'LEI Seaview Usage'!N357</f>
        <v>39.74</v>
      </c>
      <c r="Q358" s="95">
        <f>'LEI Seaview Usage'!O357</f>
        <v>39.26</v>
      </c>
      <c r="R358" s="64">
        <f t="shared" si="21"/>
        <v>40.227499999999999</v>
      </c>
      <c r="S358" s="114">
        <f t="shared" si="22"/>
        <v>348.5</v>
      </c>
    </row>
    <row r="359" spans="2:19" ht="15.75" x14ac:dyDescent="0.25">
      <c r="B359" s="58"/>
      <c r="C359" s="13">
        <v>0.625</v>
      </c>
      <c r="D359" s="14" t="s">
        <v>392</v>
      </c>
      <c r="E359" s="15">
        <v>1100</v>
      </c>
      <c r="F359" s="15">
        <v>1187</v>
      </c>
      <c r="G359" s="15">
        <v>3147</v>
      </c>
      <c r="H359" s="15">
        <v>4541</v>
      </c>
      <c r="I359" s="15">
        <v>2129</v>
      </c>
      <c r="J359" s="17">
        <v>1152</v>
      </c>
      <c r="K359" s="60">
        <f t="shared" si="20"/>
        <v>13256</v>
      </c>
      <c r="L359" s="95">
        <f>'LEI Seaview Usage'!J358</f>
        <v>44.3</v>
      </c>
      <c r="M359" s="95">
        <f>'LEI Seaview Usage'!K358</f>
        <v>45.866</v>
      </c>
      <c r="N359" s="95">
        <f>'LEI Seaview Usage'!L358</f>
        <v>84.38</v>
      </c>
      <c r="O359" s="95">
        <f>'LEI Seaview Usage'!M358</f>
        <v>140.13999999999999</v>
      </c>
      <c r="P359" s="95">
        <f>'LEI Seaview Usage'!N358</f>
        <v>62.822000000000003</v>
      </c>
      <c r="Q359" s="95">
        <f>'LEI Seaview Usage'!O358</f>
        <v>45.235999999999997</v>
      </c>
      <c r="R359" s="64">
        <f t="shared" si="21"/>
        <v>70.457333333333324</v>
      </c>
      <c r="S359" s="114">
        <f t="shared" si="22"/>
        <v>1104.6666666666667</v>
      </c>
    </row>
    <row r="360" spans="2:19" ht="15.75" x14ac:dyDescent="0.25">
      <c r="B360" s="58"/>
      <c r="C360" s="13">
        <v>0.625</v>
      </c>
      <c r="D360" s="14" t="s">
        <v>393</v>
      </c>
      <c r="E360" s="15">
        <v>372</v>
      </c>
      <c r="F360" s="15">
        <v>445</v>
      </c>
      <c r="G360" s="15">
        <v>992</v>
      </c>
      <c r="H360" s="15">
        <v>2143</v>
      </c>
      <c r="I360" s="15">
        <v>585</v>
      </c>
      <c r="J360" s="17">
        <v>412</v>
      </c>
      <c r="K360" s="60">
        <f t="shared" si="20"/>
        <v>4949</v>
      </c>
      <c r="L360" s="95">
        <f>'LEI Seaview Usage'!J359</f>
        <v>37.79</v>
      </c>
      <c r="M360" s="95">
        <f>'LEI Seaview Usage'!K359</f>
        <v>38.337499999999999</v>
      </c>
      <c r="N360" s="95">
        <f>'LEI Seaview Usage'!L359</f>
        <v>42.44</v>
      </c>
      <c r="O360" s="95">
        <f>'LEI Seaview Usage'!M359</f>
        <v>63.073999999999998</v>
      </c>
      <c r="P360" s="95">
        <f>'LEI Seaview Usage'!N359</f>
        <v>39.387500000000003</v>
      </c>
      <c r="Q360" s="95">
        <f>'LEI Seaview Usage'!O359</f>
        <v>38.090000000000003</v>
      </c>
      <c r="R360" s="64">
        <f t="shared" si="21"/>
        <v>43.186500000000002</v>
      </c>
      <c r="S360" s="114">
        <f t="shared" si="22"/>
        <v>412.41666666666669</v>
      </c>
    </row>
    <row r="361" spans="2:19" ht="15.75" x14ac:dyDescent="0.25">
      <c r="B361" s="58"/>
      <c r="C361" s="13">
        <v>0.625</v>
      </c>
      <c r="D361" s="14" t="s">
        <v>394</v>
      </c>
      <c r="E361" s="15">
        <v>3137</v>
      </c>
      <c r="F361" s="15">
        <v>2811</v>
      </c>
      <c r="G361" s="15">
        <v>5373</v>
      </c>
      <c r="H361" s="15">
        <v>5046</v>
      </c>
      <c r="I361" s="15">
        <v>3653</v>
      </c>
      <c r="J361" s="17">
        <v>2316</v>
      </c>
      <c r="K361" s="60">
        <f t="shared" si="20"/>
        <v>22336</v>
      </c>
      <c r="L361" s="95">
        <f>'LEI Seaview Usage'!J360</f>
        <v>83.98</v>
      </c>
      <c r="M361" s="95">
        <f>'LEI Seaview Usage'!K360</f>
        <v>75.097999999999999</v>
      </c>
      <c r="N361" s="95">
        <f>'LEI Seaview Usage'!L360</f>
        <v>173.42000000000002</v>
      </c>
      <c r="O361" s="95">
        <f>'LEI Seaview Usage'!M360</f>
        <v>160.34</v>
      </c>
      <c r="P361" s="95">
        <f>'LEI Seaview Usage'!N360</f>
        <v>104.62</v>
      </c>
      <c r="Q361" s="95">
        <f>'LEI Seaview Usage'!O360</f>
        <v>66.188000000000002</v>
      </c>
      <c r="R361" s="64">
        <f t="shared" si="21"/>
        <v>110.60766666666667</v>
      </c>
      <c r="S361" s="114">
        <f t="shared" si="22"/>
        <v>1861.3333333333333</v>
      </c>
    </row>
    <row r="362" spans="2:19" ht="15.75" x14ac:dyDescent="0.25">
      <c r="B362" s="58"/>
      <c r="C362" s="13">
        <v>0.625</v>
      </c>
      <c r="D362" s="14" t="s">
        <v>395</v>
      </c>
      <c r="E362" s="15">
        <v>1222</v>
      </c>
      <c r="F362" s="15">
        <v>1050</v>
      </c>
      <c r="G362" s="15">
        <v>3647</v>
      </c>
      <c r="H362" s="15">
        <v>5457</v>
      </c>
      <c r="I362" s="15">
        <v>3496</v>
      </c>
      <c r="J362" s="17">
        <v>1237</v>
      </c>
      <c r="K362" s="60">
        <f t="shared" si="20"/>
        <v>16109</v>
      </c>
      <c r="L362" s="95">
        <f>'LEI Seaview Usage'!J361</f>
        <v>46.496000000000002</v>
      </c>
      <c r="M362" s="95">
        <f>'LEI Seaview Usage'!K361</f>
        <v>43.4</v>
      </c>
      <c r="N362" s="95">
        <f>'LEI Seaview Usage'!L361</f>
        <v>104.38</v>
      </c>
      <c r="O362" s="95">
        <f>'LEI Seaview Usage'!M361</f>
        <v>176.78</v>
      </c>
      <c r="P362" s="95">
        <f>'LEI Seaview Usage'!N361</f>
        <v>98.34</v>
      </c>
      <c r="Q362" s="95">
        <f>'LEI Seaview Usage'!O361</f>
        <v>46.765999999999998</v>
      </c>
      <c r="R362" s="64">
        <f t="shared" si="21"/>
        <v>86.027000000000001</v>
      </c>
      <c r="S362" s="114">
        <f t="shared" si="22"/>
        <v>1342.4166666666667</v>
      </c>
    </row>
    <row r="363" spans="2:19" ht="15.75" x14ac:dyDescent="0.25">
      <c r="B363" s="58"/>
      <c r="C363" s="13">
        <v>0.625</v>
      </c>
      <c r="D363" s="14" t="s">
        <v>396</v>
      </c>
      <c r="E363" s="15">
        <v>1712</v>
      </c>
      <c r="F363" s="15">
        <v>1716</v>
      </c>
      <c r="G363" s="15">
        <v>2325</v>
      </c>
      <c r="H363" s="15">
        <v>1955</v>
      </c>
      <c r="I363" s="15">
        <v>1732</v>
      </c>
      <c r="J363" s="17">
        <v>1949</v>
      </c>
      <c r="K363" s="60">
        <f t="shared" si="20"/>
        <v>11389</v>
      </c>
      <c r="L363" s="95">
        <f>'LEI Seaview Usage'!J362</f>
        <v>55.316000000000003</v>
      </c>
      <c r="M363" s="95">
        <f>'LEI Seaview Usage'!K362</f>
        <v>55.387999999999998</v>
      </c>
      <c r="N363" s="95">
        <f>'LEI Seaview Usage'!L362</f>
        <v>66.349999999999994</v>
      </c>
      <c r="O363" s="95">
        <f>'LEI Seaview Usage'!M362</f>
        <v>59.69</v>
      </c>
      <c r="P363" s="95">
        <f>'LEI Seaview Usage'!N362</f>
        <v>55.676000000000002</v>
      </c>
      <c r="Q363" s="95">
        <f>'LEI Seaview Usage'!O362</f>
        <v>59.582000000000001</v>
      </c>
      <c r="R363" s="64">
        <f t="shared" si="21"/>
        <v>58.667000000000002</v>
      </c>
      <c r="S363" s="114">
        <f t="shared" si="22"/>
        <v>949.08333333333337</v>
      </c>
    </row>
    <row r="364" spans="2:19" ht="15.75" x14ac:dyDescent="0.25">
      <c r="B364" s="58"/>
      <c r="C364" s="13">
        <v>0.625</v>
      </c>
      <c r="D364" s="14" t="s">
        <v>397</v>
      </c>
      <c r="E364" s="15">
        <v>2408</v>
      </c>
      <c r="F364" s="15">
        <v>2357</v>
      </c>
      <c r="G364" s="15">
        <v>3892</v>
      </c>
      <c r="H364" s="15">
        <v>2504</v>
      </c>
      <c r="I364" s="15">
        <v>2330</v>
      </c>
      <c r="J364" s="17">
        <v>3294</v>
      </c>
      <c r="K364" s="60">
        <f t="shared" si="20"/>
        <v>16785</v>
      </c>
      <c r="L364" s="95">
        <f>'LEI Seaview Usage'!J363</f>
        <v>67.843999999999994</v>
      </c>
      <c r="M364" s="95">
        <f>'LEI Seaview Usage'!K363</f>
        <v>66.926000000000002</v>
      </c>
      <c r="N364" s="95">
        <f>'LEI Seaview Usage'!L363</f>
        <v>114.18</v>
      </c>
      <c r="O364" s="95">
        <f>'LEI Seaview Usage'!M363</f>
        <v>69.572000000000003</v>
      </c>
      <c r="P364" s="95">
        <f>'LEI Seaview Usage'!N363</f>
        <v>66.44</v>
      </c>
      <c r="Q364" s="95">
        <f>'LEI Seaview Usage'!O363</f>
        <v>90.26</v>
      </c>
      <c r="R364" s="64">
        <f t="shared" si="21"/>
        <v>79.203666666666663</v>
      </c>
      <c r="S364" s="114">
        <f t="shared" si="22"/>
        <v>1398.75</v>
      </c>
    </row>
    <row r="365" spans="2:19" ht="15.75" x14ac:dyDescent="0.25">
      <c r="B365" s="58"/>
      <c r="C365" s="13">
        <v>0.625</v>
      </c>
      <c r="D365" s="14" t="s">
        <v>398</v>
      </c>
      <c r="E365" s="15">
        <v>466</v>
      </c>
      <c r="F365" s="15">
        <v>449</v>
      </c>
      <c r="G365" s="15">
        <v>474</v>
      </c>
      <c r="H365" s="15">
        <v>609</v>
      </c>
      <c r="I365" s="15">
        <v>565</v>
      </c>
      <c r="J365" s="17">
        <v>451</v>
      </c>
      <c r="K365" s="60">
        <f t="shared" si="20"/>
        <v>3014</v>
      </c>
      <c r="L365" s="95">
        <f>'LEI Seaview Usage'!J364</f>
        <v>38.494999999999997</v>
      </c>
      <c r="M365" s="95">
        <f>'LEI Seaview Usage'!K364</f>
        <v>38.3675</v>
      </c>
      <c r="N365" s="95">
        <f>'LEI Seaview Usage'!L364</f>
        <v>38.555</v>
      </c>
      <c r="O365" s="95">
        <f>'LEI Seaview Usage'!M364</f>
        <v>39.567500000000003</v>
      </c>
      <c r="P365" s="95">
        <f>'LEI Seaview Usage'!N364</f>
        <v>39.237499999999997</v>
      </c>
      <c r="Q365" s="95">
        <f>'LEI Seaview Usage'!O364</f>
        <v>38.3825</v>
      </c>
      <c r="R365" s="64">
        <f t="shared" si="21"/>
        <v>38.767499999999991</v>
      </c>
      <c r="S365" s="114">
        <f t="shared" si="22"/>
        <v>251.16666666666666</v>
      </c>
    </row>
    <row r="366" spans="2:19" ht="15.75" x14ac:dyDescent="0.25">
      <c r="B366" s="58"/>
      <c r="C366" s="13">
        <v>0.625</v>
      </c>
      <c r="D366" s="14" t="s">
        <v>399</v>
      </c>
      <c r="E366" s="15">
        <v>1266</v>
      </c>
      <c r="F366" s="15">
        <v>1359</v>
      </c>
      <c r="G366" s="15">
        <v>1530</v>
      </c>
      <c r="H366" s="15">
        <v>1246</v>
      </c>
      <c r="I366" s="15">
        <v>1343</v>
      </c>
      <c r="J366" s="17">
        <v>927</v>
      </c>
      <c r="K366" s="60">
        <f t="shared" si="20"/>
        <v>7671</v>
      </c>
      <c r="L366" s="95">
        <f>'LEI Seaview Usage'!J365</f>
        <v>47.287999999999997</v>
      </c>
      <c r="M366" s="95">
        <f>'LEI Seaview Usage'!K365</f>
        <v>48.962000000000003</v>
      </c>
      <c r="N366" s="95">
        <f>'LEI Seaview Usage'!L365</f>
        <v>52.04</v>
      </c>
      <c r="O366" s="95">
        <f>'LEI Seaview Usage'!M365</f>
        <v>46.927999999999997</v>
      </c>
      <c r="P366" s="95">
        <f>'LEI Seaview Usage'!N365</f>
        <v>48.673999999999999</v>
      </c>
      <c r="Q366" s="95">
        <f>'LEI Seaview Usage'!O365</f>
        <v>41.952500000000001</v>
      </c>
      <c r="R366" s="64">
        <f t="shared" si="21"/>
        <v>47.640749999999997</v>
      </c>
      <c r="S366" s="114">
        <f t="shared" si="22"/>
        <v>639.25</v>
      </c>
    </row>
    <row r="367" spans="2:19" ht="15.75" x14ac:dyDescent="0.25">
      <c r="B367" s="58"/>
      <c r="C367" s="13">
        <v>0.625</v>
      </c>
      <c r="D367" s="14" t="s">
        <v>400</v>
      </c>
      <c r="E367" s="15">
        <v>508</v>
      </c>
      <c r="F367" s="15">
        <v>467</v>
      </c>
      <c r="G367" s="15">
        <v>535</v>
      </c>
      <c r="H367" s="15">
        <v>714</v>
      </c>
      <c r="I367" s="15">
        <v>640</v>
      </c>
      <c r="J367" s="17">
        <v>499</v>
      </c>
      <c r="K367" s="60">
        <f t="shared" si="20"/>
        <v>3363</v>
      </c>
      <c r="L367" s="95">
        <f>'LEI Seaview Usage'!J366</f>
        <v>38.81</v>
      </c>
      <c r="M367" s="95">
        <f>'LEI Seaview Usage'!K366</f>
        <v>38.502499999999998</v>
      </c>
      <c r="N367" s="95">
        <f>'LEI Seaview Usage'!L366</f>
        <v>39.012500000000003</v>
      </c>
      <c r="O367" s="95">
        <f>'LEI Seaview Usage'!M366</f>
        <v>40.354999999999997</v>
      </c>
      <c r="P367" s="95">
        <f>'LEI Seaview Usage'!N366</f>
        <v>39.799999999999997</v>
      </c>
      <c r="Q367" s="95">
        <f>'LEI Seaview Usage'!O366</f>
        <v>38.7425</v>
      </c>
      <c r="R367" s="64">
        <f t="shared" si="21"/>
        <v>39.203750000000007</v>
      </c>
      <c r="S367" s="114">
        <f t="shared" si="22"/>
        <v>280.25</v>
      </c>
    </row>
    <row r="368" spans="2:19" ht="15.75" x14ac:dyDescent="0.25">
      <c r="B368" s="58"/>
      <c r="C368" s="13">
        <v>0.625</v>
      </c>
      <c r="D368" s="14" t="s">
        <v>401</v>
      </c>
      <c r="E368" s="15">
        <v>398</v>
      </c>
      <c r="F368" s="15">
        <v>538</v>
      </c>
      <c r="G368" s="15">
        <v>2597</v>
      </c>
      <c r="H368" s="15">
        <v>5564</v>
      </c>
      <c r="I368" s="15">
        <v>2403</v>
      </c>
      <c r="J368" s="17">
        <v>366</v>
      </c>
      <c r="K368" s="60">
        <f t="shared" si="20"/>
        <v>11866</v>
      </c>
      <c r="L368" s="95">
        <f>'LEI Seaview Usage'!J367</f>
        <v>37.984999999999999</v>
      </c>
      <c r="M368" s="95">
        <f>'LEI Seaview Usage'!K367</f>
        <v>39.034999999999997</v>
      </c>
      <c r="N368" s="95">
        <f>'LEI Seaview Usage'!L367</f>
        <v>71.246000000000009</v>
      </c>
      <c r="O368" s="95">
        <f>'LEI Seaview Usage'!M367</f>
        <v>181.06</v>
      </c>
      <c r="P368" s="95">
        <f>'LEI Seaview Usage'!N367</f>
        <v>67.753999999999991</v>
      </c>
      <c r="Q368" s="95">
        <f>'LEI Seaview Usage'!O367</f>
        <v>37.744999999999997</v>
      </c>
      <c r="R368" s="64">
        <f t="shared" si="21"/>
        <v>72.470833333333346</v>
      </c>
      <c r="S368" s="114">
        <f t="shared" si="22"/>
        <v>988.83333333333337</v>
      </c>
    </row>
    <row r="369" spans="2:19" ht="15.75" x14ac:dyDescent="0.25">
      <c r="B369" s="58"/>
      <c r="C369" s="13">
        <v>0.625</v>
      </c>
      <c r="D369" s="14" t="s">
        <v>402</v>
      </c>
      <c r="E369" s="15">
        <v>2622</v>
      </c>
      <c r="F369" s="15">
        <v>2529</v>
      </c>
      <c r="G369" s="15">
        <v>3783</v>
      </c>
      <c r="H369" s="15">
        <v>3026</v>
      </c>
      <c r="I369" s="15">
        <v>1584</v>
      </c>
      <c r="J369" s="17">
        <v>3464</v>
      </c>
      <c r="K369" s="60">
        <f t="shared" si="20"/>
        <v>17008</v>
      </c>
      <c r="L369" s="95">
        <f>'LEI Seaview Usage'!J368</f>
        <v>71.695999999999998</v>
      </c>
      <c r="M369" s="95">
        <f>'LEI Seaview Usage'!K368</f>
        <v>70.021999999999991</v>
      </c>
      <c r="N369" s="95">
        <f>'LEI Seaview Usage'!L368</f>
        <v>109.82</v>
      </c>
      <c r="O369" s="95">
        <f>'LEI Seaview Usage'!M368</f>
        <v>79.540000000000006</v>
      </c>
      <c r="P369" s="95">
        <f>'LEI Seaview Usage'!N368</f>
        <v>53.012</v>
      </c>
      <c r="Q369" s="95">
        <f>'LEI Seaview Usage'!O368</f>
        <v>97.06</v>
      </c>
      <c r="R369" s="64">
        <f t="shared" si="21"/>
        <v>80.191666666666663</v>
      </c>
      <c r="S369" s="114">
        <f t="shared" si="22"/>
        <v>1417.3333333333333</v>
      </c>
    </row>
    <row r="370" spans="2:19" ht="15.75" x14ac:dyDescent="0.25">
      <c r="B370" s="58"/>
      <c r="C370" s="13">
        <v>0.625</v>
      </c>
      <c r="D370" s="14" t="s">
        <v>403</v>
      </c>
      <c r="E370" s="15">
        <v>902</v>
      </c>
      <c r="F370" s="15">
        <v>1486</v>
      </c>
      <c r="G370" s="15">
        <v>137</v>
      </c>
      <c r="H370" s="15">
        <v>83</v>
      </c>
      <c r="I370" s="15">
        <v>1260</v>
      </c>
      <c r="J370" s="17">
        <v>472</v>
      </c>
      <c r="K370" s="60">
        <f t="shared" si="20"/>
        <v>4340</v>
      </c>
      <c r="L370" s="95">
        <f>'LEI Seaview Usage'!J369</f>
        <v>41.765000000000001</v>
      </c>
      <c r="M370" s="95">
        <f>'LEI Seaview Usage'!K369</f>
        <v>51.248000000000005</v>
      </c>
      <c r="N370" s="95">
        <f>'LEI Seaview Usage'!L369</f>
        <v>36.027500000000003</v>
      </c>
      <c r="O370" s="95">
        <f>'LEI Seaview Usage'!M369</f>
        <v>35.622500000000002</v>
      </c>
      <c r="P370" s="95">
        <f>'LEI Seaview Usage'!N369</f>
        <v>47.18</v>
      </c>
      <c r="Q370" s="95">
        <f>'LEI Seaview Usage'!O369</f>
        <v>38.54</v>
      </c>
      <c r="R370" s="64">
        <f t="shared" si="21"/>
        <v>41.730499999999999</v>
      </c>
      <c r="S370" s="114">
        <f t="shared" si="22"/>
        <v>361.66666666666669</v>
      </c>
    </row>
    <row r="371" spans="2:19" ht="15.75" x14ac:dyDescent="0.25">
      <c r="B371" s="58"/>
      <c r="C371" s="13">
        <v>0.625</v>
      </c>
      <c r="D371" s="14" t="s">
        <v>404</v>
      </c>
      <c r="E371" s="15">
        <v>547</v>
      </c>
      <c r="F371" s="15">
        <v>660</v>
      </c>
      <c r="G371" s="15">
        <v>479</v>
      </c>
      <c r="H371" s="15">
        <v>1044</v>
      </c>
      <c r="I371" s="15">
        <v>554</v>
      </c>
      <c r="J371" s="17">
        <v>552</v>
      </c>
      <c r="K371" s="60">
        <f t="shared" si="20"/>
        <v>3836</v>
      </c>
      <c r="L371" s="95">
        <f>'LEI Seaview Usage'!J370</f>
        <v>39.102499999999999</v>
      </c>
      <c r="M371" s="95">
        <f>'LEI Seaview Usage'!K370</f>
        <v>39.950000000000003</v>
      </c>
      <c r="N371" s="95">
        <f>'LEI Seaview Usage'!L370</f>
        <v>38.592500000000001</v>
      </c>
      <c r="O371" s="95">
        <f>'LEI Seaview Usage'!M370</f>
        <v>43.292000000000002</v>
      </c>
      <c r="P371" s="95">
        <f>'LEI Seaview Usage'!N370</f>
        <v>39.155000000000001</v>
      </c>
      <c r="Q371" s="95">
        <f>'LEI Seaview Usage'!O370</f>
        <v>39.14</v>
      </c>
      <c r="R371" s="64">
        <f t="shared" si="21"/>
        <v>39.872000000000007</v>
      </c>
      <c r="S371" s="114">
        <f t="shared" si="22"/>
        <v>319.66666666666669</v>
      </c>
    </row>
    <row r="372" spans="2:19" ht="15.75" x14ac:dyDescent="0.25">
      <c r="B372" s="58"/>
      <c r="C372" s="13">
        <v>0.625</v>
      </c>
      <c r="D372" s="14" t="s">
        <v>405</v>
      </c>
      <c r="E372" s="15">
        <v>825</v>
      </c>
      <c r="F372" s="15">
        <v>966</v>
      </c>
      <c r="G372" s="15">
        <v>1162</v>
      </c>
      <c r="H372" s="15">
        <v>1056</v>
      </c>
      <c r="I372" s="15">
        <v>1007</v>
      </c>
      <c r="J372" s="17">
        <v>919</v>
      </c>
      <c r="K372" s="60">
        <f t="shared" si="20"/>
        <v>5935</v>
      </c>
      <c r="L372" s="95">
        <f>'LEI Seaview Usage'!J371</f>
        <v>41.1875</v>
      </c>
      <c r="M372" s="95">
        <f>'LEI Seaview Usage'!K371</f>
        <v>42.244999999999997</v>
      </c>
      <c r="N372" s="95">
        <f>'LEI Seaview Usage'!L371</f>
        <v>45.415999999999997</v>
      </c>
      <c r="O372" s="95">
        <f>'LEI Seaview Usage'!M371</f>
        <v>43.508000000000003</v>
      </c>
      <c r="P372" s="95">
        <f>'LEI Seaview Usage'!N371</f>
        <v>42.625999999999998</v>
      </c>
      <c r="Q372" s="95">
        <f>'LEI Seaview Usage'!O371</f>
        <v>41.892499999999998</v>
      </c>
      <c r="R372" s="64">
        <f t="shared" si="21"/>
        <v>42.8125</v>
      </c>
      <c r="S372" s="114">
        <f t="shared" si="22"/>
        <v>494.58333333333331</v>
      </c>
    </row>
    <row r="373" spans="2:19" ht="15.75" x14ac:dyDescent="0.25">
      <c r="B373" s="58"/>
      <c r="C373" s="13">
        <v>0.625</v>
      </c>
      <c r="D373" s="14" t="s">
        <v>406</v>
      </c>
      <c r="E373" s="15">
        <v>1392</v>
      </c>
      <c r="F373" s="15">
        <v>1459</v>
      </c>
      <c r="G373" s="15">
        <v>1823</v>
      </c>
      <c r="H373" s="15">
        <v>1857</v>
      </c>
      <c r="I373" s="15">
        <v>1556</v>
      </c>
      <c r="J373" s="17">
        <v>1675</v>
      </c>
      <c r="K373" s="60">
        <f t="shared" si="20"/>
        <v>9762</v>
      </c>
      <c r="L373" s="95">
        <f>'LEI Seaview Usage'!J372</f>
        <v>49.555999999999997</v>
      </c>
      <c r="M373" s="95">
        <f>'LEI Seaview Usage'!K372</f>
        <v>50.762</v>
      </c>
      <c r="N373" s="95">
        <f>'LEI Seaview Usage'!L372</f>
        <v>57.314</v>
      </c>
      <c r="O373" s="95">
        <f>'LEI Seaview Usage'!M372</f>
        <v>57.926000000000002</v>
      </c>
      <c r="P373" s="95">
        <f>'LEI Seaview Usage'!N372</f>
        <v>52.507999999999996</v>
      </c>
      <c r="Q373" s="95">
        <f>'LEI Seaview Usage'!O372</f>
        <v>54.65</v>
      </c>
      <c r="R373" s="64">
        <f t="shared" si="21"/>
        <v>53.785999999999994</v>
      </c>
      <c r="S373" s="114">
        <f t="shared" si="22"/>
        <v>813.5</v>
      </c>
    </row>
    <row r="374" spans="2:19" ht="15.75" x14ac:dyDescent="0.25">
      <c r="B374" s="58"/>
      <c r="C374" s="13">
        <v>0.625</v>
      </c>
      <c r="D374" s="14" t="s">
        <v>407</v>
      </c>
      <c r="E374" s="15">
        <v>798</v>
      </c>
      <c r="F374" s="15">
        <v>729</v>
      </c>
      <c r="G374" s="15">
        <v>822</v>
      </c>
      <c r="H374" s="15">
        <v>54</v>
      </c>
      <c r="I374" s="15">
        <v>37</v>
      </c>
      <c r="J374" s="17">
        <v>1639</v>
      </c>
      <c r="K374" s="60">
        <f t="shared" si="20"/>
        <v>4079</v>
      </c>
      <c r="L374" s="95">
        <f>'LEI Seaview Usage'!J373</f>
        <v>40.984999999999999</v>
      </c>
      <c r="M374" s="95">
        <f>'LEI Seaview Usage'!K373</f>
        <v>40.467500000000001</v>
      </c>
      <c r="N374" s="95">
        <f>'LEI Seaview Usage'!L373</f>
        <v>41.164999999999999</v>
      </c>
      <c r="O374" s="95">
        <f>'LEI Seaview Usage'!M373</f>
        <v>35.405000000000001</v>
      </c>
      <c r="P374" s="95">
        <f>'LEI Seaview Usage'!N373</f>
        <v>35.277500000000003</v>
      </c>
      <c r="Q374" s="95">
        <f>'LEI Seaview Usage'!O373</f>
        <v>54.001999999999995</v>
      </c>
      <c r="R374" s="64">
        <f t="shared" si="21"/>
        <v>41.217000000000006</v>
      </c>
      <c r="S374" s="114">
        <f t="shared" si="22"/>
        <v>339.91666666666669</v>
      </c>
    </row>
    <row r="375" spans="2:19" ht="15.75" x14ac:dyDescent="0.25">
      <c r="B375" s="58"/>
      <c r="C375" s="13">
        <v>0.625</v>
      </c>
      <c r="D375" s="14" t="s">
        <v>408</v>
      </c>
      <c r="E375" s="15">
        <v>497</v>
      </c>
      <c r="F375" s="15">
        <v>479</v>
      </c>
      <c r="G375" s="15">
        <v>665</v>
      </c>
      <c r="H375" s="15">
        <v>848</v>
      </c>
      <c r="I375" s="15">
        <v>625</v>
      </c>
      <c r="J375" s="17">
        <v>547</v>
      </c>
      <c r="K375" s="60">
        <f t="shared" si="20"/>
        <v>3661</v>
      </c>
      <c r="L375" s="95">
        <f>'LEI Seaview Usage'!J374</f>
        <v>38.727499999999999</v>
      </c>
      <c r="M375" s="95">
        <f>'LEI Seaview Usage'!K374</f>
        <v>38.592500000000001</v>
      </c>
      <c r="N375" s="95">
        <f>'LEI Seaview Usage'!L374</f>
        <v>39.987499999999997</v>
      </c>
      <c r="O375" s="95">
        <f>'LEI Seaview Usage'!M374</f>
        <v>41.36</v>
      </c>
      <c r="P375" s="95">
        <f>'LEI Seaview Usage'!N374</f>
        <v>39.6875</v>
      </c>
      <c r="Q375" s="95">
        <f>'LEI Seaview Usage'!O374</f>
        <v>39.102499999999999</v>
      </c>
      <c r="R375" s="64">
        <f t="shared" si="21"/>
        <v>39.576249999999995</v>
      </c>
      <c r="S375" s="114">
        <f t="shared" si="22"/>
        <v>305.08333333333331</v>
      </c>
    </row>
    <row r="376" spans="2:19" ht="15.75" x14ac:dyDescent="0.25">
      <c r="B376" s="58"/>
      <c r="C376" s="13">
        <v>0.625</v>
      </c>
      <c r="D376" s="14" t="s">
        <v>409</v>
      </c>
      <c r="E376" s="15">
        <v>9</v>
      </c>
      <c r="F376" s="15">
        <v>18</v>
      </c>
      <c r="G376" s="19">
        <v>693</v>
      </c>
      <c r="H376" s="15">
        <v>44</v>
      </c>
      <c r="I376" s="15">
        <v>703</v>
      </c>
      <c r="J376" s="17">
        <v>28</v>
      </c>
      <c r="K376" s="60">
        <f t="shared" si="20"/>
        <v>1495</v>
      </c>
      <c r="L376" s="95">
        <f>'LEI Seaview Usage'!J375</f>
        <v>35.067500000000003</v>
      </c>
      <c r="M376" s="95">
        <f>'LEI Seaview Usage'!K375</f>
        <v>35.134999999999998</v>
      </c>
      <c r="N376" s="95">
        <f>'LEI Seaview Usage'!L375</f>
        <v>40.197499999999998</v>
      </c>
      <c r="O376" s="95">
        <f>'LEI Seaview Usage'!M375</f>
        <v>35.33</v>
      </c>
      <c r="P376" s="95">
        <f>'LEI Seaview Usage'!N375</f>
        <v>40.272500000000001</v>
      </c>
      <c r="Q376" s="95">
        <f>'LEI Seaview Usage'!O375</f>
        <v>35.21</v>
      </c>
      <c r="R376" s="64">
        <f t="shared" si="21"/>
        <v>36.868750000000006</v>
      </c>
      <c r="S376" s="114">
        <f t="shared" si="22"/>
        <v>124.58333333333333</v>
      </c>
    </row>
    <row r="377" spans="2:19" ht="15.75" x14ac:dyDescent="0.25">
      <c r="B377" s="58"/>
      <c r="C377" s="13">
        <v>0.625</v>
      </c>
      <c r="D377" s="14" t="s">
        <v>410</v>
      </c>
      <c r="E377" s="15">
        <v>2722</v>
      </c>
      <c r="F377" s="15">
        <v>3411</v>
      </c>
      <c r="G377" s="15">
        <v>8533</v>
      </c>
      <c r="H377" s="15">
        <v>5222</v>
      </c>
      <c r="I377" s="15">
        <v>1461</v>
      </c>
      <c r="J377" s="17">
        <v>1399</v>
      </c>
      <c r="K377" s="60">
        <f t="shared" si="20"/>
        <v>22748</v>
      </c>
      <c r="L377" s="95">
        <f>'LEI Seaview Usage'!J376</f>
        <v>73.495999999999995</v>
      </c>
      <c r="M377" s="95">
        <f>'LEI Seaview Usage'!K376</f>
        <v>94.94</v>
      </c>
      <c r="N377" s="95">
        <f>'LEI Seaview Usage'!L376</f>
        <v>299.82</v>
      </c>
      <c r="O377" s="95">
        <f>'LEI Seaview Usage'!M376</f>
        <v>167.38</v>
      </c>
      <c r="P377" s="95">
        <f>'LEI Seaview Usage'!N376</f>
        <v>50.798000000000002</v>
      </c>
      <c r="Q377" s="95">
        <f>'LEI Seaview Usage'!O376</f>
        <v>49.682000000000002</v>
      </c>
      <c r="R377" s="64">
        <f t="shared" si="21"/>
        <v>122.68599999999999</v>
      </c>
      <c r="S377" s="114">
        <f t="shared" si="22"/>
        <v>1895.6666666666667</v>
      </c>
    </row>
    <row r="378" spans="2:19" ht="15.75" x14ac:dyDescent="0.25">
      <c r="B378" s="58"/>
      <c r="C378" s="13">
        <v>0.625</v>
      </c>
      <c r="D378" s="14" t="s">
        <v>411</v>
      </c>
      <c r="E378" s="15">
        <v>1779</v>
      </c>
      <c r="F378" s="15">
        <v>1728</v>
      </c>
      <c r="G378" s="15">
        <v>2152</v>
      </c>
      <c r="H378" s="15">
        <v>2065</v>
      </c>
      <c r="I378" s="15">
        <v>1963</v>
      </c>
      <c r="J378" s="17">
        <v>2004</v>
      </c>
      <c r="K378" s="60">
        <f t="shared" si="20"/>
        <v>11691</v>
      </c>
      <c r="L378" s="95">
        <f>'LEI Seaview Usage'!J377</f>
        <v>56.521999999999998</v>
      </c>
      <c r="M378" s="95">
        <f>'LEI Seaview Usage'!K377</f>
        <v>55.603999999999999</v>
      </c>
      <c r="N378" s="95">
        <f>'LEI Seaview Usage'!L377</f>
        <v>63.236000000000004</v>
      </c>
      <c r="O378" s="95">
        <f>'LEI Seaview Usage'!M377</f>
        <v>61.67</v>
      </c>
      <c r="P378" s="95">
        <f>'LEI Seaview Usage'!N377</f>
        <v>59.834000000000003</v>
      </c>
      <c r="Q378" s="95">
        <f>'LEI Seaview Usage'!O377</f>
        <v>60.572000000000003</v>
      </c>
      <c r="R378" s="64">
        <f t="shared" si="21"/>
        <v>59.573000000000008</v>
      </c>
      <c r="S378" s="114">
        <f t="shared" si="22"/>
        <v>974.25</v>
      </c>
    </row>
    <row r="379" spans="2:19" ht="15.75" x14ac:dyDescent="0.25">
      <c r="B379" s="58"/>
      <c r="C379" s="13">
        <v>0.625</v>
      </c>
      <c r="D379" s="14" t="s">
        <v>412</v>
      </c>
      <c r="E379" s="15">
        <v>604</v>
      </c>
      <c r="F379" s="15">
        <v>686</v>
      </c>
      <c r="G379" s="15">
        <v>589</v>
      </c>
      <c r="H379" s="15">
        <v>766</v>
      </c>
      <c r="I379" s="15">
        <v>713</v>
      </c>
      <c r="J379" s="17">
        <v>664</v>
      </c>
      <c r="K379" s="60">
        <f t="shared" si="20"/>
        <v>4022</v>
      </c>
      <c r="L379" s="95">
        <f>'LEI Seaview Usage'!J378</f>
        <v>39.53</v>
      </c>
      <c r="M379" s="95">
        <f>'LEI Seaview Usage'!K378</f>
        <v>40.145000000000003</v>
      </c>
      <c r="N379" s="95">
        <f>'LEI Seaview Usage'!L378</f>
        <v>39.417499999999997</v>
      </c>
      <c r="O379" s="95">
        <f>'LEI Seaview Usage'!M378</f>
        <v>40.744999999999997</v>
      </c>
      <c r="P379" s="95">
        <f>'LEI Seaview Usage'!N378</f>
        <v>40.347499999999997</v>
      </c>
      <c r="Q379" s="95">
        <f>'LEI Seaview Usage'!O378</f>
        <v>39.979999999999997</v>
      </c>
      <c r="R379" s="64">
        <f t="shared" si="21"/>
        <v>40.027499999999996</v>
      </c>
      <c r="S379" s="114">
        <f t="shared" si="22"/>
        <v>335.16666666666669</v>
      </c>
    </row>
    <row r="380" spans="2:19" ht="15.75" x14ac:dyDescent="0.25">
      <c r="B380" s="58"/>
      <c r="C380" s="13">
        <v>0.625</v>
      </c>
      <c r="D380" s="14" t="s">
        <v>413</v>
      </c>
      <c r="E380" s="15">
        <v>178</v>
      </c>
      <c r="F380" s="15">
        <v>462</v>
      </c>
      <c r="G380" s="15">
        <v>1142</v>
      </c>
      <c r="H380" s="15">
        <v>1671</v>
      </c>
      <c r="I380" s="15">
        <v>334</v>
      </c>
      <c r="J380" s="17">
        <v>137</v>
      </c>
      <c r="K380" s="60">
        <f t="shared" si="20"/>
        <v>3924</v>
      </c>
      <c r="L380" s="95">
        <f>'LEI Seaview Usage'!J379</f>
        <v>36.335000000000001</v>
      </c>
      <c r="M380" s="95">
        <f>'LEI Seaview Usage'!K379</f>
        <v>38.465000000000003</v>
      </c>
      <c r="N380" s="95">
        <f>'LEI Seaview Usage'!L379</f>
        <v>45.055999999999997</v>
      </c>
      <c r="O380" s="95">
        <f>'LEI Seaview Usage'!M379</f>
        <v>54.578000000000003</v>
      </c>
      <c r="P380" s="95">
        <f>'LEI Seaview Usage'!N379</f>
        <v>37.505000000000003</v>
      </c>
      <c r="Q380" s="95">
        <f>'LEI Seaview Usage'!O379</f>
        <v>36.027500000000003</v>
      </c>
      <c r="R380" s="64">
        <f t="shared" si="21"/>
        <v>41.327750000000002</v>
      </c>
      <c r="S380" s="114">
        <f t="shared" si="22"/>
        <v>327</v>
      </c>
    </row>
    <row r="381" spans="2:19" ht="15.75" x14ac:dyDescent="0.25">
      <c r="B381" s="58"/>
      <c r="C381" s="13">
        <v>0.625</v>
      </c>
      <c r="D381" s="14" t="s">
        <v>414</v>
      </c>
      <c r="E381" s="15">
        <v>902</v>
      </c>
      <c r="F381" s="15">
        <v>782</v>
      </c>
      <c r="G381" s="15">
        <v>2005</v>
      </c>
      <c r="H381" s="15">
        <v>4140</v>
      </c>
      <c r="I381" s="15">
        <v>1687</v>
      </c>
      <c r="J381" s="17">
        <v>1583</v>
      </c>
      <c r="K381" s="60">
        <f t="shared" si="20"/>
        <v>11099</v>
      </c>
      <c r="L381" s="95">
        <f>'LEI Seaview Usage'!J380</f>
        <v>41.765000000000001</v>
      </c>
      <c r="M381" s="95">
        <f>'LEI Seaview Usage'!K380</f>
        <v>40.865000000000002</v>
      </c>
      <c r="N381" s="95">
        <f>'LEI Seaview Usage'!L380</f>
        <v>60.59</v>
      </c>
      <c r="O381" s="95">
        <f>'LEI Seaview Usage'!M380</f>
        <v>124.1</v>
      </c>
      <c r="P381" s="95">
        <f>'LEI Seaview Usage'!N380</f>
        <v>54.866</v>
      </c>
      <c r="Q381" s="95">
        <f>'LEI Seaview Usage'!O380</f>
        <v>52.994</v>
      </c>
      <c r="R381" s="64">
        <f t="shared" si="21"/>
        <v>62.529999999999994</v>
      </c>
      <c r="S381" s="114">
        <f t="shared" si="22"/>
        <v>924.91666666666663</v>
      </c>
    </row>
    <row r="382" spans="2:19" ht="15.75" x14ac:dyDescent="0.25">
      <c r="B382" s="58"/>
      <c r="C382" s="13">
        <v>0.625</v>
      </c>
      <c r="D382" s="14" t="s">
        <v>415</v>
      </c>
      <c r="E382" s="15">
        <v>851</v>
      </c>
      <c r="F382" s="15">
        <v>1281</v>
      </c>
      <c r="G382" s="15">
        <v>1615</v>
      </c>
      <c r="H382" s="15">
        <v>3396</v>
      </c>
      <c r="I382" s="15">
        <v>1767</v>
      </c>
      <c r="J382" s="17">
        <v>1379</v>
      </c>
      <c r="K382" s="60">
        <f t="shared" si="20"/>
        <v>10289</v>
      </c>
      <c r="L382" s="95">
        <f>'LEI Seaview Usage'!J381</f>
        <v>41.3825</v>
      </c>
      <c r="M382" s="95">
        <f>'LEI Seaview Usage'!K381</f>
        <v>47.558</v>
      </c>
      <c r="N382" s="95">
        <f>'LEI Seaview Usage'!L381</f>
        <v>53.57</v>
      </c>
      <c r="O382" s="95">
        <f>'LEI Seaview Usage'!M381</f>
        <v>94.34</v>
      </c>
      <c r="P382" s="95">
        <f>'LEI Seaview Usage'!N381</f>
        <v>56.305999999999997</v>
      </c>
      <c r="Q382" s="95">
        <f>'LEI Seaview Usage'!O381</f>
        <v>49.322000000000003</v>
      </c>
      <c r="R382" s="64">
        <f t="shared" si="21"/>
        <v>57.079749999999997</v>
      </c>
      <c r="S382" s="114">
        <f t="shared" si="22"/>
        <v>857.41666666666663</v>
      </c>
    </row>
    <row r="383" spans="2:19" ht="15.75" x14ac:dyDescent="0.25">
      <c r="B383" s="58"/>
      <c r="C383" s="13">
        <v>0.625</v>
      </c>
      <c r="D383" s="14" t="s">
        <v>416</v>
      </c>
      <c r="E383" s="15">
        <v>1146</v>
      </c>
      <c r="F383" s="15">
        <v>976</v>
      </c>
      <c r="G383" s="15">
        <v>863</v>
      </c>
      <c r="H383" s="15">
        <v>752</v>
      </c>
      <c r="I383" s="15">
        <v>762</v>
      </c>
      <c r="J383" s="17">
        <v>878</v>
      </c>
      <c r="K383" s="60">
        <f t="shared" si="20"/>
        <v>5377</v>
      </c>
      <c r="L383" s="95">
        <f>'LEI Seaview Usage'!J382</f>
        <v>45.128</v>
      </c>
      <c r="M383" s="95">
        <f>'LEI Seaview Usage'!K382</f>
        <v>42.32</v>
      </c>
      <c r="N383" s="95">
        <f>'LEI Seaview Usage'!L382</f>
        <v>41.472499999999997</v>
      </c>
      <c r="O383" s="95">
        <f>'LEI Seaview Usage'!M382</f>
        <v>40.64</v>
      </c>
      <c r="P383" s="95">
        <f>'LEI Seaview Usage'!N382</f>
        <v>40.715000000000003</v>
      </c>
      <c r="Q383" s="95">
        <f>'LEI Seaview Usage'!O382</f>
        <v>41.585000000000001</v>
      </c>
      <c r="R383" s="64">
        <f t="shared" si="21"/>
        <v>41.976750000000003</v>
      </c>
      <c r="S383" s="114">
        <f t="shared" si="22"/>
        <v>448.08333333333331</v>
      </c>
    </row>
    <row r="384" spans="2:19" ht="15.75" x14ac:dyDescent="0.25">
      <c r="B384" s="58"/>
      <c r="C384" s="13">
        <v>0.625</v>
      </c>
      <c r="D384" s="14" t="s">
        <v>417</v>
      </c>
      <c r="E384" s="15">
        <v>1165</v>
      </c>
      <c r="F384" s="15">
        <v>1374</v>
      </c>
      <c r="G384" s="15">
        <v>1614</v>
      </c>
      <c r="H384" s="15">
        <v>2266</v>
      </c>
      <c r="I384" s="15">
        <v>1378</v>
      </c>
      <c r="J384" s="17">
        <v>1326</v>
      </c>
      <c r="K384" s="60">
        <f t="shared" si="20"/>
        <v>9123</v>
      </c>
      <c r="L384" s="95">
        <f>'LEI Seaview Usage'!J383</f>
        <v>45.47</v>
      </c>
      <c r="M384" s="95">
        <f>'LEI Seaview Usage'!K383</f>
        <v>49.231999999999999</v>
      </c>
      <c r="N384" s="95">
        <f>'LEI Seaview Usage'!L383</f>
        <v>53.552</v>
      </c>
      <c r="O384" s="95">
        <f>'LEI Seaview Usage'!M383</f>
        <v>65.287999999999997</v>
      </c>
      <c r="P384" s="95">
        <f>'LEI Seaview Usage'!N383</f>
        <v>49.304000000000002</v>
      </c>
      <c r="Q384" s="95">
        <f>'LEI Seaview Usage'!O383</f>
        <v>48.368000000000002</v>
      </c>
      <c r="R384" s="64">
        <f t="shared" si="21"/>
        <v>51.869</v>
      </c>
      <c r="S384" s="114">
        <f t="shared" si="22"/>
        <v>760.25</v>
      </c>
    </row>
    <row r="385" spans="2:19" ht="15.75" x14ac:dyDescent="0.25">
      <c r="B385" s="58"/>
      <c r="C385" s="13">
        <v>0.625</v>
      </c>
      <c r="D385" s="14" t="s">
        <v>418</v>
      </c>
      <c r="E385" s="15">
        <v>483</v>
      </c>
      <c r="F385" s="15">
        <v>498</v>
      </c>
      <c r="G385" s="15">
        <v>539</v>
      </c>
      <c r="H385" s="15">
        <v>571</v>
      </c>
      <c r="I385" s="15">
        <v>1093</v>
      </c>
      <c r="J385" s="17">
        <v>418</v>
      </c>
      <c r="K385" s="60">
        <f t="shared" si="20"/>
        <v>3602</v>
      </c>
      <c r="L385" s="95">
        <f>'LEI Seaview Usage'!J384</f>
        <v>38.622500000000002</v>
      </c>
      <c r="M385" s="95">
        <f>'LEI Seaview Usage'!K384</f>
        <v>38.734999999999999</v>
      </c>
      <c r="N385" s="95">
        <f>'LEI Seaview Usage'!L384</f>
        <v>39.042499999999997</v>
      </c>
      <c r="O385" s="95">
        <f>'LEI Seaview Usage'!M384</f>
        <v>39.282499999999999</v>
      </c>
      <c r="P385" s="95">
        <f>'LEI Seaview Usage'!N384</f>
        <v>44.173999999999999</v>
      </c>
      <c r="Q385" s="95">
        <f>'LEI Seaview Usage'!O384</f>
        <v>38.134999999999998</v>
      </c>
      <c r="R385" s="64">
        <f t="shared" si="21"/>
        <v>39.66525</v>
      </c>
      <c r="S385" s="114">
        <f t="shared" si="22"/>
        <v>300.16666666666669</v>
      </c>
    </row>
    <row r="386" spans="2:19" ht="15.75" x14ac:dyDescent="0.25">
      <c r="B386" s="58"/>
      <c r="C386" s="13">
        <v>0.625</v>
      </c>
      <c r="D386" s="14" t="s">
        <v>419</v>
      </c>
      <c r="E386" s="15">
        <v>2907</v>
      </c>
      <c r="F386" s="15">
        <v>3295</v>
      </c>
      <c r="G386" s="15">
        <v>3934</v>
      </c>
      <c r="H386" s="15">
        <v>3973</v>
      </c>
      <c r="I386" s="15">
        <v>3450</v>
      </c>
      <c r="J386" s="17">
        <v>2533</v>
      </c>
      <c r="K386" s="60">
        <f t="shared" si="20"/>
        <v>20092</v>
      </c>
      <c r="L386" s="95">
        <f>'LEI Seaview Usage'!J385</f>
        <v>76.825999999999993</v>
      </c>
      <c r="M386" s="95">
        <f>'LEI Seaview Usage'!K385</f>
        <v>90.3</v>
      </c>
      <c r="N386" s="95">
        <f>'LEI Seaview Usage'!L385</f>
        <v>115.86</v>
      </c>
      <c r="O386" s="95">
        <f>'LEI Seaview Usage'!M385</f>
        <v>117.42</v>
      </c>
      <c r="P386" s="95">
        <f>'LEI Seaview Usage'!N385</f>
        <v>96.5</v>
      </c>
      <c r="Q386" s="95">
        <f>'LEI Seaview Usage'!O385</f>
        <v>70.093999999999994</v>
      </c>
      <c r="R386" s="64">
        <f t="shared" si="21"/>
        <v>94.5</v>
      </c>
      <c r="S386" s="114">
        <f t="shared" si="22"/>
        <v>1674.3333333333333</v>
      </c>
    </row>
    <row r="387" spans="2:19" ht="15.75" x14ac:dyDescent="0.25">
      <c r="B387" s="58"/>
      <c r="C387" s="13">
        <v>0.625</v>
      </c>
      <c r="D387" s="14" t="s">
        <v>420</v>
      </c>
      <c r="E387" s="15">
        <v>690</v>
      </c>
      <c r="F387" s="15">
        <v>1061</v>
      </c>
      <c r="G387" s="15">
        <v>1612</v>
      </c>
      <c r="H387" s="15">
        <v>1976</v>
      </c>
      <c r="I387" s="15">
        <v>1557</v>
      </c>
      <c r="J387" s="17">
        <v>864</v>
      </c>
      <c r="K387" s="60">
        <f t="shared" si="20"/>
        <v>7760</v>
      </c>
      <c r="L387" s="95">
        <f>'LEI Seaview Usage'!J386</f>
        <v>40.174999999999997</v>
      </c>
      <c r="M387" s="95">
        <f>'LEI Seaview Usage'!K386</f>
        <v>43.597999999999999</v>
      </c>
      <c r="N387" s="95">
        <f>'LEI Seaview Usage'!L386</f>
        <v>53.515999999999998</v>
      </c>
      <c r="O387" s="95">
        <f>'LEI Seaview Usage'!M386</f>
        <v>60.067999999999998</v>
      </c>
      <c r="P387" s="95">
        <f>'LEI Seaview Usage'!N386</f>
        <v>52.526000000000003</v>
      </c>
      <c r="Q387" s="95">
        <f>'LEI Seaview Usage'!O386</f>
        <v>41.480000000000004</v>
      </c>
      <c r="R387" s="64">
        <f t="shared" si="21"/>
        <v>48.560499999999998</v>
      </c>
      <c r="S387" s="114">
        <f t="shared" si="22"/>
        <v>646.66666666666663</v>
      </c>
    </row>
    <row r="388" spans="2:19" ht="15.75" x14ac:dyDescent="0.25">
      <c r="B388" s="58"/>
      <c r="C388" s="13">
        <v>0.625</v>
      </c>
      <c r="D388" s="14" t="s">
        <v>421</v>
      </c>
      <c r="E388" s="15">
        <v>320</v>
      </c>
      <c r="F388" s="15">
        <v>665</v>
      </c>
      <c r="G388" s="15">
        <v>1324</v>
      </c>
      <c r="H388" s="15">
        <v>2997</v>
      </c>
      <c r="I388" s="15">
        <v>1630</v>
      </c>
      <c r="J388" s="17">
        <v>418</v>
      </c>
      <c r="K388" s="60">
        <f t="shared" si="20"/>
        <v>7354</v>
      </c>
      <c r="L388" s="95">
        <f>'LEI Seaview Usage'!J387</f>
        <v>37.4</v>
      </c>
      <c r="M388" s="95">
        <f>'LEI Seaview Usage'!K387</f>
        <v>39.987499999999997</v>
      </c>
      <c r="N388" s="95">
        <f>'LEI Seaview Usage'!L387</f>
        <v>48.332000000000001</v>
      </c>
      <c r="O388" s="95">
        <f>'LEI Seaview Usage'!M387</f>
        <v>78.445999999999998</v>
      </c>
      <c r="P388" s="95">
        <f>'LEI Seaview Usage'!N387</f>
        <v>53.84</v>
      </c>
      <c r="Q388" s="95">
        <f>'LEI Seaview Usage'!O387</f>
        <v>38.134999999999998</v>
      </c>
      <c r="R388" s="64">
        <f t="shared" si="21"/>
        <v>49.356749999999998</v>
      </c>
      <c r="S388" s="114">
        <f t="shared" si="22"/>
        <v>612.83333333333337</v>
      </c>
    </row>
    <row r="389" spans="2:19" ht="15.75" x14ac:dyDescent="0.25">
      <c r="B389" s="58"/>
      <c r="C389" s="13">
        <v>0.625</v>
      </c>
      <c r="D389" s="14" t="s">
        <v>422</v>
      </c>
      <c r="E389" s="15">
        <v>1549</v>
      </c>
      <c r="F389" s="15">
        <v>1217</v>
      </c>
      <c r="G389" s="15">
        <v>1823</v>
      </c>
      <c r="H389" s="15">
        <v>5737</v>
      </c>
      <c r="I389" s="15">
        <v>2562</v>
      </c>
      <c r="J389" s="17">
        <v>1324</v>
      </c>
      <c r="K389" s="60">
        <f t="shared" si="20"/>
        <v>14212</v>
      </c>
      <c r="L389" s="95">
        <f>'LEI Seaview Usage'!J388</f>
        <v>52.382000000000005</v>
      </c>
      <c r="M389" s="95">
        <f>'LEI Seaview Usage'!K388</f>
        <v>46.405999999999999</v>
      </c>
      <c r="N389" s="95">
        <f>'LEI Seaview Usage'!L388</f>
        <v>57.314</v>
      </c>
      <c r="O389" s="95">
        <f>'LEI Seaview Usage'!M388</f>
        <v>187.98000000000002</v>
      </c>
      <c r="P389" s="95">
        <f>'LEI Seaview Usage'!N388</f>
        <v>70.616</v>
      </c>
      <c r="Q389" s="95">
        <f>'LEI Seaview Usage'!O388</f>
        <v>48.332000000000001</v>
      </c>
      <c r="R389" s="64">
        <f t="shared" si="21"/>
        <v>77.171666666666667</v>
      </c>
      <c r="S389" s="114">
        <f t="shared" si="22"/>
        <v>1184.3333333333333</v>
      </c>
    </row>
    <row r="390" spans="2:19" ht="15.75" x14ac:dyDescent="0.25">
      <c r="B390" s="58"/>
      <c r="C390" s="13">
        <v>0.625</v>
      </c>
      <c r="D390" s="14" t="s">
        <v>423</v>
      </c>
      <c r="E390" s="15">
        <v>111</v>
      </c>
      <c r="F390" s="15">
        <v>175</v>
      </c>
      <c r="G390" s="15">
        <v>1588</v>
      </c>
      <c r="H390" s="15">
        <v>3258</v>
      </c>
      <c r="I390" s="15">
        <v>1884</v>
      </c>
      <c r="J390" s="17">
        <v>1152</v>
      </c>
      <c r="K390" s="60">
        <f t="shared" si="20"/>
        <v>8168</v>
      </c>
      <c r="L390" s="95">
        <f>'LEI Seaview Usage'!J389</f>
        <v>35.832500000000003</v>
      </c>
      <c r="M390" s="95">
        <f>'LEI Seaview Usage'!K389</f>
        <v>36.3125</v>
      </c>
      <c r="N390" s="95">
        <f>'LEI Seaview Usage'!L389</f>
        <v>53.084000000000003</v>
      </c>
      <c r="O390" s="95">
        <f>'LEI Seaview Usage'!M389</f>
        <v>88.82</v>
      </c>
      <c r="P390" s="95">
        <f>'LEI Seaview Usage'!N389</f>
        <v>58.411999999999999</v>
      </c>
      <c r="Q390" s="95">
        <f>'LEI Seaview Usage'!O389</f>
        <v>45.235999999999997</v>
      </c>
      <c r="R390" s="64">
        <f t="shared" si="21"/>
        <v>52.9495</v>
      </c>
      <c r="S390" s="114">
        <f t="shared" si="22"/>
        <v>680.66666666666663</v>
      </c>
    </row>
    <row r="391" spans="2:19" ht="15.75" x14ac:dyDescent="0.25">
      <c r="B391" s="58"/>
      <c r="C391" s="13">
        <v>0.625</v>
      </c>
      <c r="D391" s="14" t="s">
        <v>424</v>
      </c>
      <c r="E391" s="15">
        <v>1844</v>
      </c>
      <c r="F391" s="15">
        <v>1860</v>
      </c>
      <c r="G391" s="15">
        <v>2093</v>
      </c>
      <c r="H391" s="15">
        <v>1594</v>
      </c>
      <c r="I391" s="15">
        <v>1876</v>
      </c>
      <c r="J391" s="17">
        <v>1966</v>
      </c>
      <c r="K391" s="60">
        <f t="shared" si="20"/>
        <v>11233</v>
      </c>
      <c r="L391" s="95">
        <f>'LEI Seaview Usage'!J390</f>
        <v>57.692</v>
      </c>
      <c r="M391" s="95">
        <f>'LEI Seaview Usage'!K390</f>
        <v>57.980000000000004</v>
      </c>
      <c r="N391" s="95">
        <f>'LEI Seaview Usage'!L390</f>
        <v>62.173999999999999</v>
      </c>
      <c r="O391" s="95">
        <f>'LEI Seaview Usage'!M390</f>
        <v>53.192</v>
      </c>
      <c r="P391" s="95">
        <f>'LEI Seaview Usage'!N390</f>
        <v>58.268000000000001</v>
      </c>
      <c r="Q391" s="95">
        <f>'LEI Seaview Usage'!O390</f>
        <v>59.888000000000005</v>
      </c>
      <c r="R391" s="64">
        <f t="shared" si="21"/>
        <v>58.199000000000012</v>
      </c>
      <c r="S391" s="114">
        <f t="shared" si="22"/>
        <v>936.08333333333337</v>
      </c>
    </row>
    <row r="392" spans="2:19" ht="15.75" x14ac:dyDescent="0.25">
      <c r="B392" s="58"/>
      <c r="C392" s="13">
        <v>0.625</v>
      </c>
      <c r="D392" s="14" t="s">
        <v>425</v>
      </c>
      <c r="E392" s="15">
        <v>294</v>
      </c>
      <c r="F392" s="15">
        <v>1568</v>
      </c>
      <c r="G392" s="15">
        <v>257</v>
      </c>
      <c r="H392" s="15">
        <v>329</v>
      </c>
      <c r="I392" s="15">
        <v>388</v>
      </c>
      <c r="J392" s="17">
        <v>384</v>
      </c>
      <c r="K392" s="60">
        <f t="shared" si="20"/>
        <v>3220</v>
      </c>
      <c r="L392" s="95">
        <f>'LEI Seaview Usage'!J391</f>
        <v>37.204999999999998</v>
      </c>
      <c r="M392" s="95">
        <f>'LEI Seaview Usage'!K391</f>
        <v>52.724000000000004</v>
      </c>
      <c r="N392" s="95">
        <f>'LEI Seaview Usage'!L391</f>
        <v>36.927500000000002</v>
      </c>
      <c r="O392" s="95">
        <f>'LEI Seaview Usage'!M391</f>
        <v>37.467500000000001</v>
      </c>
      <c r="P392" s="95">
        <f>'LEI Seaview Usage'!N391</f>
        <v>37.909999999999997</v>
      </c>
      <c r="Q392" s="95">
        <f>'LEI Seaview Usage'!O391</f>
        <v>37.880000000000003</v>
      </c>
      <c r="R392" s="64">
        <f t="shared" si="21"/>
        <v>40.018999999999998</v>
      </c>
      <c r="S392" s="114">
        <f t="shared" si="22"/>
        <v>268.33333333333331</v>
      </c>
    </row>
    <row r="393" spans="2:19" ht="15.75" x14ac:dyDescent="0.25">
      <c r="B393" s="58"/>
      <c r="C393" s="13">
        <v>0.625</v>
      </c>
      <c r="D393" s="14" t="s">
        <v>426</v>
      </c>
      <c r="E393" s="15">
        <v>876</v>
      </c>
      <c r="F393" s="15">
        <v>719</v>
      </c>
      <c r="G393" s="15">
        <v>1538</v>
      </c>
      <c r="H393" s="15">
        <v>2172</v>
      </c>
      <c r="I393" s="15">
        <v>1944</v>
      </c>
      <c r="J393" s="17">
        <v>583</v>
      </c>
      <c r="K393" s="60">
        <f t="shared" ref="K393:K456" si="23">SUM(E393:J393)</f>
        <v>7832</v>
      </c>
      <c r="L393" s="95">
        <f>'LEI Seaview Usage'!J392</f>
        <v>41.57</v>
      </c>
      <c r="M393" s="95">
        <f>'LEI Seaview Usage'!K392</f>
        <v>40.392499999999998</v>
      </c>
      <c r="N393" s="95">
        <f>'LEI Seaview Usage'!L392</f>
        <v>52.183999999999997</v>
      </c>
      <c r="O393" s="95">
        <f>'LEI Seaview Usage'!M392</f>
        <v>63.596000000000004</v>
      </c>
      <c r="P393" s="95">
        <f>'LEI Seaview Usage'!N392</f>
        <v>59.492000000000004</v>
      </c>
      <c r="Q393" s="95">
        <f>'LEI Seaview Usage'!O392</f>
        <v>39.372500000000002</v>
      </c>
      <c r="R393" s="64">
        <f t="shared" ref="R393:R456" si="24">AVERAGE(L393:Q393)</f>
        <v>49.434500000000007</v>
      </c>
      <c r="S393" s="114">
        <f t="shared" ref="S393:S456" si="25">IFERROR(AVERAGE(E393:J393)/2,"")</f>
        <v>652.66666666666663</v>
      </c>
    </row>
    <row r="394" spans="2:19" ht="15.75" x14ac:dyDescent="0.25">
      <c r="B394" s="58"/>
      <c r="C394" s="13">
        <v>0.625</v>
      </c>
      <c r="D394" s="14" t="s">
        <v>427</v>
      </c>
      <c r="E394" s="15">
        <v>62</v>
      </c>
      <c r="F394" s="15">
        <v>92</v>
      </c>
      <c r="G394" s="15">
        <v>8</v>
      </c>
      <c r="H394" s="15">
        <v>906</v>
      </c>
      <c r="I394" s="15">
        <v>364</v>
      </c>
      <c r="J394" s="17">
        <v>272</v>
      </c>
      <c r="K394" s="60">
        <f t="shared" si="23"/>
        <v>1704</v>
      </c>
      <c r="L394" s="95">
        <f>'LEI Seaview Usage'!J393</f>
        <v>35.465000000000003</v>
      </c>
      <c r="M394" s="95">
        <f>'LEI Seaview Usage'!K393</f>
        <v>35.69</v>
      </c>
      <c r="N394" s="95">
        <f>'LEI Seaview Usage'!L393</f>
        <v>35.06</v>
      </c>
      <c r="O394" s="95">
        <f>'LEI Seaview Usage'!M393</f>
        <v>41.795000000000002</v>
      </c>
      <c r="P394" s="95">
        <f>'LEI Seaview Usage'!N393</f>
        <v>37.729999999999997</v>
      </c>
      <c r="Q394" s="95">
        <f>'LEI Seaview Usage'!O393</f>
        <v>37.04</v>
      </c>
      <c r="R394" s="64">
        <f t="shared" si="24"/>
        <v>37.129999999999995</v>
      </c>
      <c r="S394" s="114">
        <f t="shared" si="25"/>
        <v>142</v>
      </c>
    </row>
    <row r="395" spans="2:19" ht="15.75" x14ac:dyDescent="0.25">
      <c r="B395" s="58"/>
      <c r="C395" s="13">
        <v>0.625</v>
      </c>
      <c r="D395" s="14" t="s">
        <v>428</v>
      </c>
      <c r="E395" s="15">
        <v>960</v>
      </c>
      <c r="F395" s="15">
        <v>3336</v>
      </c>
      <c r="G395" s="15">
        <v>1381</v>
      </c>
      <c r="H395" s="15">
        <v>2255</v>
      </c>
      <c r="I395" s="15">
        <v>1916</v>
      </c>
      <c r="J395" s="17">
        <v>1270</v>
      </c>
      <c r="K395" s="60">
        <f t="shared" si="23"/>
        <v>11118</v>
      </c>
      <c r="L395" s="95">
        <f>'LEI Seaview Usage'!J394</f>
        <v>42.2</v>
      </c>
      <c r="M395" s="95">
        <f>'LEI Seaview Usage'!K394</f>
        <v>91.94</v>
      </c>
      <c r="N395" s="95">
        <f>'LEI Seaview Usage'!L394</f>
        <v>49.358000000000004</v>
      </c>
      <c r="O395" s="95">
        <f>'LEI Seaview Usage'!M394</f>
        <v>65.09</v>
      </c>
      <c r="P395" s="95">
        <f>'LEI Seaview Usage'!N394</f>
        <v>58.988</v>
      </c>
      <c r="Q395" s="95">
        <f>'LEI Seaview Usage'!O394</f>
        <v>47.36</v>
      </c>
      <c r="R395" s="64">
        <f t="shared" si="24"/>
        <v>59.156000000000006</v>
      </c>
      <c r="S395" s="114">
        <f t="shared" si="25"/>
        <v>926.5</v>
      </c>
    </row>
    <row r="396" spans="2:19" ht="15.75" x14ac:dyDescent="0.25">
      <c r="B396" s="58"/>
      <c r="C396" s="13">
        <v>0.625</v>
      </c>
      <c r="D396" s="14" t="s">
        <v>429</v>
      </c>
      <c r="E396" s="15">
        <v>570</v>
      </c>
      <c r="F396" s="15">
        <v>691</v>
      </c>
      <c r="G396" s="15">
        <v>1250</v>
      </c>
      <c r="H396" s="15">
        <v>1618</v>
      </c>
      <c r="I396" s="15">
        <v>1769</v>
      </c>
      <c r="J396" s="17">
        <v>948</v>
      </c>
      <c r="K396" s="60">
        <f t="shared" si="23"/>
        <v>6846</v>
      </c>
      <c r="L396" s="95">
        <f>'LEI Seaview Usage'!J395</f>
        <v>39.274999999999999</v>
      </c>
      <c r="M396" s="95">
        <f>'LEI Seaview Usage'!K395</f>
        <v>40.182499999999997</v>
      </c>
      <c r="N396" s="95">
        <f>'LEI Seaview Usage'!L395</f>
        <v>47</v>
      </c>
      <c r="O396" s="95">
        <f>'LEI Seaview Usage'!M395</f>
        <v>53.624000000000002</v>
      </c>
      <c r="P396" s="95">
        <f>'LEI Seaview Usage'!N395</f>
        <v>56.341999999999999</v>
      </c>
      <c r="Q396" s="95">
        <f>'LEI Seaview Usage'!O395</f>
        <v>42.11</v>
      </c>
      <c r="R396" s="64">
        <f t="shared" si="24"/>
        <v>46.422249999999998</v>
      </c>
      <c r="S396" s="114">
        <f t="shared" si="25"/>
        <v>570.5</v>
      </c>
    </row>
    <row r="397" spans="2:19" ht="15.75" x14ac:dyDescent="0.25">
      <c r="B397" s="58"/>
      <c r="C397" s="13">
        <v>0.625</v>
      </c>
      <c r="D397" s="14" t="s">
        <v>430</v>
      </c>
      <c r="E397" s="15">
        <v>908</v>
      </c>
      <c r="F397" s="15">
        <v>995</v>
      </c>
      <c r="G397" s="15">
        <v>1207</v>
      </c>
      <c r="H397" s="15">
        <v>1999</v>
      </c>
      <c r="I397" s="15">
        <v>1395</v>
      </c>
      <c r="J397" s="17">
        <v>1232</v>
      </c>
      <c r="K397" s="60">
        <f t="shared" si="23"/>
        <v>7736</v>
      </c>
      <c r="L397" s="95">
        <f>'LEI Seaview Usage'!J396</f>
        <v>41.81</v>
      </c>
      <c r="M397" s="95">
        <f>'LEI Seaview Usage'!K396</f>
        <v>42.462499999999999</v>
      </c>
      <c r="N397" s="95">
        <f>'LEI Seaview Usage'!L396</f>
        <v>46.225999999999999</v>
      </c>
      <c r="O397" s="95">
        <f>'LEI Seaview Usage'!M396</f>
        <v>60.481999999999999</v>
      </c>
      <c r="P397" s="95">
        <f>'LEI Seaview Usage'!N396</f>
        <v>49.61</v>
      </c>
      <c r="Q397" s="95">
        <f>'LEI Seaview Usage'!O396</f>
        <v>46.676000000000002</v>
      </c>
      <c r="R397" s="64">
        <f t="shared" si="24"/>
        <v>47.877749999999999</v>
      </c>
      <c r="S397" s="114">
        <f t="shared" si="25"/>
        <v>644.66666666666663</v>
      </c>
    </row>
    <row r="398" spans="2:19" ht="15.75" x14ac:dyDescent="0.25">
      <c r="B398" s="58"/>
      <c r="C398" s="13">
        <v>0.625</v>
      </c>
      <c r="D398" s="14" t="s">
        <v>431</v>
      </c>
      <c r="E398" s="15">
        <v>795</v>
      </c>
      <c r="F398" s="15">
        <v>1144</v>
      </c>
      <c r="G398" s="15">
        <v>932</v>
      </c>
      <c r="H398" s="15">
        <v>2023</v>
      </c>
      <c r="I398" s="15">
        <v>360</v>
      </c>
      <c r="J398" s="17">
        <v>430</v>
      </c>
      <c r="K398" s="60">
        <f t="shared" si="23"/>
        <v>5684</v>
      </c>
      <c r="L398" s="95">
        <f>'LEI Seaview Usage'!J397</f>
        <v>40.962499999999999</v>
      </c>
      <c r="M398" s="95">
        <f>'LEI Seaview Usage'!K397</f>
        <v>45.091999999999999</v>
      </c>
      <c r="N398" s="95">
        <f>'LEI Seaview Usage'!L397</f>
        <v>41.99</v>
      </c>
      <c r="O398" s="95">
        <f>'LEI Seaview Usage'!M397</f>
        <v>60.914000000000001</v>
      </c>
      <c r="P398" s="95">
        <f>'LEI Seaview Usage'!N397</f>
        <v>37.700000000000003</v>
      </c>
      <c r="Q398" s="95">
        <f>'LEI Seaview Usage'!O397</f>
        <v>38.225000000000001</v>
      </c>
      <c r="R398" s="64">
        <f t="shared" si="24"/>
        <v>44.147250000000007</v>
      </c>
      <c r="S398" s="114">
        <f t="shared" si="25"/>
        <v>473.66666666666669</v>
      </c>
    </row>
    <row r="399" spans="2:19" ht="15.75" x14ac:dyDescent="0.25">
      <c r="B399" s="58"/>
      <c r="C399" s="13">
        <v>0.625</v>
      </c>
      <c r="D399" s="14" t="s">
        <v>432</v>
      </c>
      <c r="E399" s="15">
        <v>31</v>
      </c>
      <c r="F399" s="15">
        <v>50</v>
      </c>
      <c r="G399" s="15">
        <v>46</v>
      </c>
      <c r="H399" s="15">
        <v>55</v>
      </c>
      <c r="I399" s="15">
        <v>61</v>
      </c>
      <c r="J399" s="17">
        <v>55</v>
      </c>
      <c r="K399" s="60">
        <f t="shared" si="23"/>
        <v>298</v>
      </c>
      <c r="L399" s="95">
        <f>'LEI Seaview Usage'!J398</f>
        <v>35.232500000000002</v>
      </c>
      <c r="M399" s="95">
        <f>'LEI Seaview Usage'!K398</f>
        <v>35.375</v>
      </c>
      <c r="N399" s="95">
        <f>'LEI Seaview Usage'!L398</f>
        <v>35.344999999999999</v>
      </c>
      <c r="O399" s="95">
        <f>'LEI Seaview Usage'!M398</f>
        <v>35.412500000000001</v>
      </c>
      <c r="P399" s="95">
        <f>'LEI Seaview Usage'!N398</f>
        <v>35.457500000000003</v>
      </c>
      <c r="Q399" s="95">
        <f>'LEI Seaview Usage'!O398</f>
        <v>35.412500000000001</v>
      </c>
      <c r="R399" s="64">
        <f t="shared" si="24"/>
        <v>35.372500000000002</v>
      </c>
      <c r="S399" s="114">
        <f t="shared" si="25"/>
        <v>24.833333333333332</v>
      </c>
    </row>
    <row r="400" spans="2:19" ht="15.75" x14ac:dyDescent="0.25">
      <c r="B400" s="58"/>
      <c r="C400" s="13">
        <v>0.625</v>
      </c>
      <c r="D400" s="14" t="s">
        <v>433</v>
      </c>
      <c r="E400" s="15">
        <v>394</v>
      </c>
      <c r="F400" s="15">
        <v>565</v>
      </c>
      <c r="G400" s="15">
        <v>1060</v>
      </c>
      <c r="H400" s="15">
        <v>9061</v>
      </c>
      <c r="I400" s="15">
        <v>870</v>
      </c>
      <c r="J400" s="17">
        <v>459</v>
      </c>
      <c r="K400" s="60">
        <f t="shared" si="23"/>
        <v>12409</v>
      </c>
      <c r="L400" s="95">
        <f>'LEI Seaview Usage'!J399</f>
        <v>37.954999999999998</v>
      </c>
      <c r="M400" s="95">
        <f>'LEI Seaview Usage'!K399</f>
        <v>39.237499999999997</v>
      </c>
      <c r="N400" s="95">
        <f>'LEI Seaview Usage'!L399</f>
        <v>43.58</v>
      </c>
      <c r="O400" s="95">
        <f>'LEI Seaview Usage'!M399</f>
        <v>320.94</v>
      </c>
      <c r="P400" s="95">
        <f>'LEI Seaview Usage'!N399</f>
        <v>41.524999999999999</v>
      </c>
      <c r="Q400" s="95">
        <f>'LEI Seaview Usage'!O399</f>
        <v>38.442500000000003</v>
      </c>
      <c r="R400" s="64">
        <f t="shared" si="24"/>
        <v>86.946666666666658</v>
      </c>
      <c r="S400" s="114">
        <f t="shared" si="25"/>
        <v>1034.0833333333333</v>
      </c>
    </row>
    <row r="401" spans="2:19" ht="15.75" x14ac:dyDescent="0.25">
      <c r="B401" s="58"/>
      <c r="C401" s="13">
        <v>0.625</v>
      </c>
      <c r="D401" s="14" t="s">
        <v>434</v>
      </c>
      <c r="E401" s="15">
        <v>771</v>
      </c>
      <c r="F401" s="15">
        <v>477</v>
      </c>
      <c r="G401" s="15">
        <v>668</v>
      </c>
      <c r="H401" s="15">
        <v>745</v>
      </c>
      <c r="I401" s="15">
        <v>518</v>
      </c>
      <c r="J401" s="17">
        <v>405</v>
      </c>
      <c r="K401" s="60">
        <f t="shared" si="23"/>
        <v>3584</v>
      </c>
      <c r="L401" s="95">
        <f>'LEI Seaview Usage'!J400</f>
        <v>40.782499999999999</v>
      </c>
      <c r="M401" s="95">
        <f>'LEI Seaview Usage'!K400</f>
        <v>38.577500000000001</v>
      </c>
      <c r="N401" s="95">
        <f>'LEI Seaview Usage'!L400</f>
        <v>40.01</v>
      </c>
      <c r="O401" s="95">
        <f>'LEI Seaview Usage'!M400</f>
        <v>40.587499999999999</v>
      </c>
      <c r="P401" s="95">
        <f>'LEI Seaview Usage'!N400</f>
        <v>38.884999999999998</v>
      </c>
      <c r="Q401" s="95">
        <f>'LEI Seaview Usage'!O400</f>
        <v>38.037500000000001</v>
      </c>
      <c r="R401" s="64">
        <f t="shared" si="24"/>
        <v>39.479999999999997</v>
      </c>
      <c r="S401" s="114">
        <f t="shared" si="25"/>
        <v>298.66666666666669</v>
      </c>
    </row>
    <row r="402" spans="2:19" ht="15.75" x14ac:dyDescent="0.25">
      <c r="B402" s="58"/>
      <c r="C402" s="13">
        <v>0.625</v>
      </c>
      <c r="D402" s="14" t="s">
        <v>435</v>
      </c>
      <c r="E402" s="15">
        <v>1723</v>
      </c>
      <c r="F402" s="15">
        <v>1571</v>
      </c>
      <c r="G402" s="15">
        <v>2569</v>
      </c>
      <c r="H402" s="15">
        <v>2557</v>
      </c>
      <c r="I402" s="15">
        <v>1253</v>
      </c>
      <c r="J402" s="17">
        <v>1130</v>
      </c>
      <c r="K402" s="60">
        <f t="shared" si="23"/>
        <v>10803</v>
      </c>
      <c r="L402" s="95">
        <f>'LEI Seaview Usage'!J401</f>
        <v>55.514000000000003</v>
      </c>
      <c r="M402" s="95">
        <f>'LEI Seaview Usage'!K401</f>
        <v>52.777999999999999</v>
      </c>
      <c r="N402" s="95">
        <f>'LEI Seaview Usage'!L401</f>
        <v>70.742000000000004</v>
      </c>
      <c r="O402" s="95">
        <f>'LEI Seaview Usage'!M401</f>
        <v>70.525999999999996</v>
      </c>
      <c r="P402" s="95">
        <f>'LEI Seaview Usage'!N401</f>
        <v>47.054000000000002</v>
      </c>
      <c r="Q402" s="95">
        <f>'LEI Seaview Usage'!O401</f>
        <v>44.84</v>
      </c>
      <c r="R402" s="64">
        <f t="shared" si="24"/>
        <v>56.909000000000013</v>
      </c>
      <c r="S402" s="114">
        <f t="shared" si="25"/>
        <v>900.25</v>
      </c>
    </row>
    <row r="403" spans="2:19" ht="15.75" x14ac:dyDescent="0.25">
      <c r="B403" s="58"/>
      <c r="C403" s="13">
        <v>0.625</v>
      </c>
      <c r="D403" s="14" t="s">
        <v>436</v>
      </c>
      <c r="E403" s="15">
        <v>1253</v>
      </c>
      <c r="F403" s="15">
        <v>1458</v>
      </c>
      <c r="G403" s="15">
        <v>1571</v>
      </c>
      <c r="H403" s="15">
        <v>1364</v>
      </c>
      <c r="I403" s="15">
        <v>741</v>
      </c>
      <c r="J403" s="17">
        <v>774</v>
      </c>
      <c r="K403" s="60">
        <f t="shared" si="23"/>
        <v>7161</v>
      </c>
      <c r="L403" s="95">
        <f>'LEI Seaview Usage'!J402</f>
        <v>47.054000000000002</v>
      </c>
      <c r="M403" s="95">
        <f>'LEI Seaview Usage'!K402</f>
        <v>50.744</v>
      </c>
      <c r="N403" s="95">
        <f>'LEI Seaview Usage'!L402</f>
        <v>52.777999999999999</v>
      </c>
      <c r="O403" s="95">
        <f>'LEI Seaview Usage'!M402</f>
        <v>49.052</v>
      </c>
      <c r="P403" s="95">
        <f>'LEI Seaview Usage'!N402</f>
        <v>40.557499999999997</v>
      </c>
      <c r="Q403" s="95">
        <f>'LEI Seaview Usage'!O402</f>
        <v>40.805</v>
      </c>
      <c r="R403" s="64">
        <f t="shared" si="24"/>
        <v>46.83175</v>
      </c>
      <c r="S403" s="114">
        <f t="shared" si="25"/>
        <v>596.75</v>
      </c>
    </row>
    <row r="404" spans="2:19" ht="15.75" x14ac:dyDescent="0.25">
      <c r="B404" s="58"/>
      <c r="C404" s="13">
        <v>0.625</v>
      </c>
      <c r="D404" s="14" t="s">
        <v>437</v>
      </c>
      <c r="E404" s="15">
        <v>41</v>
      </c>
      <c r="F404" s="15">
        <v>37</v>
      </c>
      <c r="G404" s="15">
        <v>1</v>
      </c>
      <c r="H404" s="15"/>
      <c r="I404" s="15"/>
      <c r="J404" s="17"/>
      <c r="K404" s="60">
        <f t="shared" si="23"/>
        <v>79</v>
      </c>
      <c r="L404" s="95">
        <f>'LEI Seaview Usage'!J403</f>
        <v>35.307499999999997</v>
      </c>
      <c r="M404" s="95">
        <f>'LEI Seaview Usage'!K403</f>
        <v>35.277500000000003</v>
      </c>
      <c r="N404" s="95">
        <f>'LEI Seaview Usage'!L403</f>
        <v>35.0075</v>
      </c>
      <c r="O404" s="95">
        <f>'LEI Seaview Usage'!M403</f>
        <v>35</v>
      </c>
      <c r="P404" s="95">
        <f>'LEI Seaview Usage'!N403</f>
        <v>35</v>
      </c>
      <c r="Q404" s="95">
        <f>'LEI Seaview Usage'!O403</f>
        <v>35</v>
      </c>
      <c r="R404" s="64">
        <f t="shared" si="24"/>
        <v>35.098750000000003</v>
      </c>
      <c r="S404" s="114">
        <f t="shared" si="25"/>
        <v>13.166666666666666</v>
      </c>
    </row>
    <row r="405" spans="2:19" ht="15.75" x14ac:dyDescent="0.25">
      <c r="B405" s="58"/>
      <c r="C405" s="13">
        <v>0.625</v>
      </c>
      <c r="D405" s="14" t="s">
        <v>438</v>
      </c>
      <c r="E405" s="15">
        <v>341</v>
      </c>
      <c r="F405" s="15">
        <v>287</v>
      </c>
      <c r="G405" s="15">
        <v>290</v>
      </c>
      <c r="H405" s="15">
        <v>447</v>
      </c>
      <c r="I405" s="15">
        <v>374</v>
      </c>
      <c r="J405" s="17">
        <v>344</v>
      </c>
      <c r="K405" s="60">
        <f t="shared" si="23"/>
        <v>2083</v>
      </c>
      <c r="L405" s="95">
        <f>'LEI Seaview Usage'!J404</f>
        <v>37.557499999999997</v>
      </c>
      <c r="M405" s="95">
        <f>'LEI Seaview Usage'!K404</f>
        <v>37.152500000000003</v>
      </c>
      <c r="N405" s="95">
        <f>'LEI Seaview Usage'!L404</f>
        <v>37.174999999999997</v>
      </c>
      <c r="O405" s="95">
        <f>'LEI Seaview Usage'!M404</f>
        <v>38.352499999999999</v>
      </c>
      <c r="P405" s="95">
        <f>'LEI Seaview Usage'!N404</f>
        <v>37.805</v>
      </c>
      <c r="Q405" s="95">
        <f>'LEI Seaview Usage'!O404</f>
        <v>37.58</v>
      </c>
      <c r="R405" s="64">
        <f t="shared" si="24"/>
        <v>37.603749999999998</v>
      </c>
      <c r="S405" s="114">
        <f t="shared" si="25"/>
        <v>173.58333333333334</v>
      </c>
    </row>
    <row r="406" spans="2:19" ht="15.75" x14ac:dyDescent="0.25">
      <c r="B406" s="58"/>
      <c r="C406" s="13">
        <v>0.625</v>
      </c>
      <c r="D406" s="14" t="s">
        <v>439</v>
      </c>
      <c r="E406" s="15">
        <v>885</v>
      </c>
      <c r="F406" s="15">
        <v>982</v>
      </c>
      <c r="G406" s="15">
        <v>1404</v>
      </c>
      <c r="H406" s="15">
        <v>1243</v>
      </c>
      <c r="I406" s="15"/>
      <c r="J406" s="17">
        <v>1677</v>
      </c>
      <c r="K406" s="60">
        <f t="shared" si="23"/>
        <v>6191</v>
      </c>
      <c r="L406" s="95">
        <f>'LEI Seaview Usage'!J405</f>
        <v>41.637500000000003</v>
      </c>
      <c r="M406" s="95">
        <f>'LEI Seaview Usage'!K405</f>
        <v>42.365000000000002</v>
      </c>
      <c r="N406" s="95">
        <f>'LEI Seaview Usage'!L405</f>
        <v>49.771999999999998</v>
      </c>
      <c r="O406" s="95">
        <f>'LEI Seaview Usage'!M405</f>
        <v>46.874000000000002</v>
      </c>
      <c r="P406" s="95">
        <f>'LEI Seaview Usage'!N405</f>
        <v>35</v>
      </c>
      <c r="Q406" s="95">
        <f>'LEI Seaview Usage'!O405</f>
        <v>54.686</v>
      </c>
      <c r="R406" s="64">
        <f t="shared" si="24"/>
        <v>45.055749999999996</v>
      </c>
      <c r="S406" s="114">
        <f t="shared" si="25"/>
        <v>619.1</v>
      </c>
    </row>
    <row r="407" spans="2:19" ht="15.75" x14ac:dyDescent="0.25">
      <c r="B407" s="58"/>
      <c r="C407" s="13">
        <v>0.625</v>
      </c>
      <c r="D407" s="14" t="s">
        <v>440</v>
      </c>
      <c r="E407" s="15">
        <v>676</v>
      </c>
      <c r="F407" s="15">
        <v>735</v>
      </c>
      <c r="G407" s="15">
        <v>2895</v>
      </c>
      <c r="H407" s="15">
        <v>1882</v>
      </c>
      <c r="I407" s="15">
        <v>946</v>
      </c>
      <c r="J407" s="17">
        <v>704</v>
      </c>
      <c r="K407" s="60">
        <f t="shared" si="23"/>
        <v>7838</v>
      </c>
      <c r="L407" s="95">
        <f>'LEI Seaview Usage'!J406</f>
        <v>40.07</v>
      </c>
      <c r="M407" s="95">
        <f>'LEI Seaview Usage'!K406</f>
        <v>40.512500000000003</v>
      </c>
      <c r="N407" s="95">
        <f>'LEI Seaview Usage'!L406</f>
        <v>76.61</v>
      </c>
      <c r="O407" s="95">
        <f>'LEI Seaview Usage'!M406</f>
        <v>58.376000000000005</v>
      </c>
      <c r="P407" s="95">
        <f>'LEI Seaview Usage'!N406</f>
        <v>42.094999999999999</v>
      </c>
      <c r="Q407" s="95">
        <f>'LEI Seaview Usage'!O406</f>
        <v>40.28</v>
      </c>
      <c r="R407" s="64">
        <f t="shared" si="24"/>
        <v>49.657249999999998</v>
      </c>
      <c r="S407" s="114">
        <f t="shared" si="25"/>
        <v>653.16666666666663</v>
      </c>
    </row>
    <row r="408" spans="2:19" ht="15.75" x14ac:dyDescent="0.25">
      <c r="B408" s="58"/>
      <c r="C408" s="13">
        <v>0.625</v>
      </c>
      <c r="D408" s="14" t="s">
        <v>441</v>
      </c>
      <c r="E408" s="15">
        <v>738</v>
      </c>
      <c r="F408" s="15">
        <v>999</v>
      </c>
      <c r="G408" s="15">
        <v>2741</v>
      </c>
      <c r="H408" s="15">
        <v>2291</v>
      </c>
      <c r="I408" s="15">
        <v>1138</v>
      </c>
      <c r="J408" s="17">
        <v>788</v>
      </c>
      <c r="K408" s="60">
        <f t="shared" si="23"/>
        <v>8695</v>
      </c>
      <c r="L408" s="95">
        <f>'LEI Seaview Usage'!J407</f>
        <v>40.534999999999997</v>
      </c>
      <c r="M408" s="95">
        <f>'LEI Seaview Usage'!K407</f>
        <v>42.4925</v>
      </c>
      <c r="N408" s="95">
        <f>'LEI Seaview Usage'!L407</f>
        <v>73.837999999999994</v>
      </c>
      <c r="O408" s="95">
        <f>'LEI Seaview Usage'!M407</f>
        <v>65.738</v>
      </c>
      <c r="P408" s="95">
        <f>'LEI Seaview Usage'!N407</f>
        <v>44.984000000000002</v>
      </c>
      <c r="Q408" s="95">
        <f>'LEI Seaview Usage'!O407</f>
        <v>40.909999999999997</v>
      </c>
      <c r="R408" s="64">
        <f t="shared" si="24"/>
        <v>51.416249999999991</v>
      </c>
      <c r="S408" s="114">
        <f t="shared" si="25"/>
        <v>724.58333333333337</v>
      </c>
    </row>
    <row r="409" spans="2:19" ht="15.75" x14ac:dyDescent="0.25">
      <c r="B409" s="58"/>
      <c r="C409" s="13">
        <v>0.625</v>
      </c>
      <c r="D409" s="14" t="s">
        <v>442</v>
      </c>
      <c r="E409" s="15">
        <v>203</v>
      </c>
      <c r="F409" s="15">
        <v>582</v>
      </c>
      <c r="G409" s="15">
        <v>206</v>
      </c>
      <c r="H409" s="15">
        <v>611</v>
      </c>
      <c r="I409" s="15">
        <v>274</v>
      </c>
      <c r="J409" s="17">
        <v>80</v>
      </c>
      <c r="K409" s="60">
        <f t="shared" si="23"/>
        <v>1956</v>
      </c>
      <c r="L409" s="95">
        <f>'LEI Seaview Usage'!J408</f>
        <v>36.522500000000001</v>
      </c>
      <c r="M409" s="95">
        <f>'LEI Seaview Usage'!K408</f>
        <v>39.365000000000002</v>
      </c>
      <c r="N409" s="95">
        <f>'LEI Seaview Usage'!L408</f>
        <v>36.545000000000002</v>
      </c>
      <c r="O409" s="95">
        <f>'LEI Seaview Usage'!M408</f>
        <v>39.582500000000003</v>
      </c>
      <c r="P409" s="95">
        <f>'LEI Seaview Usage'!N408</f>
        <v>37.055</v>
      </c>
      <c r="Q409" s="95">
        <f>'LEI Seaview Usage'!O408</f>
        <v>35.6</v>
      </c>
      <c r="R409" s="64">
        <f t="shared" si="24"/>
        <v>37.445</v>
      </c>
      <c r="S409" s="114">
        <f t="shared" si="25"/>
        <v>163</v>
      </c>
    </row>
    <row r="410" spans="2:19" ht="15.75" x14ac:dyDescent="0.25">
      <c r="B410" s="58"/>
      <c r="C410" s="13">
        <v>0.625</v>
      </c>
      <c r="D410" s="14" t="s">
        <v>443</v>
      </c>
      <c r="E410" s="15">
        <v>388</v>
      </c>
      <c r="F410" s="15">
        <v>3183</v>
      </c>
      <c r="G410" s="15">
        <v>2234</v>
      </c>
      <c r="H410" s="15">
        <v>2424</v>
      </c>
      <c r="I410" s="15">
        <v>549</v>
      </c>
      <c r="J410" s="17">
        <v>162</v>
      </c>
      <c r="K410" s="60">
        <f t="shared" si="23"/>
        <v>8940</v>
      </c>
      <c r="L410" s="95">
        <f>'LEI Seaview Usage'!J409</f>
        <v>37.909999999999997</v>
      </c>
      <c r="M410" s="95">
        <f>'LEI Seaview Usage'!K409</f>
        <v>85.82</v>
      </c>
      <c r="N410" s="95">
        <f>'LEI Seaview Usage'!L409</f>
        <v>64.712000000000003</v>
      </c>
      <c r="O410" s="95">
        <f>'LEI Seaview Usage'!M409</f>
        <v>68.132000000000005</v>
      </c>
      <c r="P410" s="95">
        <f>'LEI Seaview Usage'!N409</f>
        <v>39.1175</v>
      </c>
      <c r="Q410" s="95">
        <f>'LEI Seaview Usage'!O409</f>
        <v>36.215000000000003</v>
      </c>
      <c r="R410" s="64">
        <f t="shared" si="24"/>
        <v>55.317750000000011</v>
      </c>
      <c r="S410" s="114">
        <f t="shared" si="25"/>
        <v>745</v>
      </c>
    </row>
    <row r="411" spans="2:19" ht="15.75" x14ac:dyDescent="0.25">
      <c r="B411" s="58"/>
      <c r="C411" s="13">
        <v>0.625</v>
      </c>
      <c r="D411" s="14" t="s">
        <v>444</v>
      </c>
      <c r="E411" s="15">
        <v>544</v>
      </c>
      <c r="F411" s="15">
        <v>940</v>
      </c>
      <c r="G411" s="15">
        <v>2937</v>
      </c>
      <c r="H411" s="15">
        <v>3268</v>
      </c>
      <c r="I411" s="15">
        <v>1138</v>
      </c>
      <c r="J411" s="17">
        <v>2535</v>
      </c>
      <c r="K411" s="60">
        <f t="shared" si="23"/>
        <v>11362</v>
      </c>
      <c r="L411" s="95">
        <f>'LEI Seaview Usage'!J410</f>
        <v>39.08</v>
      </c>
      <c r="M411" s="95">
        <f>'LEI Seaview Usage'!K410</f>
        <v>42.05</v>
      </c>
      <c r="N411" s="95">
        <f>'LEI Seaview Usage'!L410</f>
        <v>77.366</v>
      </c>
      <c r="O411" s="95">
        <f>'LEI Seaview Usage'!M410</f>
        <v>89.22</v>
      </c>
      <c r="P411" s="95">
        <f>'LEI Seaview Usage'!N410</f>
        <v>44.984000000000002</v>
      </c>
      <c r="Q411" s="95">
        <f>'LEI Seaview Usage'!O410</f>
        <v>70.13</v>
      </c>
      <c r="R411" s="64">
        <f t="shared" si="24"/>
        <v>60.471666666666664</v>
      </c>
      <c r="S411" s="114">
        <f t="shared" si="25"/>
        <v>946.83333333333337</v>
      </c>
    </row>
    <row r="412" spans="2:19" ht="15.75" x14ac:dyDescent="0.25">
      <c r="B412" s="58"/>
      <c r="C412" s="13">
        <v>0.625</v>
      </c>
      <c r="D412" s="14" t="s">
        <v>445</v>
      </c>
      <c r="E412" s="15">
        <v>2034</v>
      </c>
      <c r="F412" s="15">
        <v>1643</v>
      </c>
      <c r="G412" s="15">
        <v>2758</v>
      </c>
      <c r="H412" s="15">
        <v>8965</v>
      </c>
      <c r="I412" s="15">
        <v>4193</v>
      </c>
      <c r="J412" s="17">
        <v>1285</v>
      </c>
      <c r="K412" s="60">
        <f t="shared" si="23"/>
        <v>20878</v>
      </c>
      <c r="L412" s="95">
        <f>'LEI Seaview Usage'!J411</f>
        <v>61.112000000000002</v>
      </c>
      <c r="M412" s="95">
        <f>'LEI Seaview Usage'!K411</f>
        <v>54.073999999999998</v>
      </c>
      <c r="N412" s="95">
        <f>'LEI Seaview Usage'!L411</f>
        <v>74.144000000000005</v>
      </c>
      <c r="O412" s="95">
        <f>'LEI Seaview Usage'!M411</f>
        <v>317.10000000000002</v>
      </c>
      <c r="P412" s="95">
        <f>'LEI Seaview Usage'!N411</f>
        <v>126.22</v>
      </c>
      <c r="Q412" s="95">
        <f>'LEI Seaview Usage'!O411</f>
        <v>47.63</v>
      </c>
      <c r="R412" s="64">
        <f t="shared" si="24"/>
        <v>113.38000000000001</v>
      </c>
      <c r="S412" s="114">
        <f t="shared" si="25"/>
        <v>1739.8333333333333</v>
      </c>
    </row>
    <row r="413" spans="2:19" ht="15.75" x14ac:dyDescent="0.25">
      <c r="B413" s="58"/>
      <c r="C413" s="13">
        <v>0.625</v>
      </c>
      <c r="D413" s="14" t="s">
        <v>446</v>
      </c>
      <c r="E413" s="15">
        <v>228</v>
      </c>
      <c r="F413" s="15">
        <v>241</v>
      </c>
      <c r="G413" s="15">
        <v>244</v>
      </c>
      <c r="H413" s="15">
        <v>483</v>
      </c>
      <c r="I413" s="15">
        <v>232</v>
      </c>
      <c r="J413" s="17">
        <v>222</v>
      </c>
      <c r="K413" s="60">
        <f t="shared" si="23"/>
        <v>1650</v>
      </c>
      <c r="L413" s="95">
        <f>'LEI Seaview Usage'!J412</f>
        <v>36.71</v>
      </c>
      <c r="M413" s="95">
        <f>'LEI Seaview Usage'!K412</f>
        <v>36.807499999999997</v>
      </c>
      <c r="N413" s="95">
        <f>'LEI Seaview Usage'!L412</f>
        <v>36.83</v>
      </c>
      <c r="O413" s="95">
        <f>'LEI Seaview Usage'!M412</f>
        <v>38.622500000000002</v>
      </c>
      <c r="P413" s="95">
        <f>'LEI Seaview Usage'!N412</f>
        <v>36.74</v>
      </c>
      <c r="Q413" s="95">
        <f>'LEI Seaview Usage'!O412</f>
        <v>36.664999999999999</v>
      </c>
      <c r="R413" s="64">
        <f t="shared" si="24"/>
        <v>37.0625</v>
      </c>
      <c r="S413" s="114">
        <f t="shared" si="25"/>
        <v>137.5</v>
      </c>
    </row>
    <row r="414" spans="2:19" ht="15.75" x14ac:dyDescent="0.25">
      <c r="B414" s="58"/>
      <c r="C414" s="13">
        <v>0.625</v>
      </c>
      <c r="D414" s="14" t="s">
        <v>447</v>
      </c>
      <c r="E414" s="15">
        <v>705</v>
      </c>
      <c r="F414" s="15">
        <v>924</v>
      </c>
      <c r="G414" s="15">
        <v>3917</v>
      </c>
      <c r="H414" s="15">
        <v>5062</v>
      </c>
      <c r="I414" s="15">
        <v>1341</v>
      </c>
      <c r="J414" s="17">
        <v>1331</v>
      </c>
      <c r="K414" s="60">
        <f t="shared" si="23"/>
        <v>13280</v>
      </c>
      <c r="L414" s="95">
        <f>'LEI Seaview Usage'!J413</f>
        <v>40.287500000000001</v>
      </c>
      <c r="M414" s="95">
        <f>'LEI Seaview Usage'!K413</f>
        <v>41.93</v>
      </c>
      <c r="N414" s="95">
        <f>'LEI Seaview Usage'!L413</f>
        <v>115.18</v>
      </c>
      <c r="O414" s="95">
        <f>'LEI Seaview Usage'!M413</f>
        <v>160.98000000000002</v>
      </c>
      <c r="P414" s="95">
        <f>'LEI Seaview Usage'!N413</f>
        <v>48.637999999999998</v>
      </c>
      <c r="Q414" s="95">
        <f>'LEI Seaview Usage'!O413</f>
        <v>48.457999999999998</v>
      </c>
      <c r="R414" s="64">
        <f t="shared" si="24"/>
        <v>75.912250000000014</v>
      </c>
      <c r="S414" s="114">
        <f t="shared" si="25"/>
        <v>1106.6666666666667</v>
      </c>
    </row>
    <row r="415" spans="2:19" ht="15.75" x14ac:dyDescent="0.25">
      <c r="B415" s="58"/>
      <c r="C415" s="13">
        <v>0.625</v>
      </c>
      <c r="D415" s="14" t="s">
        <v>448</v>
      </c>
      <c r="E415" s="15">
        <v>1299</v>
      </c>
      <c r="F415" s="15">
        <v>1140</v>
      </c>
      <c r="G415" s="15">
        <v>1524</v>
      </c>
      <c r="H415" s="15">
        <v>1440</v>
      </c>
      <c r="I415" s="15">
        <v>1351</v>
      </c>
      <c r="J415" s="17">
        <v>1222</v>
      </c>
      <c r="K415" s="60">
        <f t="shared" si="23"/>
        <v>7976</v>
      </c>
      <c r="L415" s="95">
        <f>'LEI Seaview Usage'!J414</f>
        <v>47.881999999999998</v>
      </c>
      <c r="M415" s="95">
        <f>'LEI Seaview Usage'!K414</f>
        <v>45.02</v>
      </c>
      <c r="N415" s="95">
        <f>'LEI Seaview Usage'!L414</f>
        <v>51.932000000000002</v>
      </c>
      <c r="O415" s="95">
        <f>'LEI Seaview Usage'!M414</f>
        <v>50.42</v>
      </c>
      <c r="P415" s="95">
        <f>'LEI Seaview Usage'!N414</f>
        <v>48.817999999999998</v>
      </c>
      <c r="Q415" s="95">
        <f>'LEI Seaview Usage'!O414</f>
        <v>46.496000000000002</v>
      </c>
      <c r="R415" s="64">
        <f t="shared" si="24"/>
        <v>48.427999999999997</v>
      </c>
      <c r="S415" s="114">
        <f t="shared" si="25"/>
        <v>664.66666666666663</v>
      </c>
    </row>
    <row r="416" spans="2:19" ht="15.75" x14ac:dyDescent="0.25">
      <c r="B416" s="58"/>
      <c r="C416" s="13">
        <v>0.625</v>
      </c>
      <c r="D416" s="14" t="s">
        <v>449</v>
      </c>
      <c r="E416" s="15">
        <v>108</v>
      </c>
      <c r="F416" s="15">
        <v>65</v>
      </c>
      <c r="G416" s="15">
        <v>612</v>
      </c>
      <c r="H416" s="15">
        <v>1280</v>
      </c>
      <c r="I416" s="15">
        <v>594</v>
      </c>
      <c r="J416" s="17">
        <v>190</v>
      </c>
      <c r="K416" s="60">
        <f t="shared" si="23"/>
        <v>2849</v>
      </c>
      <c r="L416" s="95">
        <f>'LEI Seaview Usage'!J415</f>
        <v>35.81</v>
      </c>
      <c r="M416" s="95">
        <f>'LEI Seaview Usage'!K415</f>
        <v>35.487499999999997</v>
      </c>
      <c r="N416" s="95">
        <f>'LEI Seaview Usage'!L415</f>
        <v>39.590000000000003</v>
      </c>
      <c r="O416" s="95">
        <f>'LEI Seaview Usage'!M415</f>
        <v>47.54</v>
      </c>
      <c r="P416" s="95">
        <f>'LEI Seaview Usage'!N415</f>
        <v>39.454999999999998</v>
      </c>
      <c r="Q416" s="95">
        <f>'LEI Seaview Usage'!O415</f>
        <v>36.424999999999997</v>
      </c>
      <c r="R416" s="64">
        <f t="shared" si="24"/>
        <v>39.051250000000003</v>
      </c>
      <c r="S416" s="114">
        <f t="shared" si="25"/>
        <v>237.41666666666666</v>
      </c>
    </row>
    <row r="417" spans="2:19" ht="15.75" x14ac:dyDescent="0.25">
      <c r="B417" s="58"/>
      <c r="C417" s="13">
        <v>0.625</v>
      </c>
      <c r="D417" s="14" t="s">
        <v>450</v>
      </c>
      <c r="E417" s="15">
        <v>888</v>
      </c>
      <c r="F417" s="15">
        <v>1037</v>
      </c>
      <c r="G417" s="15">
        <v>984</v>
      </c>
      <c r="H417" s="15">
        <v>1474</v>
      </c>
      <c r="I417" s="15">
        <v>1067</v>
      </c>
      <c r="J417" s="17">
        <v>738</v>
      </c>
      <c r="K417" s="60">
        <f t="shared" si="23"/>
        <v>6188</v>
      </c>
      <c r="L417" s="95">
        <f>'LEI Seaview Usage'!J416</f>
        <v>41.66</v>
      </c>
      <c r="M417" s="95">
        <f>'LEI Seaview Usage'!K416</f>
        <v>43.165999999999997</v>
      </c>
      <c r="N417" s="95">
        <f>'LEI Seaview Usage'!L416</f>
        <v>42.38</v>
      </c>
      <c r="O417" s="95">
        <f>'LEI Seaview Usage'!M416</f>
        <v>51.031999999999996</v>
      </c>
      <c r="P417" s="95">
        <f>'LEI Seaview Usage'!N416</f>
        <v>43.706000000000003</v>
      </c>
      <c r="Q417" s="95">
        <f>'LEI Seaview Usage'!O416</f>
        <v>40.534999999999997</v>
      </c>
      <c r="R417" s="64">
        <f t="shared" si="24"/>
        <v>43.746500000000005</v>
      </c>
      <c r="S417" s="114">
        <f t="shared" si="25"/>
        <v>515.66666666666663</v>
      </c>
    </row>
    <row r="418" spans="2:19" ht="15.75" x14ac:dyDescent="0.25">
      <c r="B418" s="58"/>
      <c r="C418" s="13">
        <v>0.625</v>
      </c>
      <c r="D418" s="14" t="s">
        <v>451</v>
      </c>
      <c r="E418" s="15">
        <v>888</v>
      </c>
      <c r="F418" s="15">
        <v>1164</v>
      </c>
      <c r="G418" s="15">
        <v>4393</v>
      </c>
      <c r="H418" s="15">
        <v>1890</v>
      </c>
      <c r="I418" s="15">
        <v>1170</v>
      </c>
      <c r="J418" s="17">
        <v>443</v>
      </c>
      <c r="K418" s="60">
        <f t="shared" si="23"/>
        <v>9948</v>
      </c>
      <c r="L418" s="95">
        <f>'LEI Seaview Usage'!J417</f>
        <v>41.66</v>
      </c>
      <c r="M418" s="95">
        <f>'LEI Seaview Usage'!K417</f>
        <v>45.451999999999998</v>
      </c>
      <c r="N418" s="95">
        <f>'LEI Seaview Usage'!L417</f>
        <v>134.22</v>
      </c>
      <c r="O418" s="95">
        <f>'LEI Seaview Usage'!M417</f>
        <v>58.519999999999996</v>
      </c>
      <c r="P418" s="95">
        <f>'LEI Seaview Usage'!N417</f>
        <v>45.56</v>
      </c>
      <c r="Q418" s="95">
        <f>'LEI Seaview Usage'!O417</f>
        <v>38.322499999999998</v>
      </c>
      <c r="R418" s="64">
        <f t="shared" si="24"/>
        <v>60.622416666666659</v>
      </c>
      <c r="S418" s="114">
        <f t="shared" si="25"/>
        <v>829</v>
      </c>
    </row>
    <row r="419" spans="2:19" ht="15.75" x14ac:dyDescent="0.25">
      <c r="B419" s="58"/>
      <c r="C419" s="13">
        <v>0.625</v>
      </c>
      <c r="D419" s="14" t="s">
        <v>452</v>
      </c>
      <c r="E419" s="15">
        <v>1791</v>
      </c>
      <c r="F419" s="15">
        <v>1978</v>
      </c>
      <c r="G419" s="15">
        <v>608</v>
      </c>
      <c r="H419" s="15">
        <v>1230</v>
      </c>
      <c r="I419" s="15">
        <v>675</v>
      </c>
      <c r="J419" s="17">
        <v>1478</v>
      </c>
      <c r="K419" s="60">
        <f t="shared" si="23"/>
        <v>7760</v>
      </c>
      <c r="L419" s="95">
        <f>'LEI Seaview Usage'!J418</f>
        <v>56.738</v>
      </c>
      <c r="M419" s="95">
        <f>'LEI Seaview Usage'!K418</f>
        <v>60.103999999999999</v>
      </c>
      <c r="N419" s="95">
        <f>'LEI Seaview Usage'!L418</f>
        <v>39.56</v>
      </c>
      <c r="O419" s="95">
        <f>'LEI Seaview Usage'!M418</f>
        <v>46.64</v>
      </c>
      <c r="P419" s="95">
        <f>'LEI Seaview Usage'!N418</f>
        <v>40.0625</v>
      </c>
      <c r="Q419" s="95">
        <f>'LEI Seaview Usage'!O418</f>
        <v>51.103999999999999</v>
      </c>
      <c r="R419" s="64">
        <f t="shared" si="24"/>
        <v>49.034749999999995</v>
      </c>
      <c r="S419" s="114">
        <f t="shared" si="25"/>
        <v>646.66666666666663</v>
      </c>
    </row>
    <row r="420" spans="2:19" ht="15.75" x14ac:dyDescent="0.25">
      <c r="B420" s="58"/>
      <c r="C420" s="13">
        <v>0.625</v>
      </c>
      <c r="D420" s="14" t="s">
        <v>453</v>
      </c>
      <c r="E420" s="15">
        <v>880</v>
      </c>
      <c r="F420" s="15">
        <v>873</v>
      </c>
      <c r="G420" s="15">
        <v>979</v>
      </c>
      <c r="H420" s="15">
        <v>942</v>
      </c>
      <c r="I420" s="15">
        <v>868</v>
      </c>
      <c r="J420" s="17">
        <v>847</v>
      </c>
      <c r="K420" s="60">
        <f t="shared" si="23"/>
        <v>5389</v>
      </c>
      <c r="L420" s="95">
        <f>'LEI Seaview Usage'!J419</f>
        <v>41.6</v>
      </c>
      <c r="M420" s="95">
        <f>'LEI Seaview Usage'!K419</f>
        <v>41.547499999999999</v>
      </c>
      <c r="N420" s="95">
        <f>'LEI Seaview Usage'!L419</f>
        <v>42.342500000000001</v>
      </c>
      <c r="O420" s="95">
        <f>'LEI Seaview Usage'!M419</f>
        <v>42.064999999999998</v>
      </c>
      <c r="P420" s="95">
        <f>'LEI Seaview Usage'!N419</f>
        <v>41.51</v>
      </c>
      <c r="Q420" s="95">
        <f>'LEI Seaview Usage'!O419</f>
        <v>41.352499999999999</v>
      </c>
      <c r="R420" s="64">
        <f t="shared" si="24"/>
        <v>41.736249999999998</v>
      </c>
      <c r="S420" s="114">
        <f t="shared" si="25"/>
        <v>449.08333333333331</v>
      </c>
    </row>
    <row r="421" spans="2:19" ht="15.75" x14ac:dyDescent="0.25">
      <c r="B421" s="58"/>
      <c r="C421" s="13">
        <v>0.625</v>
      </c>
      <c r="D421" s="14" t="s">
        <v>454</v>
      </c>
      <c r="E421" s="15"/>
      <c r="F421" s="15">
        <v>61</v>
      </c>
      <c r="G421" s="15">
        <v>958</v>
      </c>
      <c r="H421" s="15">
        <v>564</v>
      </c>
      <c r="I421" s="15"/>
      <c r="J421" s="17"/>
      <c r="K421" s="60">
        <f t="shared" si="23"/>
        <v>1583</v>
      </c>
      <c r="L421" s="95">
        <f>'LEI Seaview Usage'!J420</f>
        <v>35</v>
      </c>
      <c r="M421" s="95">
        <f>'LEI Seaview Usage'!K420</f>
        <v>35.457500000000003</v>
      </c>
      <c r="N421" s="95">
        <f>'LEI Seaview Usage'!L420</f>
        <v>42.185000000000002</v>
      </c>
      <c r="O421" s="95">
        <f>'LEI Seaview Usage'!M420</f>
        <v>39.229999999999997</v>
      </c>
      <c r="P421" s="95">
        <f>'LEI Seaview Usage'!N420</f>
        <v>35</v>
      </c>
      <c r="Q421" s="95">
        <f>'LEI Seaview Usage'!O420</f>
        <v>35</v>
      </c>
      <c r="R421" s="64">
        <f t="shared" si="24"/>
        <v>36.978749999999998</v>
      </c>
      <c r="S421" s="114">
        <f t="shared" si="25"/>
        <v>263.83333333333331</v>
      </c>
    </row>
    <row r="422" spans="2:19" ht="15.75" x14ac:dyDescent="0.25">
      <c r="B422" s="58"/>
      <c r="C422" s="13">
        <v>0.625</v>
      </c>
      <c r="D422" s="14" t="s">
        <v>455</v>
      </c>
      <c r="E422" s="15">
        <v>675</v>
      </c>
      <c r="F422" s="15">
        <v>789</v>
      </c>
      <c r="G422" s="15">
        <v>1537</v>
      </c>
      <c r="H422" s="15">
        <v>5530</v>
      </c>
      <c r="I422" s="15">
        <v>1620</v>
      </c>
      <c r="J422" s="17">
        <v>2174</v>
      </c>
      <c r="K422" s="60">
        <f t="shared" si="23"/>
        <v>12325</v>
      </c>
      <c r="L422" s="95">
        <f>'LEI Seaview Usage'!J421</f>
        <v>40.0625</v>
      </c>
      <c r="M422" s="95">
        <f>'LEI Seaview Usage'!K421</f>
        <v>40.917499999999997</v>
      </c>
      <c r="N422" s="95">
        <f>'LEI Seaview Usage'!L421</f>
        <v>52.165999999999997</v>
      </c>
      <c r="O422" s="95">
        <f>'LEI Seaview Usage'!M421</f>
        <v>179.7</v>
      </c>
      <c r="P422" s="95">
        <f>'LEI Seaview Usage'!N421</f>
        <v>53.66</v>
      </c>
      <c r="Q422" s="95">
        <f>'LEI Seaview Usage'!O421</f>
        <v>63.632000000000005</v>
      </c>
      <c r="R422" s="64">
        <f t="shared" si="24"/>
        <v>71.689666666666668</v>
      </c>
      <c r="S422" s="114">
        <f t="shared" si="25"/>
        <v>1027.0833333333333</v>
      </c>
    </row>
    <row r="423" spans="2:19" ht="15.75" x14ac:dyDescent="0.25">
      <c r="B423" s="58"/>
      <c r="C423" s="13">
        <v>0.625</v>
      </c>
      <c r="D423" s="14" t="s">
        <v>456</v>
      </c>
      <c r="E423" s="15">
        <v>1070</v>
      </c>
      <c r="F423" s="15">
        <v>1190</v>
      </c>
      <c r="G423" s="15">
        <v>2680</v>
      </c>
      <c r="H423" s="15">
        <v>2150</v>
      </c>
      <c r="I423" s="15">
        <v>1110</v>
      </c>
      <c r="J423" s="17">
        <v>1320</v>
      </c>
      <c r="K423" s="60">
        <f t="shared" si="23"/>
        <v>9520</v>
      </c>
      <c r="L423" s="95">
        <f>'LEI Seaview Usage'!J422</f>
        <v>43.76</v>
      </c>
      <c r="M423" s="95">
        <f>'LEI Seaview Usage'!K422</f>
        <v>45.92</v>
      </c>
      <c r="N423" s="95">
        <f>'LEI Seaview Usage'!L422</f>
        <v>72.740000000000009</v>
      </c>
      <c r="O423" s="95">
        <f>'LEI Seaview Usage'!M422</f>
        <v>63.2</v>
      </c>
      <c r="P423" s="95">
        <f>'LEI Seaview Usage'!N422</f>
        <v>44.48</v>
      </c>
      <c r="Q423" s="95">
        <f>'LEI Seaview Usage'!O422</f>
        <v>48.26</v>
      </c>
      <c r="R423" s="64">
        <f t="shared" si="24"/>
        <v>53.06</v>
      </c>
      <c r="S423" s="114">
        <f t="shared" si="25"/>
        <v>793.33333333333337</v>
      </c>
    </row>
    <row r="424" spans="2:19" ht="15.75" x14ac:dyDescent="0.25">
      <c r="B424" s="58"/>
      <c r="C424" s="13">
        <v>0.625</v>
      </c>
      <c r="D424" s="14" t="s">
        <v>457</v>
      </c>
      <c r="E424" s="15">
        <v>497</v>
      </c>
      <c r="F424" s="15">
        <v>297</v>
      </c>
      <c r="G424" s="15">
        <v>577</v>
      </c>
      <c r="H424" s="15">
        <v>1126</v>
      </c>
      <c r="I424" s="15">
        <v>654</v>
      </c>
      <c r="J424" s="17">
        <v>103</v>
      </c>
      <c r="K424" s="60">
        <f t="shared" si="23"/>
        <v>3254</v>
      </c>
      <c r="L424" s="95">
        <f>'LEI Seaview Usage'!J423</f>
        <v>38.727499999999999</v>
      </c>
      <c r="M424" s="95">
        <f>'LEI Seaview Usage'!K423</f>
        <v>37.227499999999999</v>
      </c>
      <c r="N424" s="95">
        <f>'LEI Seaview Usage'!L423</f>
        <v>39.327500000000001</v>
      </c>
      <c r="O424" s="95">
        <f>'LEI Seaview Usage'!M423</f>
        <v>44.768000000000001</v>
      </c>
      <c r="P424" s="95">
        <f>'LEI Seaview Usage'!N423</f>
        <v>39.905000000000001</v>
      </c>
      <c r="Q424" s="95">
        <f>'LEI Seaview Usage'!O423</f>
        <v>35.772500000000001</v>
      </c>
      <c r="R424" s="64">
        <f t="shared" si="24"/>
        <v>39.288000000000004</v>
      </c>
      <c r="S424" s="114">
        <f t="shared" si="25"/>
        <v>271.16666666666669</v>
      </c>
    </row>
    <row r="425" spans="2:19" ht="15.75" x14ac:dyDescent="0.25">
      <c r="B425" s="58"/>
      <c r="C425" s="13">
        <v>0.625</v>
      </c>
      <c r="D425" s="14" t="s">
        <v>458</v>
      </c>
      <c r="E425" s="15">
        <v>784</v>
      </c>
      <c r="F425" s="15">
        <v>802</v>
      </c>
      <c r="G425" s="15">
        <v>771</v>
      </c>
      <c r="H425" s="15">
        <v>745</v>
      </c>
      <c r="I425" s="15">
        <v>766</v>
      </c>
      <c r="J425" s="17">
        <v>706</v>
      </c>
      <c r="K425" s="60">
        <f t="shared" si="23"/>
        <v>4574</v>
      </c>
      <c r="L425" s="95">
        <f>'LEI Seaview Usage'!J424</f>
        <v>40.880000000000003</v>
      </c>
      <c r="M425" s="95">
        <f>'LEI Seaview Usage'!K424</f>
        <v>41.015000000000001</v>
      </c>
      <c r="N425" s="95">
        <f>'LEI Seaview Usage'!L424</f>
        <v>40.782499999999999</v>
      </c>
      <c r="O425" s="95">
        <f>'LEI Seaview Usage'!M424</f>
        <v>40.587499999999999</v>
      </c>
      <c r="P425" s="95">
        <f>'LEI Seaview Usage'!N424</f>
        <v>40.744999999999997</v>
      </c>
      <c r="Q425" s="95">
        <f>'LEI Seaview Usage'!O424</f>
        <v>40.295000000000002</v>
      </c>
      <c r="R425" s="64">
        <f t="shared" si="24"/>
        <v>40.717500000000001</v>
      </c>
      <c r="S425" s="114">
        <f t="shared" si="25"/>
        <v>381.16666666666669</v>
      </c>
    </row>
    <row r="426" spans="2:19" ht="15.75" x14ac:dyDescent="0.25">
      <c r="B426" s="58"/>
      <c r="C426" s="13">
        <v>0.625</v>
      </c>
      <c r="D426" s="14" t="s">
        <v>459</v>
      </c>
      <c r="E426" s="15">
        <v>1315</v>
      </c>
      <c r="F426" s="15">
        <v>1220</v>
      </c>
      <c r="G426" s="15">
        <v>2489</v>
      </c>
      <c r="H426" s="15">
        <v>3853</v>
      </c>
      <c r="I426" s="15">
        <v>1919</v>
      </c>
      <c r="J426" s="17">
        <v>1417</v>
      </c>
      <c r="K426" s="60">
        <f t="shared" si="23"/>
        <v>12213</v>
      </c>
      <c r="L426" s="95">
        <f>'LEI Seaview Usage'!J425</f>
        <v>48.17</v>
      </c>
      <c r="M426" s="95">
        <f>'LEI Seaview Usage'!K425</f>
        <v>46.46</v>
      </c>
      <c r="N426" s="95">
        <f>'LEI Seaview Usage'!L425</f>
        <v>69.302000000000007</v>
      </c>
      <c r="O426" s="95">
        <f>'LEI Seaview Usage'!M425</f>
        <v>112.62</v>
      </c>
      <c r="P426" s="95">
        <f>'LEI Seaview Usage'!N425</f>
        <v>59.042000000000002</v>
      </c>
      <c r="Q426" s="95">
        <f>'LEI Seaview Usage'!O425</f>
        <v>50.006</v>
      </c>
      <c r="R426" s="64">
        <f t="shared" si="24"/>
        <v>64.266666666666666</v>
      </c>
      <c r="S426" s="114">
        <f t="shared" si="25"/>
        <v>1017.75</v>
      </c>
    </row>
    <row r="427" spans="2:19" ht="15.75" x14ac:dyDescent="0.25">
      <c r="B427" s="58"/>
      <c r="C427" s="13">
        <v>0.625</v>
      </c>
      <c r="D427" s="14" t="s">
        <v>460</v>
      </c>
      <c r="E427" s="15">
        <v>492</v>
      </c>
      <c r="F427" s="15">
        <v>467</v>
      </c>
      <c r="G427" s="15">
        <v>601</v>
      </c>
      <c r="H427" s="15">
        <v>1128</v>
      </c>
      <c r="I427" s="15">
        <v>617</v>
      </c>
      <c r="J427" s="17">
        <v>540</v>
      </c>
      <c r="K427" s="60">
        <f t="shared" si="23"/>
        <v>3845</v>
      </c>
      <c r="L427" s="95">
        <f>'LEI Seaview Usage'!J426</f>
        <v>38.69</v>
      </c>
      <c r="M427" s="95">
        <f>'LEI Seaview Usage'!K426</f>
        <v>38.502499999999998</v>
      </c>
      <c r="N427" s="95">
        <f>'LEI Seaview Usage'!L426</f>
        <v>39.5075</v>
      </c>
      <c r="O427" s="95">
        <f>'LEI Seaview Usage'!M426</f>
        <v>44.804000000000002</v>
      </c>
      <c r="P427" s="95">
        <f>'LEI Seaview Usage'!N426</f>
        <v>39.627499999999998</v>
      </c>
      <c r="Q427" s="95">
        <f>'LEI Seaview Usage'!O426</f>
        <v>39.049999999999997</v>
      </c>
      <c r="R427" s="64">
        <f t="shared" si="24"/>
        <v>40.030249999999995</v>
      </c>
      <c r="S427" s="114">
        <f t="shared" si="25"/>
        <v>320.41666666666669</v>
      </c>
    </row>
    <row r="428" spans="2:19" ht="15.75" x14ac:dyDescent="0.25">
      <c r="B428" s="58"/>
      <c r="C428" s="13">
        <v>0.625</v>
      </c>
      <c r="D428" s="14" t="s">
        <v>461</v>
      </c>
      <c r="E428" s="15">
        <v>6</v>
      </c>
      <c r="F428" s="15">
        <v>119</v>
      </c>
      <c r="G428" s="15">
        <v>419</v>
      </c>
      <c r="H428" s="15">
        <v>881</v>
      </c>
      <c r="I428" s="15">
        <v>27</v>
      </c>
      <c r="J428" s="17">
        <v>11</v>
      </c>
      <c r="K428" s="60">
        <f t="shared" si="23"/>
        <v>1463</v>
      </c>
      <c r="L428" s="95">
        <f>'LEI Seaview Usage'!J427</f>
        <v>35.045000000000002</v>
      </c>
      <c r="M428" s="95">
        <f>'LEI Seaview Usage'!K427</f>
        <v>35.892499999999998</v>
      </c>
      <c r="N428" s="95">
        <f>'LEI Seaview Usage'!L427</f>
        <v>38.142499999999998</v>
      </c>
      <c r="O428" s="95">
        <f>'LEI Seaview Usage'!M427</f>
        <v>41.607500000000002</v>
      </c>
      <c r="P428" s="95">
        <f>'LEI Seaview Usage'!N427</f>
        <v>35.202500000000001</v>
      </c>
      <c r="Q428" s="95">
        <f>'LEI Seaview Usage'!O427</f>
        <v>35.082500000000003</v>
      </c>
      <c r="R428" s="64">
        <f t="shared" si="24"/>
        <v>36.828749999999999</v>
      </c>
      <c r="S428" s="114">
        <f t="shared" si="25"/>
        <v>121.91666666666667</v>
      </c>
    </row>
    <row r="429" spans="2:19" ht="15.75" x14ac:dyDescent="0.25">
      <c r="B429" s="58"/>
      <c r="C429" s="13">
        <v>0.625</v>
      </c>
      <c r="D429" s="14" t="s">
        <v>462</v>
      </c>
      <c r="E429" s="15">
        <v>540</v>
      </c>
      <c r="F429" s="15">
        <v>502</v>
      </c>
      <c r="G429" s="15">
        <v>697</v>
      </c>
      <c r="H429" s="15">
        <v>969</v>
      </c>
      <c r="I429" s="15">
        <v>496</v>
      </c>
      <c r="J429" s="17">
        <v>393</v>
      </c>
      <c r="K429" s="60">
        <f t="shared" si="23"/>
        <v>3597</v>
      </c>
      <c r="L429" s="95">
        <f>'LEI Seaview Usage'!J428</f>
        <v>39.049999999999997</v>
      </c>
      <c r="M429" s="95">
        <f>'LEI Seaview Usage'!K428</f>
        <v>38.765000000000001</v>
      </c>
      <c r="N429" s="95">
        <f>'LEI Seaview Usage'!L428</f>
        <v>40.227499999999999</v>
      </c>
      <c r="O429" s="95">
        <f>'LEI Seaview Usage'!M428</f>
        <v>42.267499999999998</v>
      </c>
      <c r="P429" s="95">
        <f>'LEI Seaview Usage'!N428</f>
        <v>38.72</v>
      </c>
      <c r="Q429" s="95">
        <f>'LEI Seaview Usage'!O428</f>
        <v>37.947499999999998</v>
      </c>
      <c r="R429" s="64">
        <f t="shared" si="24"/>
        <v>39.496249999999996</v>
      </c>
      <c r="S429" s="114">
        <f t="shared" si="25"/>
        <v>299.75</v>
      </c>
    </row>
    <row r="430" spans="2:19" ht="15.75" x14ac:dyDescent="0.25">
      <c r="B430" s="58"/>
      <c r="C430" s="13">
        <v>0.625</v>
      </c>
      <c r="D430" s="14" t="s">
        <v>463</v>
      </c>
      <c r="E430" s="15">
        <v>664</v>
      </c>
      <c r="F430" s="15">
        <v>563</v>
      </c>
      <c r="G430" s="15">
        <v>969</v>
      </c>
      <c r="H430" s="15">
        <v>1305</v>
      </c>
      <c r="I430" s="15">
        <v>904</v>
      </c>
      <c r="J430" s="17">
        <v>513</v>
      </c>
      <c r="K430" s="60">
        <f t="shared" si="23"/>
        <v>4918</v>
      </c>
      <c r="L430" s="95">
        <f>'LEI Seaview Usage'!J429</f>
        <v>39.979999999999997</v>
      </c>
      <c r="M430" s="95">
        <f>'LEI Seaview Usage'!K429</f>
        <v>39.222499999999997</v>
      </c>
      <c r="N430" s="95">
        <f>'LEI Seaview Usage'!L429</f>
        <v>42.267499999999998</v>
      </c>
      <c r="O430" s="95">
        <f>'LEI Seaview Usage'!M429</f>
        <v>47.99</v>
      </c>
      <c r="P430" s="95">
        <f>'LEI Seaview Usage'!N429</f>
        <v>41.78</v>
      </c>
      <c r="Q430" s="95">
        <f>'LEI Seaview Usage'!O429</f>
        <v>38.847499999999997</v>
      </c>
      <c r="R430" s="64">
        <f t="shared" si="24"/>
        <v>41.681249999999999</v>
      </c>
      <c r="S430" s="114">
        <f t="shared" si="25"/>
        <v>409.83333333333331</v>
      </c>
    </row>
    <row r="431" spans="2:19" ht="15.75" x14ac:dyDescent="0.25">
      <c r="B431" s="58"/>
      <c r="C431" s="13">
        <v>0.625</v>
      </c>
      <c r="D431" s="14" t="s">
        <v>464</v>
      </c>
      <c r="E431" s="15">
        <v>1613</v>
      </c>
      <c r="F431" s="15">
        <v>699</v>
      </c>
      <c r="G431" s="15">
        <v>1420</v>
      </c>
      <c r="H431" s="15">
        <v>1575</v>
      </c>
      <c r="I431" s="15">
        <v>1381</v>
      </c>
      <c r="J431" s="17">
        <v>1144</v>
      </c>
      <c r="K431" s="60">
        <f t="shared" si="23"/>
        <v>7832</v>
      </c>
      <c r="L431" s="95">
        <f>'LEI Seaview Usage'!J430</f>
        <v>53.533999999999999</v>
      </c>
      <c r="M431" s="95">
        <f>'LEI Seaview Usage'!K430</f>
        <v>40.2425</v>
      </c>
      <c r="N431" s="95">
        <f>'LEI Seaview Usage'!L430</f>
        <v>50.06</v>
      </c>
      <c r="O431" s="95">
        <f>'LEI Seaview Usage'!M430</f>
        <v>52.85</v>
      </c>
      <c r="P431" s="95">
        <f>'LEI Seaview Usage'!N430</f>
        <v>49.358000000000004</v>
      </c>
      <c r="Q431" s="95">
        <f>'LEI Seaview Usage'!O430</f>
        <v>45.091999999999999</v>
      </c>
      <c r="R431" s="64">
        <f t="shared" si="24"/>
        <v>48.522750000000002</v>
      </c>
      <c r="S431" s="114">
        <f t="shared" si="25"/>
        <v>652.66666666666663</v>
      </c>
    </row>
    <row r="432" spans="2:19" ht="15.75" x14ac:dyDescent="0.25">
      <c r="B432" s="58"/>
      <c r="C432" s="13">
        <v>0.625</v>
      </c>
      <c r="D432" s="14" t="s">
        <v>465</v>
      </c>
      <c r="E432" s="15">
        <v>680</v>
      </c>
      <c r="F432" s="15">
        <v>886</v>
      </c>
      <c r="G432" s="15">
        <v>1526</v>
      </c>
      <c r="H432" s="15">
        <v>3211</v>
      </c>
      <c r="I432" s="15">
        <v>1366</v>
      </c>
      <c r="J432" s="17">
        <v>1090</v>
      </c>
      <c r="K432" s="60">
        <f t="shared" si="23"/>
        <v>8759</v>
      </c>
      <c r="L432" s="95">
        <f>'LEI Seaview Usage'!J431</f>
        <v>40.1</v>
      </c>
      <c r="M432" s="95">
        <f>'LEI Seaview Usage'!K431</f>
        <v>41.644999999999996</v>
      </c>
      <c r="N432" s="95">
        <f>'LEI Seaview Usage'!L431</f>
        <v>51.968000000000004</v>
      </c>
      <c r="O432" s="95">
        <f>'LEI Seaview Usage'!M431</f>
        <v>86.94</v>
      </c>
      <c r="P432" s="95">
        <f>'LEI Seaview Usage'!N431</f>
        <v>49.088000000000001</v>
      </c>
      <c r="Q432" s="95">
        <f>'LEI Seaview Usage'!O431</f>
        <v>44.12</v>
      </c>
      <c r="R432" s="64">
        <f t="shared" si="24"/>
        <v>52.310166666666674</v>
      </c>
      <c r="S432" s="114">
        <f t="shared" si="25"/>
        <v>729.91666666666663</v>
      </c>
    </row>
    <row r="433" spans="2:19" ht="15.75" x14ac:dyDescent="0.25">
      <c r="B433" s="58"/>
      <c r="C433" s="13">
        <v>0.625</v>
      </c>
      <c r="D433" s="14" t="s">
        <v>466</v>
      </c>
      <c r="E433" s="15">
        <v>611</v>
      </c>
      <c r="F433" s="15">
        <v>545</v>
      </c>
      <c r="G433" s="15">
        <v>821</v>
      </c>
      <c r="H433" s="15">
        <v>937</v>
      </c>
      <c r="I433" s="15">
        <v>661</v>
      </c>
      <c r="J433" s="17">
        <v>509</v>
      </c>
      <c r="K433" s="60">
        <f t="shared" si="23"/>
        <v>4084</v>
      </c>
      <c r="L433" s="95">
        <f>'LEI Seaview Usage'!J432</f>
        <v>39.582500000000003</v>
      </c>
      <c r="M433" s="95">
        <f>'LEI Seaview Usage'!K432</f>
        <v>39.087499999999999</v>
      </c>
      <c r="N433" s="95">
        <f>'LEI Seaview Usage'!L432</f>
        <v>41.157499999999999</v>
      </c>
      <c r="O433" s="95">
        <f>'LEI Seaview Usage'!M432</f>
        <v>42.027500000000003</v>
      </c>
      <c r="P433" s="95">
        <f>'LEI Seaview Usage'!N432</f>
        <v>39.957500000000003</v>
      </c>
      <c r="Q433" s="95">
        <f>'LEI Seaview Usage'!O432</f>
        <v>38.817500000000003</v>
      </c>
      <c r="R433" s="64">
        <f t="shared" si="24"/>
        <v>40.105000000000004</v>
      </c>
      <c r="S433" s="114">
        <f t="shared" si="25"/>
        <v>340.33333333333331</v>
      </c>
    </row>
    <row r="434" spans="2:19" ht="15.75" x14ac:dyDescent="0.25">
      <c r="B434" s="58"/>
      <c r="C434" s="13">
        <v>0.625</v>
      </c>
      <c r="D434" s="14" t="s">
        <v>467</v>
      </c>
      <c r="E434" s="15">
        <v>178</v>
      </c>
      <c r="F434" s="15">
        <v>289</v>
      </c>
      <c r="G434" s="15">
        <v>609</v>
      </c>
      <c r="H434" s="15">
        <v>552</v>
      </c>
      <c r="I434" s="15">
        <v>353</v>
      </c>
      <c r="J434" s="17">
        <v>389</v>
      </c>
      <c r="K434" s="60">
        <f t="shared" si="23"/>
        <v>2370</v>
      </c>
      <c r="L434" s="95">
        <f>'LEI Seaview Usage'!J433</f>
        <v>36.335000000000001</v>
      </c>
      <c r="M434" s="95">
        <f>'LEI Seaview Usage'!K433</f>
        <v>37.167499999999997</v>
      </c>
      <c r="N434" s="95">
        <f>'LEI Seaview Usage'!L433</f>
        <v>39.567500000000003</v>
      </c>
      <c r="O434" s="95">
        <f>'LEI Seaview Usage'!M433</f>
        <v>39.14</v>
      </c>
      <c r="P434" s="95">
        <f>'LEI Seaview Usage'!N433</f>
        <v>37.647500000000001</v>
      </c>
      <c r="Q434" s="95">
        <f>'LEI Seaview Usage'!O433</f>
        <v>37.917499999999997</v>
      </c>
      <c r="R434" s="64">
        <f t="shared" si="24"/>
        <v>37.962499999999999</v>
      </c>
      <c r="S434" s="114">
        <f t="shared" si="25"/>
        <v>197.5</v>
      </c>
    </row>
    <row r="435" spans="2:19" ht="15.75" x14ac:dyDescent="0.25">
      <c r="B435" s="58"/>
      <c r="C435" s="13">
        <v>0.625</v>
      </c>
      <c r="D435" s="14" t="s">
        <v>468</v>
      </c>
      <c r="E435" s="15">
        <v>2015</v>
      </c>
      <c r="F435" s="15">
        <v>507</v>
      </c>
      <c r="G435" s="53">
        <v>583</v>
      </c>
      <c r="H435" s="15">
        <v>903</v>
      </c>
      <c r="I435" s="15">
        <v>994</v>
      </c>
      <c r="J435" s="17">
        <v>734</v>
      </c>
      <c r="K435" s="60">
        <f t="shared" si="23"/>
        <v>5736</v>
      </c>
      <c r="L435" s="95">
        <f>'LEI Seaview Usage'!J434</f>
        <v>60.769999999999996</v>
      </c>
      <c r="M435" s="95">
        <f>'LEI Seaview Usage'!K434</f>
        <v>38.802500000000002</v>
      </c>
      <c r="N435" s="95">
        <f>'LEI Seaview Usage'!L434</f>
        <v>39.372500000000002</v>
      </c>
      <c r="O435" s="95">
        <f>'LEI Seaview Usage'!M434</f>
        <v>41.772500000000001</v>
      </c>
      <c r="P435" s="95">
        <f>'LEI Seaview Usage'!N434</f>
        <v>42.454999999999998</v>
      </c>
      <c r="Q435" s="95">
        <f>'LEI Seaview Usage'!O434</f>
        <v>40.505000000000003</v>
      </c>
      <c r="R435" s="64">
        <f t="shared" si="24"/>
        <v>43.946249999999999</v>
      </c>
      <c r="S435" s="114">
        <f t="shared" si="25"/>
        <v>478</v>
      </c>
    </row>
    <row r="436" spans="2:19" ht="15.75" x14ac:dyDescent="0.25">
      <c r="B436" s="58"/>
      <c r="C436" s="13">
        <v>0.625</v>
      </c>
      <c r="D436" s="14" t="s">
        <v>469</v>
      </c>
      <c r="E436" s="15">
        <v>869</v>
      </c>
      <c r="F436" s="15">
        <v>1235</v>
      </c>
      <c r="G436" s="15">
        <v>1700</v>
      </c>
      <c r="H436" s="15">
        <v>1589</v>
      </c>
      <c r="I436" s="15">
        <v>1696</v>
      </c>
      <c r="J436" s="17">
        <v>2028</v>
      </c>
      <c r="K436" s="60">
        <f t="shared" si="23"/>
        <v>9117</v>
      </c>
      <c r="L436" s="95">
        <f>'LEI Seaview Usage'!J435</f>
        <v>41.517499999999998</v>
      </c>
      <c r="M436" s="95">
        <f>'LEI Seaview Usage'!K435</f>
        <v>46.730000000000004</v>
      </c>
      <c r="N436" s="95">
        <f>'LEI Seaview Usage'!L435</f>
        <v>55.1</v>
      </c>
      <c r="O436" s="95">
        <f>'LEI Seaview Usage'!M435</f>
        <v>53.102000000000004</v>
      </c>
      <c r="P436" s="95">
        <f>'LEI Seaview Usage'!N435</f>
        <v>55.027999999999999</v>
      </c>
      <c r="Q436" s="95">
        <f>'LEI Seaview Usage'!O435</f>
        <v>61.003999999999998</v>
      </c>
      <c r="R436" s="64">
        <f t="shared" si="24"/>
        <v>52.080249999999999</v>
      </c>
      <c r="S436" s="114">
        <f t="shared" si="25"/>
        <v>759.75</v>
      </c>
    </row>
    <row r="437" spans="2:19" ht="15.75" x14ac:dyDescent="0.25">
      <c r="B437" s="58"/>
      <c r="C437" s="13">
        <v>0.625</v>
      </c>
      <c r="D437" s="14" t="s">
        <v>470</v>
      </c>
      <c r="E437" s="15">
        <v>236</v>
      </c>
      <c r="F437" s="15">
        <v>455</v>
      </c>
      <c r="G437" s="15">
        <v>554</v>
      </c>
      <c r="H437" s="15">
        <v>976</v>
      </c>
      <c r="I437" s="15">
        <v>460</v>
      </c>
      <c r="J437" s="17">
        <v>77</v>
      </c>
      <c r="K437" s="60">
        <f t="shared" si="23"/>
        <v>2758</v>
      </c>
      <c r="L437" s="95">
        <f>'LEI Seaview Usage'!J436</f>
        <v>36.770000000000003</v>
      </c>
      <c r="M437" s="95">
        <f>'LEI Seaview Usage'!K436</f>
        <v>38.412500000000001</v>
      </c>
      <c r="N437" s="95">
        <f>'LEI Seaview Usage'!L436</f>
        <v>39.155000000000001</v>
      </c>
      <c r="O437" s="95">
        <f>'LEI Seaview Usage'!M436</f>
        <v>42.32</v>
      </c>
      <c r="P437" s="95">
        <f>'LEI Seaview Usage'!N436</f>
        <v>38.450000000000003</v>
      </c>
      <c r="Q437" s="95">
        <f>'LEI Seaview Usage'!O436</f>
        <v>35.577500000000001</v>
      </c>
      <c r="R437" s="64">
        <f t="shared" si="24"/>
        <v>38.447499999999998</v>
      </c>
      <c r="S437" s="114">
        <f t="shared" si="25"/>
        <v>229.83333333333334</v>
      </c>
    </row>
    <row r="438" spans="2:19" ht="15.75" x14ac:dyDescent="0.25">
      <c r="B438" s="58"/>
      <c r="C438" s="13">
        <v>0.625</v>
      </c>
      <c r="D438" s="14" t="s">
        <v>471</v>
      </c>
      <c r="E438" s="15"/>
      <c r="F438" s="15"/>
      <c r="G438" s="15">
        <v>900</v>
      </c>
      <c r="H438" s="15">
        <v>2587</v>
      </c>
      <c r="I438" s="15">
        <v>361</v>
      </c>
      <c r="J438" s="17">
        <v>156</v>
      </c>
      <c r="K438" s="60">
        <f t="shared" si="23"/>
        <v>4004</v>
      </c>
      <c r="L438" s="95">
        <f>'LEI Seaview Usage'!J437</f>
        <v>35</v>
      </c>
      <c r="M438" s="95">
        <f>'LEI Seaview Usage'!K437</f>
        <v>35</v>
      </c>
      <c r="N438" s="95">
        <f>'LEI Seaview Usage'!L437</f>
        <v>41.75</v>
      </c>
      <c r="O438" s="95">
        <f>'LEI Seaview Usage'!M437</f>
        <v>71.066000000000003</v>
      </c>
      <c r="P438" s="95">
        <f>'LEI Seaview Usage'!N437</f>
        <v>37.707500000000003</v>
      </c>
      <c r="Q438" s="95">
        <f>'LEI Seaview Usage'!O437</f>
        <v>36.17</v>
      </c>
      <c r="R438" s="64">
        <f t="shared" si="24"/>
        <v>42.782250000000005</v>
      </c>
      <c r="S438" s="114">
        <f t="shared" si="25"/>
        <v>500.5</v>
      </c>
    </row>
    <row r="439" spans="2:19" ht="15.75" x14ac:dyDescent="0.25">
      <c r="B439" s="58"/>
      <c r="C439" s="13">
        <v>0.625</v>
      </c>
      <c r="D439" s="14" t="s">
        <v>472</v>
      </c>
      <c r="E439" s="15">
        <v>243</v>
      </c>
      <c r="F439" s="15">
        <v>320</v>
      </c>
      <c r="G439" s="15">
        <v>1946</v>
      </c>
      <c r="H439" s="15">
        <v>2877</v>
      </c>
      <c r="I439" s="15">
        <v>878</v>
      </c>
      <c r="J439" s="17">
        <v>60</v>
      </c>
      <c r="K439" s="60">
        <f t="shared" si="23"/>
        <v>6324</v>
      </c>
      <c r="L439" s="95">
        <f>'LEI Seaview Usage'!J438</f>
        <v>36.822499999999998</v>
      </c>
      <c r="M439" s="95">
        <f>'LEI Seaview Usage'!K438</f>
        <v>37.4</v>
      </c>
      <c r="N439" s="95">
        <f>'LEI Seaview Usage'!L438</f>
        <v>59.528000000000006</v>
      </c>
      <c r="O439" s="95">
        <f>'LEI Seaview Usage'!M438</f>
        <v>76.286000000000001</v>
      </c>
      <c r="P439" s="95">
        <f>'LEI Seaview Usage'!N438</f>
        <v>41.585000000000001</v>
      </c>
      <c r="Q439" s="95">
        <f>'LEI Seaview Usage'!O438</f>
        <v>35.450000000000003</v>
      </c>
      <c r="R439" s="64">
        <f t="shared" si="24"/>
        <v>47.84525</v>
      </c>
      <c r="S439" s="114">
        <f t="shared" si="25"/>
        <v>527</v>
      </c>
    </row>
    <row r="440" spans="2:19" ht="15.75" x14ac:dyDescent="0.25">
      <c r="B440" s="58"/>
      <c r="C440" s="13">
        <v>0.625</v>
      </c>
      <c r="D440" s="14" t="s">
        <v>473</v>
      </c>
      <c r="E440" s="15">
        <v>33</v>
      </c>
      <c r="F440" s="15">
        <v>93</v>
      </c>
      <c r="G440" s="15">
        <v>383</v>
      </c>
      <c r="H440" s="15">
        <v>872</v>
      </c>
      <c r="I440" s="15">
        <v>273</v>
      </c>
      <c r="J440" s="17">
        <v>232</v>
      </c>
      <c r="K440" s="60">
        <f t="shared" si="23"/>
        <v>1886</v>
      </c>
      <c r="L440" s="95">
        <f>'LEI Seaview Usage'!J439</f>
        <v>35.247500000000002</v>
      </c>
      <c r="M440" s="95">
        <f>'LEI Seaview Usage'!K439</f>
        <v>35.697499999999998</v>
      </c>
      <c r="N440" s="95">
        <f>'LEI Seaview Usage'!L439</f>
        <v>37.872500000000002</v>
      </c>
      <c r="O440" s="95">
        <f>'LEI Seaview Usage'!M439</f>
        <v>41.54</v>
      </c>
      <c r="P440" s="95">
        <f>'LEI Seaview Usage'!N439</f>
        <v>37.047499999999999</v>
      </c>
      <c r="Q440" s="95">
        <f>'LEI Seaview Usage'!O439</f>
        <v>36.74</v>
      </c>
      <c r="R440" s="64">
        <f t="shared" si="24"/>
        <v>37.357499999999995</v>
      </c>
      <c r="S440" s="114">
        <f t="shared" si="25"/>
        <v>157.16666666666666</v>
      </c>
    </row>
    <row r="441" spans="2:19" ht="15.75" x14ac:dyDescent="0.25">
      <c r="B441" s="58"/>
      <c r="C441" s="13">
        <v>0.625</v>
      </c>
      <c r="D441" s="14" t="s">
        <v>474</v>
      </c>
      <c r="E441" s="15">
        <v>101</v>
      </c>
      <c r="F441" s="15">
        <v>154</v>
      </c>
      <c r="G441" s="15">
        <v>1095</v>
      </c>
      <c r="H441" s="15">
        <v>2302</v>
      </c>
      <c r="I441" s="15">
        <v>1054</v>
      </c>
      <c r="J441" s="17">
        <v>140</v>
      </c>
      <c r="K441" s="60">
        <f t="shared" si="23"/>
        <v>4846</v>
      </c>
      <c r="L441" s="95">
        <f>'LEI Seaview Usage'!J440</f>
        <v>35.7575</v>
      </c>
      <c r="M441" s="95">
        <f>'LEI Seaview Usage'!K440</f>
        <v>36.155000000000001</v>
      </c>
      <c r="N441" s="95">
        <f>'LEI Seaview Usage'!L440</f>
        <v>44.21</v>
      </c>
      <c r="O441" s="95">
        <f>'LEI Seaview Usage'!M440</f>
        <v>65.936000000000007</v>
      </c>
      <c r="P441" s="95">
        <f>'LEI Seaview Usage'!N440</f>
        <v>43.472000000000001</v>
      </c>
      <c r="Q441" s="95">
        <f>'LEI Seaview Usage'!O440</f>
        <v>36.049999999999997</v>
      </c>
      <c r="R441" s="64">
        <f t="shared" si="24"/>
        <v>43.596750000000007</v>
      </c>
      <c r="S441" s="114">
        <f t="shared" si="25"/>
        <v>403.83333333333331</v>
      </c>
    </row>
    <row r="442" spans="2:19" ht="15.75" x14ac:dyDescent="0.25">
      <c r="B442" s="58"/>
      <c r="C442" s="13">
        <v>0.625</v>
      </c>
      <c r="D442" s="14" t="s">
        <v>475</v>
      </c>
      <c r="E442" s="15">
        <v>631</v>
      </c>
      <c r="F442" s="15">
        <v>878</v>
      </c>
      <c r="G442" s="15">
        <v>4304</v>
      </c>
      <c r="H442" s="15">
        <v>3988</v>
      </c>
      <c r="I442" s="15">
        <v>1254</v>
      </c>
      <c r="J442" s="17">
        <v>798</v>
      </c>
      <c r="K442" s="60">
        <f t="shared" si="23"/>
        <v>11853</v>
      </c>
      <c r="L442" s="95">
        <f>'LEI Seaview Usage'!J441</f>
        <v>39.732500000000002</v>
      </c>
      <c r="M442" s="95">
        <f>'LEI Seaview Usage'!K441</f>
        <v>41.585000000000001</v>
      </c>
      <c r="N442" s="95">
        <f>'LEI Seaview Usage'!L441</f>
        <v>130.66</v>
      </c>
      <c r="O442" s="95">
        <f>'LEI Seaview Usage'!M441</f>
        <v>118.02000000000001</v>
      </c>
      <c r="P442" s="95">
        <f>'LEI Seaview Usage'!N441</f>
        <v>47.072000000000003</v>
      </c>
      <c r="Q442" s="95">
        <f>'LEI Seaview Usage'!O441</f>
        <v>40.984999999999999</v>
      </c>
      <c r="R442" s="64">
        <f t="shared" si="24"/>
        <v>69.675750000000008</v>
      </c>
      <c r="S442" s="114">
        <f t="shared" si="25"/>
        <v>987.75</v>
      </c>
    </row>
    <row r="443" spans="2:19" ht="15.75" x14ac:dyDescent="0.25">
      <c r="B443" s="58"/>
      <c r="C443" s="13">
        <v>0.625</v>
      </c>
      <c r="D443" s="14" t="s">
        <v>476</v>
      </c>
      <c r="E443" s="15">
        <v>54</v>
      </c>
      <c r="F443" s="15"/>
      <c r="G443" s="15">
        <v>4234</v>
      </c>
      <c r="H443" s="15">
        <v>4899</v>
      </c>
      <c r="I443" s="15">
        <v>1474</v>
      </c>
      <c r="J443" s="17">
        <v>136</v>
      </c>
      <c r="K443" s="60">
        <f t="shared" si="23"/>
        <v>10797</v>
      </c>
      <c r="L443" s="95">
        <f>'LEI Seaview Usage'!J442</f>
        <v>35.405000000000001</v>
      </c>
      <c r="M443" s="95">
        <f>'LEI Seaview Usage'!K442</f>
        <v>35</v>
      </c>
      <c r="N443" s="95">
        <f>'LEI Seaview Usage'!L442</f>
        <v>127.86</v>
      </c>
      <c r="O443" s="95">
        <f>'LEI Seaview Usage'!M442</f>
        <v>154.45999999999998</v>
      </c>
      <c r="P443" s="95">
        <f>'LEI Seaview Usage'!N442</f>
        <v>51.031999999999996</v>
      </c>
      <c r="Q443" s="95">
        <f>'LEI Seaview Usage'!O442</f>
        <v>36.020000000000003</v>
      </c>
      <c r="R443" s="64">
        <f t="shared" si="24"/>
        <v>73.29616666666665</v>
      </c>
      <c r="S443" s="114">
        <f t="shared" si="25"/>
        <v>1079.7</v>
      </c>
    </row>
    <row r="444" spans="2:19" ht="15.75" x14ac:dyDescent="0.25">
      <c r="B444" s="58"/>
      <c r="C444" s="13">
        <v>0.625</v>
      </c>
      <c r="D444" s="14" t="s">
        <v>477</v>
      </c>
      <c r="E444" s="15">
        <v>1122</v>
      </c>
      <c r="F444" s="15">
        <v>1000</v>
      </c>
      <c r="G444" s="15">
        <v>6516</v>
      </c>
      <c r="H444" s="15">
        <v>8555</v>
      </c>
      <c r="I444" s="15">
        <v>3179</v>
      </c>
      <c r="J444" s="17">
        <v>938</v>
      </c>
      <c r="K444" s="60">
        <f t="shared" si="23"/>
        <v>21310</v>
      </c>
      <c r="L444" s="95">
        <f>'LEI Seaview Usage'!J443</f>
        <v>44.695999999999998</v>
      </c>
      <c r="M444" s="95">
        <f>'LEI Seaview Usage'!K443</f>
        <v>42.5</v>
      </c>
      <c r="N444" s="95">
        <f>'LEI Seaview Usage'!L443</f>
        <v>219.14</v>
      </c>
      <c r="O444" s="95">
        <f>'LEI Seaview Usage'!M443</f>
        <v>300.7</v>
      </c>
      <c r="P444" s="95">
        <f>'LEI Seaview Usage'!N443</f>
        <v>85.66</v>
      </c>
      <c r="Q444" s="95">
        <f>'LEI Seaview Usage'!O443</f>
        <v>42.034999999999997</v>
      </c>
      <c r="R444" s="64">
        <f t="shared" si="24"/>
        <v>122.45516666666667</v>
      </c>
      <c r="S444" s="114">
        <f t="shared" si="25"/>
        <v>1775.8333333333333</v>
      </c>
    </row>
    <row r="445" spans="2:19" ht="15.75" x14ac:dyDescent="0.25">
      <c r="B445" s="58"/>
      <c r="C445" s="13">
        <v>0.625</v>
      </c>
      <c r="D445" s="14" t="s">
        <v>478</v>
      </c>
      <c r="E445" s="15">
        <v>275</v>
      </c>
      <c r="F445" s="15">
        <v>294</v>
      </c>
      <c r="G445" s="15">
        <v>918</v>
      </c>
      <c r="H445" s="15">
        <v>3588</v>
      </c>
      <c r="I445" s="15">
        <v>3277</v>
      </c>
      <c r="J445" s="17">
        <v>370</v>
      </c>
      <c r="K445" s="60">
        <f t="shared" si="23"/>
        <v>8722</v>
      </c>
      <c r="L445" s="95">
        <f>'LEI Seaview Usage'!J444</f>
        <v>37.0625</v>
      </c>
      <c r="M445" s="95">
        <f>'LEI Seaview Usage'!K444</f>
        <v>37.204999999999998</v>
      </c>
      <c r="N445" s="95">
        <f>'LEI Seaview Usage'!L444</f>
        <v>41.884999999999998</v>
      </c>
      <c r="O445" s="95">
        <f>'LEI Seaview Usage'!M444</f>
        <v>102.02</v>
      </c>
      <c r="P445" s="95">
        <f>'LEI Seaview Usage'!N444</f>
        <v>89.58</v>
      </c>
      <c r="Q445" s="95">
        <f>'LEI Seaview Usage'!O444</f>
        <v>37.774999999999999</v>
      </c>
      <c r="R445" s="64">
        <f t="shared" si="24"/>
        <v>57.587916666666665</v>
      </c>
      <c r="S445" s="114">
        <f t="shared" si="25"/>
        <v>726.83333333333337</v>
      </c>
    </row>
    <row r="446" spans="2:19" ht="15.75" x14ac:dyDescent="0.25">
      <c r="B446" s="58"/>
      <c r="C446" s="13">
        <v>0.625</v>
      </c>
      <c r="D446" s="14" t="s">
        <v>479</v>
      </c>
      <c r="E446" s="15">
        <v>164</v>
      </c>
      <c r="F446" s="15">
        <v>168</v>
      </c>
      <c r="G446" s="15">
        <v>8949</v>
      </c>
      <c r="H446" s="15">
        <v>6649</v>
      </c>
      <c r="I446" s="15">
        <v>3059</v>
      </c>
      <c r="J446" s="17">
        <v>292</v>
      </c>
      <c r="K446" s="60">
        <f t="shared" si="23"/>
        <v>19281</v>
      </c>
      <c r="L446" s="95">
        <f>'LEI Seaview Usage'!J445</f>
        <v>36.229999999999997</v>
      </c>
      <c r="M446" s="95">
        <f>'LEI Seaview Usage'!K445</f>
        <v>36.26</v>
      </c>
      <c r="N446" s="95">
        <f>'LEI Seaview Usage'!L445</f>
        <v>316.46000000000004</v>
      </c>
      <c r="O446" s="95">
        <f>'LEI Seaview Usage'!M445</f>
        <v>224.46</v>
      </c>
      <c r="P446" s="95">
        <f>'LEI Seaview Usage'!N445</f>
        <v>80.86</v>
      </c>
      <c r="Q446" s="95">
        <f>'LEI Seaview Usage'!O445</f>
        <v>37.19</v>
      </c>
      <c r="R446" s="64">
        <f t="shared" si="24"/>
        <v>121.91000000000001</v>
      </c>
      <c r="S446" s="114">
        <f t="shared" si="25"/>
        <v>1606.75</v>
      </c>
    </row>
    <row r="447" spans="2:19" ht="15.75" x14ac:dyDescent="0.25">
      <c r="B447" s="58"/>
      <c r="C447" s="13">
        <v>0.625</v>
      </c>
      <c r="D447" s="14" t="s">
        <v>480</v>
      </c>
      <c r="E447" s="15">
        <v>112</v>
      </c>
      <c r="F447" s="15">
        <v>310</v>
      </c>
      <c r="G447" s="15">
        <v>6253</v>
      </c>
      <c r="H447" s="15">
        <v>5966</v>
      </c>
      <c r="I447" s="15">
        <v>3695</v>
      </c>
      <c r="J447" s="17">
        <v>601</v>
      </c>
      <c r="K447" s="60">
        <f t="shared" si="23"/>
        <v>16937</v>
      </c>
      <c r="L447" s="95">
        <f>'LEI Seaview Usage'!J446</f>
        <v>35.840000000000003</v>
      </c>
      <c r="M447" s="95">
        <f>'LEI Seaview Usage'!K446</f>
        <v>37.325000000000003</v>
      </c>
      <c r="N447" s="95">
        <f>'LEI Seaview Usage'!L446</f>
        <v>208.62</v>
      </c>
      <c r="O447" s="95">
        <f>'LEI Seaview Usage'!M446</f>
        <v>197.14</v>
      </c>
      <c r="P447" s="95">
        <f>'LEI Seaview Usage'!N446</f>
        <v>106.3</v>
      </c>
      <c r="Q447" s="95">
        <f>'LEI Seaview Usage'!O446</f>
        <v>39.5075</v>
      </c>
      <c r="R447" s="64">
        <f t="shared" si="24"/>
        <v>104.12208333333335</v>
      </c>
      <c r="S447" s="114">
        <f t="shared" si="25"/>
        <v>1411.4166666666667</v>
      </c>
    </row>
    <row r="448" spans="2:19" ht="15.75" x14ac:dyDescent="0.25">
      <c r="B448" s="58"/>
      <c r="C448" s="13">
        <v>0.625</v>
      </c>
      <c r="D448" s="14" t="s">
        <v>481</v>
      </c>
      <c r="E448" s="15">
        <v>48</v>
      </c>
      <c r="F448" s="15">
        <v>37</v>
      </c>
      <c r="G448" s="15">
        <v>2528</v>
      </c>
      <c r="H448" s="15">
        <v>2834</v>
      </c>
      <c r="I448" s="15">
        <v>1381</v>
      </c>
      <c r="J448" s="17">
        <v>62</v>
      </c>
      <c r="K448" s="60">
        <f t="shared" si="23"/>
        <v>6890</v>
      </c>
      <c r="L448" s="95">
        <f>'LEI Seaview Usage'!J447</f>
        <v>35.36</v>
      </c>
      <c r="M448" s="95">
        <f>'LEI Seaview Usage'!K447</f>
        <v>35.277500000000003</v>
      </c>
      <c r="N448" s="95">
        <f>'LEI Seaview Usage'!L447</f>
        <v>70.003999999999991</v>
      </c>
      <c r="O448" s="95">
        <f>'LEI Seaview Usage'!M447</f>
        <v>75.512</v>
      </c>
      <c r="P448" s="95">
        <f>'LEI Seaview Usage'!N447</f>
        <v>49.358000000000004</v>
      </c>
      <c r="Q448" s="95">
        <f>'LEI Seaview Usage'!O447</f>
        <v>35.465000000000003</v>
      </c>
      <c r="R448" s="64">
        <f t="shared" si="24"/>
        <v>50.162749999999996</v>
      </c>
      <c r="S448" s="114">
        <f t="shared" si="25"/>
        <v>574.16666666666663</v>
      </c>
    </row>
    <row r="449" spans="2:19" ht="15.75" x14ac:dyDescent="0.25">
      <c r="B449" s="58"/>
      <c r="C449" s="13">
        <v>0.625</v>
      </c>
      <c r="D449" s="14" t="s">
        <v>482</v>
      </c>
      <c r="E449" s="15">
        <v>153</v>
      </c>
      <c r="F449" s="15">
        <v>182</v>
      </c>
      <c r="G449" s="15">
        <v>2926</v>
      </c>
      <c r="H449" s="15">
        <v>3574</v>
      </c>
      <c r="I449" s="15">
        <v>1175</v>
      </c>
      <c r="J449" s="17">
        <v>194</v>
      </c>
      <c r="K449" s="60">
        <f t="shared" si="23"/>
        <v>8204</v>
      </c>
      <c r="L449" s="95">
        <f>'LEI Seaview Usage'!J448</f>
        <v>36.147500000000001</v>
      </c>
      <c r="M449" s="95">
        <f>'LEI Seaview Usage'!K448</f>
        <v>36.365000000000002</v>
      </c>
      <c r="N449" s="95">
        <f>'LEI Seaview Usage'!L448</f>
        <v>77.168000000000006</v>
      </c>
      <c r="O449" s="95">
        <f>'LEI Seaview Usage'!M448</f>
        <v>101.46000000000001</v>
      </c>
      <c r="P449" s="95">
        <f>'LEI Seaview Usage'!N448</f>
        <v>45.65</v>
      </c>
      <c r="Q449" s="95">
        <f>'LEI Seaview Usage'!O448</f>
        <v>36.454999999999998</v>
      </c>
      <c r="R449" s="64">
        <f t="shared" si="24"/>
        <v>55.540916666666668</v>
      </c>
      <c r="S449" s="114">
        <f t="shared" si="25"/>
        <v>683.66666666666663</v>
      </c>
    </row>
    <row r="450" spans="2:19" ht="15.75" x14ac:dyDescent="0.25">
      <c r="B450" s="58"/>
      <c r="C450" s="13">
        <v>0.625</v>
      </c>
      <c r="D450" s="14" t="s">
        <v>483</v>
      </c>
      <c r="E450" s="15">
        <v>5</v>
      </c>
      <c r="F450" s="15">
        <v>84</v>
      </c>
      <c r="G450" s="15">
        <v>2676</v>
      </c>
      <c r="H450" s="15">
        <v>2998</v>
      </c>
      <c r="I450" s="15">
        <v>940</v>
      </c>
      <c r="J450" s="17">
        <v>26</v>
      </c>
      <c r="K450" s="60">
        <f t="shared" si="23"/>
        <v>6729</v>
      </c>
      <c r="L450" s="95">
        <f>'LEI Seaview Usage'!J449</f>
        <v>35.037500000000001</v>
      </c>
      <c r="M450" s="95">
        <f>'LEI Seaview Usage'!K449</f>
        <v>35.630000000000003</v>
      </c>
      <c r="N450" s="95">
        <f>'LEI Seaview Usage'!L449</f>
        <v>72.668000000000006</v>
      </c>
      <c r="O450" s="95">
        <f>'LEI Seaview Usage'!M449</f>
        <v>78.463999999999999</v>
      </c>
      <c r="P450" s="95">
        <f>'LEI Seaview Usage'!N449</f>
        <v>42.05</v>
      </c>
      <c r="Q450" s="95">
        <f>'LEI Seaview Usage'!O449</f>
        <v>35.195</v>
      </c>
      <c r="R450" s="64">
        <f t="shared" si="24"/>
        <v>49.840750000000007</v>
      </c>
      <c r="S450" s="114">
        <f t="shared" si="25"/>
        <v>560.75</v>
      </c>
    </row>
    <row r="451" spans="2:19" ht="15.75" x14ac:dyDescent="0.25">
      <c r="B451" s="58"/>
      <c r="C451" s="13">
        <v>0.625</v>
      </c>
      <c r="D451" s="14" t="s">
        <v>484</v>
      </c>
      <c r="E451" s="15">
        <v>73</v>
      </c>
      <c r="F451" s="15">
        <v>208</v>
      </c>
      <c r="G451" s="15">
        <v>1044</v>
      </c>
      <c r="H451" s="15">
        <v>673</v>
      </c>
      <c r="I451" s="15">
        <v>675</v>
      </c>
      <c r="J451" s="17">
        <v>334</v>
      </c>
      <c r="K451" s="60">
        <f t="shared" si="23"/>
        <v>3007</v>
      </c>
      <c r="L451" s="95">
        <f>'LEI Seaview Usage'!J450</f>
        <v>35.547499999999999</v>
      </c>
      <c r="M451" s="95">
        <f>'LEI Seaview Usage'!K450</f>
        <v>36.56</v>
      </c>
      <c r="N451" s="95">
        <f>'LEI Seaview Usage'!L450</f>
        <v>43.292000000000002</v>
      </c>
      <c r="O451" s="95">
        <f>'LEI Seaview Usage'!M450</f>
        <v>40.047499999999999</v>
      </c>
      <c r="P451" s="95">
        <f>'LEI Seaview Usage'!N450</f>
        <v>40.0625</v>
      </c>
      <c r="Q451" s="95">
        <f>'LEI Seaview Usage'!O450</f>
        <v>37.505000000000003</v>
      </c>
      <c r="R451" s="64">
        <f t="shared" si="24"/>
        <v>38.835749999999997</v>
      </c>
      <c r="S451" s="114">
        <f t="shared" si="25"/>
        <v>250.58333333333334</v>
      </c>
    </row>
    <row r="452" spans="2:19" ht="15.75" x14ac:dyDescent="0.25">
      <c r="B452" s="58"/>
      <c r="C452" s="13">
        <v>0.625</v>
      </c>
      <c r="D452" s="14" t="s">
        <v>485</v>
      </c>
      <c r="E452" s="15">
        <v>16</v>
      </c>
      <c r="F452" s="15">
        <v>36</v>
      </c>
      <c r="G452" s="15">
        <v>1543</v>
      </c>
      <c r="H452" s="15">
        <v>9524</v>
      </c>
      <c r="I452" s="15">
        <v>4267</v>
      </c>
      <c r="J452" s="17">
        <v>1827</v>
      </c>
      <c r="K452" s="60">
        <f t="shared" si="23"/>
        <v>17213</v>
      </c>
      <c r="L452" s="95">
        <f>'LEI Seaview Usage'!J451</f>
        <v>35.119999999999997</v>
      </c>
      <c r="M452" s="95">
        <f>'LEI Seaview Usage'!K451</f>
        <v>35.270000000000003</v>
      </c>
      <c r="N452" s="95">
        <f>'LEI Seaview Usage'!L451</f>
        <v>52.274000000000001</v>
      </c>
      <c r="O452" s="95">
        <f>'LEI Seaview Usage'!M451</f>
        <v>339.46</v>
      </c>
      <c r="P452" s="95">
        <f>'LEI Seaview Usage'!N451</f>
        <v>129.18</v>
      </c>
      <c r="Q452" s="95">
        <f>'LEI Seaview Usage'!O451</f>
        <v>57.385999999999996</v>
      </c>
      <c r="R452" s="64">
        <f t="shared" si="24"/>
        <v>108.11499999999999</v>
      </c>
      <c r="S452" s="114">
        <f t="shared" si="25"/>
        <v>1434.4166666666667</v>
      </c>
    </row>
    <row r="453" spans="2:19" ht="15.75" x14ac:dyDescent="0.25">
      <c r="B453" s="58"/>
      <c r="C453" s="13">
        <v>0.625</v>
      </c>
      <c r="D453" s="14" t="s">
        <v>486</v>
      </c>
      <c r="E453" s="15"/>
      <c r="F453" s="15"/>
      <c r="G453" s="15"/>
      <c r="H453" s="15"/>
      <c r="I453" s="15"/>
      <c r="J453" s="17"/>
      <c r="K453" s="60">
        <f t="shared" si="23"/>
        <v>0</v>
      </c>
      <c r="L453" s="95">
        <f>'LEI Seaview Usage'!J452</f>
        <v>35</v>
      </c>
      <c r="M453" s="95">
        <f>'LEI Seaview Usage'!K452</f>
        <v>35</v>
      </c>
      <c r="N453" s="95">
        <f>'LEI Seaview Usage'!L452</f>
        <v>35</v>
      </c>
      <c r="O453" s="95">
        <f>'LEI Seaview Usage'!M452</f>
        <v>35</v>
      </c>
      <c r="P453" s="95">
        <f>'LEI Seaview Usage'!N452</f>
        <v>35</v>
      </c>
      <c r="Q453" s="95">
        <f>'LEI Seaview Usage'!O452</f>
        <v>35</v>
      </c>
      <c r="R453" s="64">
        <f t="shared" si="24"/>
        <v>35</v>
      </c>
      <c r="S453" s="114" t="str">
        <f t="shared" si="25"/>
        <v/>
      </c>
    </row>
    <row r="454" spans="2:19" ht="15.75" x14ac:dyDescent="0.25">
      <c r="B454" s="58"/>
      <c r="C454" s="13">
        <v>0.625</v>
      </c>
      <c r="D454" s="14" t="s">
        <v>487</v>
      </c>
      <c r="E454" s="15">
        <v>59</v>
      </c>
      <c r="F454" s="15">
        <v>35</v>
      </c>
      <c r="G454" s="15">
        <v>264</v>
      </c>
      <c r="H454" s="15">
        <v>454</v>
      </c>
      <c r="I454" s="15">
        <v>109</v>
      </c>
      <c r="J454" s="17">
        <v>10</v>
      </c>
      <c r="K454" s="60">
        <f t="shared" si="23"/>
        <v>931</v>
      </c>
      <c r="L454" s="95">
        <f>'LEI Seaview Usage'!J453</f>
        <v>35.442500000000003</v>
      </c>
      <c r="M454" s="95">
        <f>'LEI Seaview Usage'!K453</f>
        <v>35.262500000000003</v>
      </c>
      <c r="N454" s="95">
        <f>'LEI Seaview Usage'!L453</f>
        <v>36.979999999999997</v>
      </c>
      <c r="O454" s="95">
        <f>'LEI Seaview Usage'!M453</f>
        <v>38.405000000000001</v>
      </c>
      <c r="P454" s="95">
        <f>'LEI Seaview Usage'!N453</f>
        <v>35.817500000000003</v>
      </c>
      <c r="Q454" s="95">
        <f>'LEI Seaview Usage'!O453</f>
        <v>35.075000000000003</v>
      </c>
      <c r="R454" s="64">
        <f t="shared" si="24"/>
        <v>36.16375</v>
      </c>
      <c r="S454" s="114">
        <f t="shared" si="25"/>
        <v>77.583333333333329</v>
      </c>
    </row>
    <row r="455" spans="2:19" ht="15.75" x14ac:dyDescent="0.25">
      <c r="B455" s="58"/>
      <c r="C455" s="13">
        <v>0.625</v>
      </c>
      <c r="D455" s="14" t="s">
        <v>488</v>
      </c>
      <c r="E455" s="15"/>
      <c r="F455" s="15"/>
      <c r="G455" s="15">
        <v>1206</v>
      </c>
      <c r="H455" s="15">
        <v>2444</v>
      </c>
      <c r="I455" s="15">
        <v>1468</v>
      </c>
      <c r="J455" s="17"/>
      <c r="K455" s="60">
        <f t="shared" si="23"/>
        <v>5118</v>
      </c>
      <c r="L455" s="95">
        <f>'LEI Seaview Usage'!J454</f>
        <v>35</v>
      </c>
      <c r="M455" s="95">
        <f>'LEI Seaview Usage'!K454</f>
        <v>35</v>
      </c>
      <c r="N455" s="95">
        <f>'LEI Seaview Usage'!L454</f>
        <v>46.207999999999998</v>
      </c>
      <c r="O455" s="95">
        <f>'LEI Seaview Usage'!M454</f>
        <v>68.492000000000004</v>
      </c>
      <c r="P455" s="95">
        <f>'LEI Seaview Usage'!N454</f>
        <v>50.923999999999999</v>
      </c>
      <c r="Q455" s="95">
        <f>'LEI Seaview Usage'!O454</f>
        <v>35</v>
      </c>
      <c r="R455" s="64">
        <f t="shared" si="24"/>
        <v>45.104000000000006</v>
      </c>
      <c r="S455" s="114">
        <f t="shared" si="25"/>
        <v>853</v>
      </c>
    </row>
    <row r="456" spans="2:19" ht="15.75" x14ac:dyDescent="0.25">
      <c r="B456" s="58"/>
      <c r="C456" s="13">
        <v>0.625</v>
      </c>
      <c r="D456" s="14" t="s">
        <v>489</v>
      </c>
      <c r="E456" s="15">
        <v>59</v>
      </c>
      <c r="F456" s="15">
        <v>1</v>
      </c>
      <c r="G456" s="15">
        <v>780</v>
      </c>
      <c r="H456" s="15">
        <v>1100</v>
      </c>
      <c r="I456" s="15"/>
      <c r="J456" s="17">
        <v>841</v>
      </c>
      <c r="K456" s="60">
        <f t="shared" si="23"/>
        <v>2781</v>
      </c>
      <c r="L456" s="95">
        <f>'LEI Seaview Usage'!J455</f>
        <v>35.442500000000003</v>
      </c>
      <c r="M456" s="95">
        <f>'LEI Seaview Usage'!K455</f>
        <v>35.0075</v>
      </c>
      <c r="N456" s="95">
        <f>'LEI Seaview Usage'!L455</f>
        <v>40.85</v>
      </c>
      <c r="O456" s="95">
        <f>'LEI Seaview Usage'!M455</f>
        <v>44.3</v>
      </c>
      <c r="P456" s="95">
        <f>'LEI Seaview Usage'!N455</f>
        <v>35</v>
      </c>
      <c r="Q456" s="95">
        <f>'LEI Seaview Usage'!O455</f>
        <v>41.307499999999997</v>
      </c>
      <c r="R456" s="64">
        <f t="shared" si="24"/>
        <v>38.651250000000005</v>
      </c>
      <c r="S456" s="114">
        <f t="shared" si="25"/>
        <v>278.10000000000002</v>
      </c>
    </row>
    <row r="457" spans="2:19" ht="15.75" x14ac:dyDescent="0.25">
      <c r="B457" s="58"/>
      <c r="C457" s="13">
        <v>0.625</v>
      </c>
      <c r="D457" s="14" t="s">
        <v>490</v>
      </c>
      <c r="E457" s="15"/>
      <c r="F457" s="15"/>
      <c r="G457" s="15">
        <v>634</v>
      </c>
      <c r="H457" s="15">
        <v>1729</v>
      </c>
      <c r="I457" s="15">
        <v>734</v>
      </c>
      <c r="J457" s="17">
        <v>42</v>
      </c>
      <c r="K457" s="60">
        <f t="shared" ref="K457:K520" si="26">SUM(E457:J457)</f>
        <v>3139</v>
      </c>
      <c r="L457" s="95">
        <f>'LEI Seaview Usage'!J456</f>
        <v>35</v>
      </c>
      <c r="M457" s="95">
        <f>'LEI Seaview Usage'!K456</f>
        <v>35</v>
      </c>
      <c r="N457" s="95">
        <f>'LEI Seaview Usage'!L456</f>
        <v>39.755000000000003</v>
      </c>
      <c r="O457" s="95">
        <f>'LEI Seaview Usage'!M456</f>
        <v>55.622</v>
      </c>
      <c r="P457" s="95">
        <f>'LEI Seaview Usage'!N456</f>
        <v>40.505000000000003</v>
      </c>
      <c r="Q457" s="95">
        <f>'LEI Seaview Usage'!O456</f>
        <v>35.314999999999998</v>
      </c>
      <c r="R457" s="64">
        <f t="shared" ref="R457:R520" si="27">AVERAGE(L457:Q457)</f>
        <v>40.1995</v>
      </c>
      <c r="S457" s="114">
        <f t="shared" ref="S457:S520" si="28">IFERROR(AVERAGE(E457:J457)/2,"")</f>
        <v>392.375</v>
      </c>
    </row>
    <row r="458" spans="2:19" ht="15.75" x14ac:dyDescent="0.25">
      <c r="B458" s="58"/>
      <c r="C458" s="13">
        <v>0.625</v>
      </c>
      <c r="D458" s="14" t="s">
        <v>491</v>
      </c>
      <c r="E458" s="15">
        <v>56</v>
      </c>
      <c r="F458" s="15">
        <v>142</v>
      </c>
      <c r="G458" s="15">
        <v>38</v>
      </c>
      <c r="H458" s="15">
        <v>605</v>
      </c>
      <c r="I458" s="15">
        <v>202</v>
      </c>
      <c r="J458" s="17">
        <v>27</v>
      </c>
      <c r="K458" s="60">
        <f t="shared" si="26"/>
        <v>1070</v>
      </c>
      <c r="L458" s="95">
        <f>'LEI Seaview Usage'!J457</f>
        <v>35.42</v>
      </c>
      <c r="M458" s="95">
        <f>'LEI Seaview Usage'!K457</f>
        <v>36.064999999999998</v>
      </c>
      <c r="N458" s="95">
        <f>'LEI Seaview Usage'!L457</f>
        <v>35.284999999999997</v>
      </c>
      <c r="O458" s="95">
        <f>'LEI Seaview Usage'!M457</f>
        <v>39.537500000000001</v>
      </c>
      <c r="P458" s="95">
        <f>'LEI Seaview Usage'!N457</f>
        <v>36.515000000000001</v>
      </c>
      <c r="Q458" s="95">
        <f>'LEI Seaview Usage'!O457</f>
        <v>35.202500000000001</v>
      </c>
      <c r="R458" s="64">
        <f t="shared" si="27"/>
        <v>36.337499999999999</v>
      </c>
      <c r="S458" s="114">
        <f t="shared" si="28"/>
        <v>89.166666666666671</v>
      </c>
    </row>
    <row r="459" spans="2:19" ht="15.75" x14ac:dyDescent="0.25">
      <c r="B459" s="58"/>
      <c r="C459" s="13">
        <v>0.625</v>
      </c>
      <c r="D459" s="14" t="s">
        <v>492</v>
      </c>
      <c r="E459" s="15">
        <v>46</v>
      </c>
      <c r="F459" s="15">
        <v>39</v>
      </c>
      <c r="G459" s="15">
        <v>255</v>
      </c>
      <c r="H459" s="15">
        <v>202</v>
      </c>
      <c r="I459" s="15">
        <v>104</v>
      </c>
      <c r="J459" s="17">
        <v>78</v>
      </c>
      <c r="K459" s="60">
        <f t="shared" si="26"/>
        <v>724</v>
      </c>
      <c r="L459" s="95">
        <f>'LEI Seaview Usage'!J458</f>
        <v>35.344999999999999</v>
      </c>
      <c r="M459" s="95">
        <f>'LEI Seaview Usage'!K458</f>
        <v>35.292499999999997</v>
      </c>
      <c r="N459" s="95">
        <f>'LEI Seaview Usage'!L458</f>
        <v>36.912500000000001</v>
      </c>
      <c r="O459" s="95">
        <f>'LEI Seaview Usage'!M458</f>
        <v>36.515000000000001</v>
      </c>
      <c r="P459" s="95">
        <f>'LEI Seaview Usage'!N458</f>
        <v>35.78</v>
      </c>
      <c r="Q459" s="95">
        <f>'LEI Seaview Usage'!O458</f>
        <v>35.585000000000001</v>
      </c>
      <c r="R459" s="64">
        <f t="shared" si="27"/>
        <v>35.905000000000001</v>
      </c>
      <c r="S459" s="114">
        <f t="shared" si="28"/>
        <v>60.333333333333336</v>
      </c>
    </row>
    <row r="460" spans="2:19" ht="15.75" x14ac:dyDescent="0.25">
      <c r="B460" s="58"/>
      <c r="C460" s="13">
        <v>0.625</v>
      </c>
      <c r="D460" s="14" t="s">
        <v>493</v>
      </c>
      <c r="E460" s="15">
        <v>291</v>
      </c>
      <c r="F460" s="15">
        <v>702</v>
      </c>
      <c r="G460" s="15">
        <v>495</v>
      </c>
      <c r="H460" s="15">
        <v>1511</v>
      </c>
      <c r="I460" s="15">
        <v>536</v>
      </c>
      <c r="J460" s="17">
        <v>267</v>
      </c>
      <c r="K460" s="60">
        <f t="shared" si="26"/>
        <v>3802</v>
      </c>
      <c r="L460" s="95">
        <f>'LEI Seaview Usage'!J459</f>
        <v>37.182499999999997</v>
      </c>
      <c r="M460" s="95">
        <f>'LEI Seaview Usage'!K459</f>
        <v>40.265000000000001</v>
      </c>
      <c r="N460" s="95">
        <f>'LEI Seaview Usage'!L459</f>
        <v>38.712499999999999</v>
      </c>
      <c r="O460" s="95">
        <f>'LEI Seaview Usage'!M459</f>
        <v>51.698</v>
      </c>
      <c r="P460" s="95">
        <f>'LEI Seaview Usage'!N459</f>
        <v>39.020000000000003</v>
      </c>
      <c r="Q460" s="95">
        <f>'LEI Seaview Usage'!O459</f>
        <v>37.002499999999998</v>
      </c>
      <c r="R460" s="64">
        <f t="shared" si="27"/>
        <v>40.646750000000004</v>
      </c>
      <c r="S460" s="114">
        <f t="shared" si="28"/>
        <v>316.83333333333331</v>
      </c>
    </row>
    <row r="461" spans="2:19" ht="15.75" x14ac:dyDescent="0.25">
      <c r="B461" s="58"/>
      <c r="C461" s="13">
        <v>0.625</v>
      </c>
      <c r="D461" s="14" t="s">
        <v>494</v>
      </c>
      <c r="E461" s="15">
        <v>1902</v>
      </c>
      <c r="F461" s="15">
        <v>1088</v>
      </c>
      <c r="G461" s="15">
        <v>176</v>
      </c>
      <c r="H461" s="15">
        <v>521</v>
      </c>
      <c r="I461" s="15">
        <v>503</v>
      </c>
      <c r="J461" s="17">
        <v>69</v>
      </c>
      <c r="K461" s="60">
        <f t="shared" si="26"/>
        <v>4259</v>
      </c>
      <c r="L461" s="95">
        <f>'LEI Seaview Usage'!J460</f>
        <v>58.736000000000004</v>
      </c>
      <c r="M461" s="95">
        <f>'LEI Seaview Usage'!K460</f>
        <v>44.084000000000003</v>
      </c>
      <c r="N461" s="95">
        <f>'LEI Seaview Usage'!L460</f>
        <v>36.32</v>
      </c>
      <c r="O461" s="95">
        <f>'LEI Seaview Usage'!M460</f>
        <v>38.907499999999999</v>
      </c>
      <c r="P461" s="95">
        <f>'LEI Seaview Usage'!N460</f>
        <v>38.772500000000001</v>
      </c>
      <c r="Q461" s="95">
        <f>'LEI Seaview Usage'!O460</f>
        <v>35.517499999999998</v>
      </c>
      <c r="R461" s="64">
        <f t="shared" si="27"/>
        <v>42.056250000000006</v>
      </c>
      <c r="S461" s="114">
        <f t="shared" si="28"/>
        <v>354.91666666666669</v>
      </c>
    </row>
    <row r="462" spans="2:19" ht="15.75" x14ac:dyDescent="0.25">
      <c r="B462" s="58"/>
      <c r="C462" s="13">
        <v>0.625</v>
      </c>
      <c r="D462" s="14" t="s">
        <v>495</v>
      </c>
      <c r="E462" s="15">
        <v>5</v>
      </c>
      <c r="F462" s="15">
        <v>6</v>
      </c>
      <c r="G462" s="15">
        <v>287</v>
      </c>
      <c r="H462" s="15">
        <v>730</v>
      </c>
      <c r="I462" s="15">
        <v>503</v>
      </c>
      <c r="J462" s="17">
        <v>1</v>
      </c>
      <c r="K462" s="60">
        <f t="shared" si="26"/>
        <v>1532</v>
      </c>
      <c r="L462" s="95">
        <f>'LEI Seaview Usage'!J461</f>
        <v>35.037500000000001</v>
      </c>
      <c r="M462" s="95">
        <f>'LEI Seaview Usage'!K461</f>
        <v>35.045000000000002</v>
      </c>
      <c r="N462" s="95">
        <f>'LEI Seaview Usage'!L461</f>
        <v>37.152500000000003</v>
      </c>
      <c r="O462" s="95">
        <f>'LEI Seaview Usage'!M461</f>
        <v>40.475000000000001</v>
      </c>
      <c r="P462" s="95">
        <f>'LEI Seaview Usage'!N461</f>
        <v>38.772500000000001</v>
      </c>
      <c r="Q462" s="95">
        <f>'LEI Seaview Usage'!O461</f>
        <v>35.0075</v>
      </c>
      <c r="R462" s="64">
        <f t="shared" si="27"/>
        <v>36.914999999999999</v>
      </c>
      <c r="S462" s="114">
        <f t="shared" si="28"/>
        <v>127.66666666666667</v>
      </c>
    </row>
    <row r="463" spans="2:19" ht="15.75" x14ac:dyDescent="0.25">
      <c r="B463" s="58"/>
      <c r="C463" s="13">
        <v>0.625</v>
      </c>
      <c r="D463" s="14" t="s">
        <v>496</v>
      </c>
      <c r="E463" s="15">
        <v>1</v>
      </c>
      <c r="F463" s="15"/>
      <c r="G463" s="15">
        <v>13</v>
      </c>
      <c r="H463" s="15">
        <v>34</v>
      </c>
      <c r="I463" s="15">
        <v>10</v>
      </c>
      <c r="J463" s="17"/>
      <c r="K463" s="60">
        <f t="shared" si="26"/>
        <v>58</v>
      </c>
      <c r="L463" s="95">
        <f>'LEI Seaview Usage'!J462</f>
        <v>35.0075</v>
      </c>
      <c r="M463" s="95">
        <f>'LEI Seaview Usage'!K462</f>
        <v>35</v>
      </c>
      <c r="N463" s="95">
        <f>'LEI Seaview Usage'!L462</f>
        <v>35.097499999999997</v>
      </c>
      <c r="O463" s="95">
        <f>'LEI Seaview Usage'!M462</f>
        <v>35.255000000000003</v>
      </c>
      <c r="P463" s="95">
        <f>'LEI Seaview Usage'!N462</f>
        <v>35.075000000000003</v>
      </c>
      <c r="Q463" s="95">
        <f>'LEI Seaview Usage'!O462</f>
        <v>35</v>
      </c>
      <c r="R463" s="64">
        <f t="shared" si="27"/>
        <v>35.072499999999998</v>
      </c>
      <c r="S463" s="114">
        <f t="shared" si="28"/>
        <v>7.25</v>
      </c>
    </row>
    <row r="464" spans="2:19" ht="15.75" x14ac:dyDescent="0.25">
      <c r="B464" s="58"/>
      <c r="C464" s="13">
        <v>0.625</v>
      </c>
      <c r="D464" s="14" t="s">
        <v>497</v>
      </c>
      <c r="E464" s="15">
        <v>22</v>
      </c>
      <c r="F464" s="15"/>
      <c r="G464" s="15">
        <v>11</v>
      </c>
      <c r="H464" s="15">
        <v>135</v>
      </c>
      <c r="I464" s="15">
        <v>95</v>
      </c>
      <c r="J464" s="17">
        <v>103</v>
      </c>
      <c r="K464" s="60">
        <f t="shared" si="26"/>
        <v>366</v>
      </c>
      <c r="L464" s="95">
        <f>'LEI Seaview Usage'!J463</f>
        <v>35.164999999999999</v>
      </c>
      <c r="M464" s="95">
        <f>'LEI Seaview Usage'!K463</f>
        <v>35</v>
      </c>
      <c r="N464" s="95">
        <f>'LEI Seaview Usage'!L463</f>
        <v>35.082500000000003</v>
      </c>
      <c r="O464" s="95">
        <f>'LEI Seaview Usage'!M463</f>
        <v>36.012500000000003</v>
      </c>
      <c r="P464" s="95">
        <f>'LEI Seaview Usage'!N463</f>
        <v>35.712499999999999</v>
      </c>
      <c r="Q464" s="95">
        <f>'LEI Seaview Usage'!O463</f>
        <v>35.772500000000001</v>
      </c>
      <c r="R464" s="64">
        <f t="shared" si="27"/>
        <v>35.457500000000003</v>
      </c>
      <c r="S464" s="114">
        <f t="shared" si="28"/>
        <v>36.6</v>
      </c>
    </row>
    <row r="465" spans="2:19" ht="15.75" x14ac:dyDescent="0.25">
      <c r="B465" s="58"/>
      <c r="C465" s="13">
        <v>0.625</v>
      </c>
      <c r="D465" s="14" t="s">
        <v>498</v>
      </c>
      <c r="E465" s="15">
        <v>293</v>
      </c>
      <c r="F465" s="15">
        <v>552</v>
      </c>
      <c r="G465" s="15">
        <v>662</v>
      </c>
      <c r="H465" s="15">
        <v>1992</v>
      </c>
      <c r="I465" s="15">
        <v>700</v>
      </c>
      <c r="J465" s="17">
        <v>341</v>
      </c>
      <c r="K465" s="60">
        <f t="shared" si="26"/>
        <v>4540</v>
      </c>
      <c r="L465" s="95">
        <f>'LEI Seaview Usage'!J464</f>
        <v>37.197499999999998</v>
      </c>
      <c r="M465" s="95">
        <f>'LEI Seaview Usage'!K464</f>
        <v>39.14</v>
      </c>
      <c r="N465" s="95">
        <f>'LEI Seaview Usage'!L464</f>
        <v>39.965000000000003</v>
      </c>
      <c r="O465" s="95">
        <f>'LEI Seaview Usage'!M464</f>
        <v>60.356000000000002</v>
      </c>
      <c r="P465" s="95">
        <f>'LEI Seaview Usage'!N464</f>
        <v>40.25</v>
      </c>
      <c r="Q465" s="95">
        <f>'LEI Seaview Usage'!O464</f>
        <v>37.557499999999997</v>
      </c>
      <c r="R465" s="64">
        <f t="shared" si="27"/>
        <v>42.411000000000001</v>
      </c>
      <c r="S465" s="114">
        <f t="shared" si="28"/>
        <v>378.33333333333331</v>
      </c>
    </row>
    <row r="466" spans="2:19" ht="15.75" x14ac:dyDescent="0.25">
      <c r="B466" s="58"/>
      <c r="C466" s="13">
        <v>0.625</v>
      </c>
      <c r="D466" s="52">
        <v>30064</v>
      </c>
      <c r="E466" s="15">
        <v>209</v>
      </c>
      <c r="F466" s="15">
        <v>269</v>
      </c>
      <c r="G466" s="15">
        <v>3243</v>
      </c>
      <c r="H466" s="15">
        <v>1777</v>
      </c>
      <c r="I466" s="15">
        <v>992</v>
      </c>
      <c r="J466" s="17">
        <v>154</v>
      </c>
      <c r="K466" s="60">
        <f t="shared" si="26"/>
        <v>6644</v>
      </c>
      <c r="L466" s="95">
        <f>'LEI Seaview Usage'!J465</f>
        <v>36.567500000000003</v>
      </c>
      <c r="M466" s="95">
        <f>'LEI Seaview Usage'!K465</f>
        <v>37.017499999999998</v>
      </c>
      <c r="N466" s="95">
        <f>'LEI Seaview Usage'!L465</f>
        <v>88.22</v>
      </c>
      <c r="O466" s="95">
        <f>'LEI Seaview Usage'!M465</f>
        <v>56.485999999999997</v>
      </c>
      <c r="P466" s="95">
        <f>'LEI Seaview Usage'!N465</f>
        <v>42.44</v>
      </c>
      <c r="Q466" s="95">
        <f>'LEI Seaview Usage'!O465</f>
        <v>36.155000000000001</v>
      </c>
      <c r="R466" s="64">
        <f t="shared" si="27"/>
        <v>49.480999999999995</v>
      </c>
      <c r="S466" s="114">
        <f t="shared" si="28"/>
        <v>553.66666666666663</v>
      </c>
    </row>
    <row r="467" spans="2:19" ht="15.75" x14ac:dyDescent="0.25">
      <c r="B467" s="58"/>
      <c r="C467" s="13">
        <v>0.625</v>
      </c>
      <c r="D467" s="14" t="s">
        <v>499</v>
      </c>
      <c r="E467" s="15">
        <v>6</v>
      </c>
      <c r="F467" s="15">
        <v>45</v>
      </c>
      <c r="G467" s="15">
        <v>176</v>
      </c>
      <c r="H467" s="15">
        <v>363</v>
      </c>
      <c r="I467" s="15">
        <v>90</v>
      </c>
      <c r="J467" s="17">
        <v>5</v>
      </c>
      <c r="K467" s="60">
        <f t="shared" si="26"/>
        <v>685</v>
      </c>
      <c r="L467" s="95">
        <f>'LEI Seaview Usage'!J466</f>
        <v>35.045000000000002</v>
      </c>
      <c r="M467" s="95">
        <f>'LEI Seaview Usage'!K466</f>
        <v>35.337499999999999</v>
      </c>
      <c r="N467" s="95">
        <f>'LEI Seaview Usage'!L466</f>
        <v>36.32</v>
      </c>
      <c r="O467" s="95">
        <f>'LEI Seaview Usage'!M466</f>
        <v>37.722499999999997</v>
      </c>
      <c r="P467" s="95">
        <f>'LEI Seaview Usage'!N466</f>
        <v>35.674999999999997</v>
      </c>
      <c r="Q467" s="95">
        <f>'LEI Seaview Usage'!O466</f>
        <v>35.037500000000001</v>
      </c>
      <c r="R467" s="64">
        <f t="shared" si="27"/>
        <v>35.856249999999996</v>
      </c>
      <c r="S467" s="114">
        <f t="shared" si="28"/>
        <v>57.083333333333336</v>
      </c>
    </row>
    <row r="468" spans="2:19" ht="15.75" x14ac:dyDescent="0.25">
      <c r="B468" s="58"/>
      <c r="C468" s="13">
        <v>0.625</v>
      </c>
      <c r="D468" s="14" t="s">
        <v>500</v>
      </c>
      <c r="E468" s="15">
        <v>107</v>
      </c>
      <c r="F468" s="15">
        <v>95</v>
      </c>
      <c r="G468" s="15">
        <v>165</v>
      </c>
      <c r="H468" s="15">
        <v>288</v>
      </c>
      <c r="I468" s="15">
        <v>140</v>
      </c>
      <c r="J468" s="17">
        <v>71</v>
      </c>
      <c r="K468" s="60">
        <f t="shared" si="26"/>
        <v>866</v>
      </c>
      <c r="L468" s="95">
        <f>'LEI Seaview Usage'!J467</f>
        <v>35.802500000000002</v>
      </c>
      <c r="M468" s="95">
        <f>'LEI Seaview Usage'!K467</f>
        <v>35.712499999999999</v>
      </c>
      <c r="N468" s="95">
        <f>'LEI Seaview Usage'!L467</f>
        <v>36.237499999999997</v>
      </c>
      <c r="O468" s="95">
        <f>'LEI Seaview Usage'!M467</f>
        <v>37.159999999999997</v>
      </c>
      <c r="P468" s="95">
        <f>'LEI Seaview Usage'!N467</f>
        <v>36.049999999999997</v>
      </c>
      <c r="Q468" s="95">
        <f>'LEI Seaview Usage'!O467</f>
        <v>35.532499999999999</v>
      </c>
      <c r="R468" s="64">
        <f t="shared" si="27"/>
        <v>36.082499999999996</v>
      </c>
      <c r="S468" s="114">
        <f t="shared" si="28"/>
        <v>72.166666666666671</v>
      </c>
    </row>
    <row r="469" spans="2:19" ht="15.75" x14ac:dyDescent="0.25">
      <c r="B469" s="58"/>
      <c r="C469" s="13">
        <v>0.625</v>
      </c>
      <c r="D469" s="14" t="s">
        <v>501</v>
      </c>
      <c r="E469" s="15"/>
      <c r="F469" s="15">
        <v>46</v>
      </c>
      <c r="G469" s="15">
        <v>190</v>
      </c>
      <c r="H469" s="15">
        <v>518</v>
      </c>
      <c r="I469" s="15"/>
      <c r="J469" s="17">
        <v>393</v>
      </c>
      <c r="K469" s="60">
        <f t="shared" si="26"/>
        <v>1147</v>
      </c>
      <c r="L469" s="95">
        <f>'LEI Seaview Usage'!J468</f>
        <v>35</v>
      </c>
      <c r="M469" s="95">
        <f>'LEI Seaview Usage'!K468</f>
        <v>35.344999999999999</v>
      </c>
      <c r="N469" s="95">
        <f>'LEI Seaview Usage'!L468</f>
        <v>36.424999999999997</v>
      </c>
      <c r="O469" s="95">
        <f>'LEI Seaview Usage'!M468</f>
        <v>38.884999999999998</v>
      </c>
      <c r="P469" s="95">
        <f>'LEI Seaview Usage'!N468</f>
        <v>35</v>
      </c>
      <c r="Q469" s="95">
        <f>'LEI Seaview Usage'!O468</f>
        <v>37.947499999999998</v>
      </c>
      <c r="R469" s="64">
        <f t="shared" si="27"/>
        <v>36.433749999999996</v>
      </c>
      <c r="S469" s="114">
        <f t="shared" si="28"/>
        <v>143.375</v>
      </c>
    </row>
    <row r="470" spans="2:19" ht="15.75" x14ac:dyDescent="0.25">
      <c r="B470" s="58"/>
      <c r="C470" s="13">
        <v>0.625</v>
      </c>
      <c r="D470" s="14" t="s">
        <v>502</v>
      </c>
      <c r="E470" s="15">
        <v>121</v>
      </c>
      <c r="F470" s="15">
        <v>43</v>
      </c>
      <c r="G470" s="15">
        <v>429</v>
      </c>
      <c r="H470" s="15">
        <v>1731</v>
      </c>
      <c r="I470" s="15">
        <v>255</v>
      </c>
      <c r="J470" s="17">
        <v>132</v>
      </c>
      <c r="K470" s="60">
        <f t="shared" si="26"/>
        <v>2711</v>
      </c>
      <c r="L470" s="95">
        <f>'LEI Seaview Usage'!J469</f>
        <v>35.907499999999999</v>
      </c>
      <c r="M470" s="95">
        <f>'LEI Seaview Usage'!K469</f>
        <v>35.322499999999998</v>
      </c>
      <c r="N470" s="95">
        <f>'LEI Seaview Usage'!L469</f>
        <v>38.217500000000001</v>
      </c>
      <c r="O470" s="95">
        <f>'LEI Seaview Usage'!M469</f>
        <v>55.658000000000001</v>
      </c>
      <c r="P470" s="95">
        <f>'LEI Seaview Usage'!N469</f>
        <v>36.912500000000001</v>
      </c>
      <c r="Q470" s="95">
        <f>'LEI Seaview Usage'!O469</f>
        <v>35.99</v>
      </c>
      <c r="R470" s="64">
        <f t="shared" si="27"/>
        <v>39.667999999999999</v>
      </c>
      <c r="S470" s="114">
        <f t="shared" si="28"/>
        <v>225.91666666666666</v>
      </c>
    </row>
    <row r="471" spans="2:19" ht="15.75" x14ac:dyDescent="0.25">
      <c r="B471" s="58"/>
      <c r="C471" s="13">
        <v>0.625</v>
      </c>
      <c r="D471" s="14" t="s">
        <v>503</v>
      </c>
      <c r="E471" s="15">
        <v>198</v>
      </c>
      <c r="F471" s="15">
        <v>3427</v>
      </c>
      <c r="G471" s="15">
        <v>1366</v>
      </c>
      <c r="H471" s="15">
        <v>2489</v>
      </c>
      <c r="I471" s="15">
        <v>680</v>
      </c>
      <c r="J471" s="17">
        <v>46</v>
      </c>
      <c r="K471" s="60">
        <f t="shared" si="26"/>
        <v>8206</v>
      </c>
      <c r="L471" s="95">
        <f>'LEI Seaview Usage'!J470</f>
        <v>36.484999999999999</v>
      </c>
      <c r="M471" s="95">
        <f>'LEI Seaview Usage'!K470</f>
        <v>95.58</v>
      </c>
      <c r="N471" s="95">
        <f>'LEI Seaview Usage'!L470</f>
        <v>49.088000000000001</v>
      </c>
      <c r="O471" s="95">
        <f>'LEI Seaview Usage'!M470</f>
        <v>69.302000000000007</v>
      </c>
      <c r="P471" s="95">
        <f>'LEI Seaview Usage'!N470</f>
        <v>40.1</v>
      </c>
      <c r="Q471" s="95">
        <f>'LEI Seaview Usage'!O470</f>
        <v>35.344999999999999</v>
      </c>
      <c r="R471" s="64">
        <f t="shared" si="27"/>
        <v>54.316666666666663</v>
      </c>
      <c r="S471" s="114">
        <f t="shared" si="28"/>
        <v>683.83333333333337</v>
      </c>
    </row>
    <row r="472" spans="2:19" ht="15.75" x14ac:dyDescent="0.25">
      <c r="B472" s="58"/>
      <c r="C472" s="13">
        <v>0.625</v>
      </c>
      <c r="D472" s="14" t="s">
        <v>504</v>
      </c>
      <c r="E472" s="15">
        <v>48</v>
      </c>
      <c r="F472" s="15">
        <v>91</v>
      </c>
      <c r="G472" s="15">
        <v>7803</v>
      </c>
      <c r="H472" s="15">
        <v>9186</v>
      </c>
      <c r="I472" s="15">
        <v>3033</v>
      </c>
      <c r="J472" s="17">
        <v>166</v>
      </c>
      <c r="K472" s="60">
        <f t="shared" si="26"/>
        <v>20327</v>
      </c>
      <c r="L472" s="95">
        <f>'LEI Seaview Usage'!J471</f>
        <v>35.36</v>
      </c>
      <c r="M472" s="95">
        <f>'LEI Seaview Usage'!K471</f>
        <v>35.682499999999997</v>
      </c>
      <c r="N472" s="95">
        <f>'LEI Seaview Usage'!L471</f>
        <v>270.62</v>
      </c>
      <c r="O472" s="95">
        <f>'LEI Seaview Usage'!M471</f>
        <v>325.94</v>
      </c>
      <c r="P472" s="95">
        <f>'LEI Seaview Usage'!N471</f>
        <v>79.819999999999993</v>
      </c>
      <c r="Q472" s="95">
        <f>'LEI Seaview Usage'!O471</f>
        <v>36.244999999999997</v>
      </c>
      <c r="R472" s="64">
        <f t="shared" si="27"/>
        <v>130.61124999999998</v>
      </c>
      <c r="S472" s="114">
        <f t="shared" si="28"/>
        <v>1693.9166666666667</v>
      </c>
    </row>
    <row r="473" spans="2:19" ht="15.75" x14ac:dyDescent="0.25">
      <c r="B473" s="58"/>
      <c r="C473" s="13">
        <v>0.625</v>
      </c>
      <c r="D473" s="14" t="s">
        <v>505</v>
      </c>
      <c r="E473" s="15">
        <v>442</v>
      </c>
      <c r="F473" s="15">
        <v>464</v>
      </c>
      <c r="G473" s="15">
        <v>602</v>
      </c>
      <c r="H473" s="15">
        <v>699</v>
      </c>
      <c r="I473" s="15">
        <v>432</v>
      </c>
      <c r="J473" s="17">
        <v>356</v>
      </c>
      <c r="K473" s="60">
        <f t="shared" si="26"/>
        <v>2995</v>
      </c>
      <c r="L473" s="95">
        <f>'LEI Seaview Usage'!J472</f>
        <v>38.314999999999998</v>
      </c>
      <c r="M473" s="95">
        <f>'LEI Seaview Usage'!K472</f>
        <v>38.479999999999997</v>
      </c>
      <c r="N473" s="95">
        <f>'LEI Seaview Usage'!L472</f>
        <v>39.515000000000001</v>
      </c>
      <c r="O473" s="95">
        <f>'LEI Seaview Usage'!M472</f>
        <v>40.2425</v>
      </c>
      <c r="P473" s="95">
        <f>'LEI Seaview Usage'!N472</f>
        <v>38.24</v>
      </c>
      <c r="Q473" s="95">
        <f>'LEI Seaview Usage'!O472</f>
        <v>37.67</v>
      </c>
      <c r="R473" s="64">
        <f t="shared" si="27"/>
        <v>38.743749999999999</v>
      </c>
      <c r="S473" s="114">
        <f t="shared" si="28"/>
        <v>249.58333333333334</v>
      </c>
    </row>
    <row r="474" spans="2:19" ht="15.75" x14ac:dyDescent="0.25">
      <c r="B474" s="58"/>
      <c r="C474" s="13">
        <v>0.625</v>
      </c>
      <c r="D474" s="14" t="s">
        <v>506</v>
      </c>
      <c r="E474" s="15">
        <v>914</v>
      </c>
      <c r="F474" s="15">
        <v>929</v>
      </c>
      <c r="G474" s="15">
        <v>3543</v>
      </c>
      <c r="H474" s="15">
        <v>5159</v>
      </c>
      <c r="I474" s="15">
        <v>2108</v>
      </c>
      <c r="J474" s="17">
        <v>2408</v>
      </c>
      <c r="K474" s="60">
        <f t="shared" si="26"/>
        <v>15061</v>
      </c>
      <c r="L474" s="95">
        <f>'LEI Seaview Usage'!J473</f>
        <v>41.855000000000004</v>
      </c>
      <c r="M474" s="95">
        <f>'LEI Seaview Usage'!K473</f>
        <v>41.967500000000001</v>
      </c>
      <c r="N474" s="95">
        <f>'LEI Seaview Usage'!L473</f>
        <v>100.22</v>
      </c>
      <c r="O474" s="95">
        <f>'LEI Seaview Usage'!M473</f>
        <v>164.86</v>
      </c>
      <c r="P474" s="95">
        <f>'LEI Seaview Usage'!N473</f>
        <v>62.444000000000003</v>
      </c>
      <c r="Q474" s="95">
        <f>'LEI Seaview Usage'!O473</f>
        <v>67.843999999999994</v>
      </c>
      <c r="R474" s="64">
        <f t="shared" si="27"/>
        <v>79.865083333333345</v>
      </c>
      <c r="S474" s="114">
        <f t="shared" si="28"/>
        <v>1255.0833333333333</v>
      </c>
    </row>
    <row r="475" spans="2:19" ht="15.75" x14ac:dyDescent="0.25">
      <c r="B475" s="58"/>
      <c r="C475" s="13">
        <v>0.625</v>
      </c>
      <c r="D475" s="14" t="s">
        <v>507</v>
      </c>
      <c r="E475" s="15">
        <v>1042</v>
      </c>
      <c r="F475" s="15">
        <v>1088</v>
      </c>
      <c r="G475" s="15">
        <v>2102</v>
      </c>
      <c r="H475" s="15">
        <v>5387</v>
      </c>
      <c r="I475" s="15">
        <v>1257</v>
      </c>
      <c r="J475" s="17">
        <v>172</v>
      </c>
      <c r="K475" s="60">
        <f t="shared" si="26"/>
        <v>11048</v>
      </c>
      <c r="L475" s="95">
        <f>'LEI Seaview Usage'!J474</f>
        <v>43.256</v>
      </c>
      <c r="M475" s="95">
        <f>'LEI Seaview Usage'!K474</f>
        <v>44.084000000000003</v>
      </c>
      <c r="N475" s="95">
        <f>'LEI Seaview Usage'!L474</f>
        <v>62.335999999999999</v>
      </c>
      <c r="O475" s="95">
        <f>'LEI Seaview Usage'!M474</f>
        <v>173.98000000000002</v>
      </c>
      <c r="P475" s="95">
        <f>'LEI Seaview Usage'!N474</f>
        <v>47.125999999999998</v>
      </c>
      <c r="Q475" s="95">
        <f>'LEI Seaview Usage'!O474</f>
        <v>36.29</v>
      </c>
      <c r="R475" s="64">
        <f t="shared" si="27"/>
        <v>67.845333333333329</v>
      </c>
      <c r="S475" s="114">
        <f t="shared" si="28"/>
        <v>920.66666666666663</v>
      </c>
    </row>
    <row r="476" spans="2:19" ht="15.75" x14ac:dyDescent="0.25">
      <c r="B476" s="58"/>
      <c r="C476" s="13">
        <v>0.625</v>
      </c>
      <c r="D476" s="14" t="s">
        <v>508</v>
      </c>
      <c r="E476" s="15">
        <v>41</v>
      </c>
      <c r="F476" s="15">
        <v>89</v>
      </c>
      <c r="G476" s="15">
        <v>5078</v>
      </c>
      <c r="H476" s="15">
        <v>8015</v>
      </c>
      <c r="I476" s="15">
        <v>2801</v>
      </c>
      <c r="J476" s="17">
        <v>49</v>
      </c>
      <c r="K476" s="60">
        <f t="shared" si="26"/>
        <v>16073</v>
      </c>
      <c r="L476" s="95">
        <f>'LEI Seaview Usage'!J475</f>
        <v>35.307499999999997</v>
      </c>
      <c r="M476" s="95">
        <f>'LEI Seaview Usage'!K475</f>
        <v>35.667499999999997</v>
      </c>
      <c r="N476" s="95">
        <f>'LEI Seaview Usage'!L475</f>
        <v>161.62</v>
      </c>
      <c r="O476" s="95">
        <f>'LEI Seaview Usage'!M475</f>
        <v>279.10000000000002</v>
      </c>
      <c r="P476" s="95">
        <f>'LEI Seaview Usage'!N475</f>
        <v>74.918000000000006</v>
      </c>
      <c r="Q476" s="95">
        <f>'LEI Seaview Usage'!O475</f>
        <v>35.3675</v>
      </c>
      <c r="R476" s="64">
        <f t="shared" si="27"/>
        <v>103.66341666666666</v>
      </c>
      <c r="S476" s="114">
        <f t="shared" si="28"/>
        <v>1339.4166666666667</v>
      </c>
    </row>
    <row r="477" spans="2:19" ht="15.75" x14ac:dyDescent="0.25">
      <c r="B477" s="58"/>
      <c r="C477" s="13">
        <v>0.625</v>
      </c>
      <c r="D477" s="14" t="s">
        <v>509</v>
      </c>
      <c r="E477" s="15">
        <v>8190</v>
      </c>
      <c r="F477" s="15">
        <v>1401</v>
      </c>
      <c r="G477" s="15">
        <v>2653</v>
      </c>
      <c r="H477" s="15">
        <v>3199</v>
      </c>
      <c r="I477" s="15">
        <v>1212</v>
      </c>
      <c r="J477" s="17">
        <v>801</v>
      </c>
      <c r="K477" s="60">
        <f t="shared" si="26"/>
        <v>17456</v>
      </c>
      <c r="L477" s="95">
        <f>'LEI Seaview Usage'!J476</f>
        <v>286.10000000000002</v>
      </c>
      <c r="M477" s="95">
        <f>'LEI Seaview Usage'!K476</f>
        <v>49.718000000000004</v>
      </c>
      <c r="N477" s="95">
        <f>'LEI Seaview Usage'!L476</f>
        <v>72.254000000000005</v>
      </c>
      <c r="O477" s="95">
        <f>'LEI Seaview Usage'!M476</f>
        <v>86.46</v>
      </c>
      <c r="P477" s="95">
        <f>'LEI Seaview Usage'!N476</f>
        <v>46.316000000000003</v>
      </c>
      <c r="Q477" s="95">
        <f>'LEI Seaview Usage'!O476</f>
        <v>41.0075</v>
      </c>
      <c r="R477" s="64">
        <f t="shared" si="27"/>
        <v>96.975916666666691</v>
      </c>
      <c r="S477" s="114">
        <f t="shared" si="28"/>
        <v>1454.6666666666667</v>
      </c>
    </row>
    <row r="478" spans="2:19" ht="15.75" x14ac:dyDescent="0.25">
      <c r="B478" s="58"/>
      <c r="C478" s="13">
        <v>0.625</v>
      </c>
      <c r="D478" s="14" t="s">
        <v>510</v>
      </c>
      <c r="E478" s="15">
        <v>200</v>
      </c>
      <c r="F478" s="15">
        <v>391</v>
      </c>
      <c r="G478" s="15">
        <v>289</v>
      </c>
      <c r="H478" s="15">
        <v>35</v>
      </c>
      <c r="I478" s="15">
        <v>24</v>
      </c>
      <c r="J478" s="17">
        <v>18</v>
      </c>
      <c r="K478" s="60">
        <f t="shared" si="26"/>
        <v>957</v>
      </c>
      <c r="L478" s="95">
        <f>'LEI Seaview Usage'!J477</f>
        <v>36.5</v>
      </c>
      <c r="M478" s="95">
        <f>'LEI Seaview Usage'!K477</f>
        <v>37.932499999999997</v>
      </c>
      <c r="N478" s="95">
        <f>'LEI Seaview Usage'!L477</f>
        <v>37.167499999999997</v>
      </c>
      <c r="O478" s="95">
        <f>'LEI Seaview Usage'!M477</f>
        <v>35.262500000000003</v>
      </c>
      <c r="P478" s="95">
        <f>'LEI Seaview Usage'!N477</f>
        <v>35.18</v>
      </c>
      <c r="Q478" s="95">
        <f>'LEI Seaview Usage'!O477</f>
        <v>35.134999999999998</v>
      </c>
      <c r="R478" s="64">
        <f t="shared" si="27"/>
        <v>36.196249999999999</v>
      </c>
      <c r="S478" s="114">
        <f t="shared" si="28"/>
        <v>79.75</v>
      </c>
    </row>
    <row r="479" spans="2:19" ht="15.75" x14ac:dyDescent="0.25">
      <c r="B479" s="58"/>
      <c r="C479" s="13">
        <v>0.625</v>
      </c>
      <c r="D479" s="14" t="s">
        <v>511</v>
      </c>
      <c r="E479" s="15">
        <v>106</v>
      </c>
      <c r="F479" s="15">
        <v>124</v>
      </c>
      <c r="G479" s="15">
        <v>164</v>
      </c>
      <c r="H479" s="15">
        <v>411</v>
      </c>
      <c r="I479" s="15">
        <v>234</v>
      </c>
      <c r="J479" s="17">
        <v>115</v>
      </c>
      <c r="K479" s="60">
        <f t="shared" si="26"/>
        <v>1154</v>
      </c>
      <c r="L479" s="95">
        <f>'LEI Seaview Usage'!J478</f>
        <v>35.795000000000002</v>
      </c>
      <c r="M479" s="95">
        <f>'LEI Seaview Usage'!K478</f>
        <v>35.93</v>
      </c>
      <c r="N479" s="95">
        <f>'LEI Seaview Usage'!L478</f>
        <v>36.229999999999997</v>
      </c>
      <c r="O479" s="95">
        <f>'LEI Seaview Usage'!M478</f>
        <v>38.082500000000003</v>
      </c>
      <c r="P479" s="95">
        <f>'LEI Seaview Usage'!N478</f>
        <v>36.755000000000003</v>
      </c>
      <c r="Q479" s="95">
        <f>'LEI Seaview Usage'!O478</f>
        <v>35.862499999999997</v>
      </c>
      <c r="R479" s="64">
        <f t="shared" si="27"/>
        <v>36.442499999999995</v>
      </c>
      <c r="S479" s="114">
        <f t="shared" si="28"/>
        <v>96.166666666666671</v>
      </c>
    </row>
    <row r="480" spans="2:19" ht="15.75" x14ac:dyDescent="0.25">
      <c r="B480" s="58"/>
      <c r="C480" s="13">
        <v>0.625</v>
      </c>
      <c r="D480" s="14" t="s">
        <v>512</v>
      </c>
      <c r="E480" s="15">
        <v>170</v>
      </c>
      <c r="F480" s="15">
        <v>256</v>
      </c>
      <c r="G480" s="15">
        <v>46</v>
      </c>
      <c r="H480" s="15">
        <v>808</v>
      </c>
      <c r="I480" s="15">
        <v>207</v>
      </c>
      <c r="J480" s="17">
        <v>220</v>
      </c>
      <c r="K480" s="60">
        <f t="shared" si="26"/>
        <v>1707</v>
      </c>
      <c r="L480" s="95">
        <f>'LEI Seaview Usage'!J479</f>
        <v>36.274999999999999</v>
      </c>
      <c r="M480" s="95">
        <f>'LEI Seaview Usage'!K479</f>
        <v>36.92</v>
      </c>
      <c r="N480" s="95">
        <f>'LEI Seaview Usage'!L479</f>
        <v>35.344999999999999</v>
      </c>
      <c r="O480" s="95">
        <f>'LEI Seaview Usage'!M479</f>
        <v>41.06</v>
      </c>
      <c r="P480" s="95">
        <f>'LEI Seaview Usage'!N479</f>
        <v>36.552500000000002</v>
      </c>
      <c r="Q480" s="95">
        <f>'LEI Seaview Usage'!O479</f>
        <v>36.65</v>
      </c>
      <c r="R480" s="64">
        <f t="shared" si="27"/>
        <v>37.133749999999999</v>
      </c>
      <c r="S480" s="114">
        <f t="shared" si="28"/>
        <v>142.25</v>
      </c>
    </row>
    <row r="481" spans="2:19" ht="15.75" x14ac:dyDescent="0.25">
      <c r="B481" s="58"/>
      <c r="C481" s="13">
        <v>0.625</v>
      </c>
      <c r="D481" s="14" t="s">
        <v>513</v>
      </c>
      <c r="E481" s="15">
        <v>729</v>
      </c>
      <c r="F481" s="15">
        <v>309</v>
      </c>
      <c r="G481" s="15">
        <v>249</v>
      </c>
      <c r="H481" s="15">
        <v>302</v>
      </c>
      <c r="I481" s="15">
        <v>71</v>
      </c>
      <c r="J481" s="17">
        <v>443</v>
      </c>
      <c r="K481" s="60">
        <f t="shared" si="26"/>
        <v>2103</v>
      </c>
      <c r="L481" s="95">
        <f>'LEI Seaview Usage'!J480</f>
        <v>40.467500000000001</v>
      </c>
      <c r="M481" s="95">
        <f>'LEI Seaview Usage'!K480</f>
        <v>37.317500000000003</v>
      </c>
      <c r="N481" s="95">
        <f>'LEI Seaview Usage'!L480</f>
        <v>36.8675</v>
      </c>
      <c r="O481" s="95">
        <f>'LEI Seaview Usage'!M480</f>
        <v>37.265000000000001</v>
      </c>
      <c r="P481" s="95">
        <f>'LEI Seaview Usage'!N480</f>
        <v>35.532499999999999</v>
      </c>
      <c r="Q481" s="95">
        <f>'LEI Seaview Usage'!O480</f>
        <v>38.322499999999998</v>
      </c>
      <c r="R481" s="64">
        <f t="shared" si="27"/>
        <v>37.628750000000004</v>
      </c>
      <c r="S481" s="114">
        <f t="shared" si="28"/>
        <v>175.25</v>
      </c>
    </row>
    <row r="482" spans="2:19" ht="15.75" x14ac:dyDescent="0.25">
      <c r="B482" s="58"/>
      <c r="C482" s="13">
        <v>0.625</v>
      </c>
      <c r="D482" s="14" t="s">
        <v>514</v>
      </c>
      <c r="E482" s="15">
        <v>500</v>
      </c>
      <c r="F482" s="15">
        <v>510</v>
      </c>
      <c r="G482" s="15">
        <v>8482</v>
      </c>
      <c r="H482" s="15">
        <v>9409</v>
      </c>
      <c r="I482" s="15">
        <v>3058</v>
      </c>
      <c r="J482" s="17">
        <v>115</v>
      </c>
      <c r="K482" s="60">
        <f t="shared" si="26"/>
        <v>22074</v>
      </c>
      <c r="L482" s="95">
        <f>'LEI Seaview Usage'!J481</f>
        <v>38.75</v>
      </c>
      <c r="M482" s="95">
        <f>'LEI Seaview Usage'!K481</f>
        <v>38.825000000000003</v>
      </c>
      <c r="N482" s="95">
        <f>'LEI Seaview Usage'!L481</f>
        <v>297.77999999999997</v>
      </c>
      <c r="O482" s="95">
        <f>'LEI Seaview Usage'!M481</f>
        <v>334.86</v>
      </c>
      <c r="P482" s="95">
        <f>'LEI Seaview Usage'!N481</f>
        <v>80.819999999999993</v>
      </c>
      <c r="Q482" s="95">
        <f>'LEI Seaview Usage'!O481</f>
        <v>35.862499999999997</v>
      </c>
      <c r="R482" s="64">
        <f t="shared" si="27"/>
        <v>137.81624999999997</v>
      </c>
      <c r="S482" s="114">
        <f t="shared" si="28"/>
        <v>1839.5</v>
      </c>
    </row>
    <row r="483" spans="2:19" ht="15.75" x14ac:dyDescent="0.25">
      <c r="B483" s="58"/>
      <c r="C483" s="13">
        <v>0.625</v>
      </c>
      <c r="D483" s="14" t="s">
        <v>515</v>
      </c>
      <c r="E483" s="15">
        <v>650</v>
      </c>
      <c r="F483" s="15">
        <v>1010</v>
      </c>
      <c r="G483" s="15">
        <v>3587</v>
      </c>
      <c r="H483" s="15">
        <v>4476</v>
      </c>
      <c r="I483" s="15">
        <v>1301</v>
      </c>
      <c r="J483" s="17">
        <v>853</v>
      </c>
      <c r="K483" s="60">
        <f t="shared" si="26"/>
        <v>11877</v>
      </c>
      <c r="L483" s="95">
        <f>'LEI Seaview Usage'!J482</f>
        <v>39.875</v>
      </c>
      <c r="M483" s="95">
        <f>'LEI Seaview Usage'!K482</f>
        <v>42.68</v>
      </c>
      <c r="N483" s="95">
        <f>'LEI Seaview Usage'!L482</f>
        <v>101.98</v>
      </c>
      <c r="O483" s="95">
        <f>'LEI Seaview Usage'!M482</f>
        <v>137.54</v>
      </c>
      <c r="P483" s="95">
        <f>'LEI Seaview Usage'!N482</f>
        <v>47.917999999999999</v>
      </c>
      <c r="Q483" s="95">
        <f>'LEI Seaview Usage'!O482</f>
        <v>41.397500000000001</v>
      </c>
      <c r="R483" s="64">
        <f t="shared" si="27"/>
        <v>68.565083333333334</v>
      </c>
      <c r="S483" s="114">
        <f t="shared" si="28"/>
        <v>989.75</v>
      </c>
    </row>
    <row r="484" spans="2:19" ht="15.75" x14ac:dyDescent="0.25">
      <c r="B484" s="58"/>
      <c r="C484" s="13">
        <v>0.625</v>
      </c>
      <c r="D484" s="14" t="s">
        <v>516</v>
      </c>
      <c r="E484" s="15">
        <v>797</v>
      </c>
      <c r="F484" s="15">
        <v>1040</v>
      </c>
      <c r="G484" s="15">
        <v>2739</v>
      </c>
      <c r="H484" s="15">
        <v>2828</v>
      </c>
      <c r="I484" s="15">
        <v>1554</v>
      </c>
      <c r="J484" s="17">
        <v>823</v>
      </c>
      <c r="K484" s="60">
        <f t="shared" si="26"/>
        <v>9781</v>
      </c>
      <c r="L484" s="95">
        <f>'LEI Seaview Usage'!J483</f>
        <v>40.977499999999999</v>
      </c>
      <c r="M484" s="95">
        <f>'LEI Seaview Usage'!K483</f>
        <v>43.22</v>
      </c>
      <c r="N484" s="95">
        <f>'LEI Seaview Usage'!L483</f>
        <v>73.802000000000007</v>
      </c>
      <c r="O484" s="95">
        <f>'LEI Seaview Usage'!M483</f>
        <v>75.403999999999996</v>
      </c>
      <c r="P484" s="95">
        <f>'LEI Seaview Usage'!N483</f>
        <v>52.472000000000001</v>
      </c>
      <c r="Q484" s="95">
        <f>'LEI Seaview Usage'!O483</f>
        <v>41.172499999999999</v>
      </c>
      <c r="R484" s="64">
        <f t="shared" si="27"/>
        <v>54.508000000000003</v>
      </c>
      <c r="S484" s="114">
        <f t="shared" si="28"/>
        <v>815.08333333333337</v>
      </c>
    </row>
    <row r="485" spans="2:19" ht="15.75" x14ac:dyDescent="0.25">
      <c r="B485" s="58"/>
      <c r="C485" s="13">
        <v>0.625</v>
      </c>
      <c r="D485" s="14" t="s">
        <v>517</v>
      </c>
      <c r="E485" s="15">
        <v>48</v>
      </c>
      <c r="F485" s="15">
        <v>159</v>
      </c>
      <c r="G485" s="15">
        <v>92</v>
      </c>
      <c r="H485" s="15">
        <v>346</v>
      </c>
      <c r="I485" s="15">
        <v>246</v>
      </c>
      <c r="J485" s="17">
        <v>130</v>
      </c>
      <c r="K485" s="60">
        <f t="shared" si="26"/>
        <v>1021</v>
      </c>
      <c r="L485" s="95">
        <f>'LEI Seaview Usage'!J484</f>
        <v>35.36</v>
      </c>
      <c r="M485" s="95">
        <f>'LEI Seaview Usage'!K484</f>
        <v>36.192500000000003</v>
      </c>
      <c r="N485" s="95">
        <f>'LEI Seaview Usage'!L484</f>
        <v>35.69</v>
      </c>
      <c r="O485" s="95">
        <f>'LEI Seaview Usage'!M484</f>
        <v>37.594999999999999</v>
      </c>
      <c r="P485" s="95">
        <f>'LEI Seaview Usage'!N484</f>
        <v>36.844999999999999</v>
      </c>
      <c r="Q485" s="95">
        <f>'LEI Seaview Usage'!O484</f>
        <v>35.975000000000001</v>
      </c>
      <c r="R485" s="64">
        <f t="shared" si="27"/>
        <v>36.276249999999997</v>
      </c>
      <c r="S485" s="114">
        <f t="shared" si="28"/>
        <v>85.083333333333329</v>
      </c>
    </row>
    <row r="486" spans="2:19" ht="15.75" x14ac:dyDescent="0.25">
      <c r="B486" s="58"/>
      <c r="C486" s="13">
        <v>0.625</v>
      </c>
      <c r="D486" s="14" t="s">
        <v>518</v>
      </c>
      <c r="E486" s="15">
        <v>350</v>
      </c>
      <c r="F486" s="15">
        <v>305</v>
      </c>
      <c r="G486" s="15">
        <v>397</v>
      </c>
      <c r="H486" s="15">
        <v>401</v>
      </c>
      <c r="I486" s="15">
        <v>426</v>
      </c>
      <c r="J486" s="17">
        <v>334</v>
      </c>
      <c r="K486" s="60">
        <f t="shared" si="26"/>
        <v>2213</v>
      </c>
      <c r="L486" s="95">
        <f>'LEI Seaview Usage'!J485</f>
        <v>37.625</v>
      </c>
      <c r="M486" s="95">
        <f>'LEI Seaview Usage'!K485</f>
        <v>37.287500000000001</v>
      </c>
      <c r="N486" s="95">
        <f>'LEI Seaview Usage'!L485</f>
        <v>37.977499999999999</v>
      </c>
      <c r="O486" s="95">
        <f>'LEI Seaview Usage'!M485</f>
        <v>38.0075</v>
      </c>
      <c r="P486" s="95">
        <f>'LEI Seaview Usage'!N485</f>
        <v>38.195</v>
      </c>
      <c r="Q486" s="95">
        <f>'LEI Seaview Usage'!O485</f>
        <v>37.505000000000003</v>
      </c>
      <c r="R486" s="64">
        <f t="shared" si="27"/>
        <v>37.766249999999992</v>
      </c>
      <c r="S486" s="114">
        <f t="shared" si="28"/>
        <v>184.41666666666666</v>
      </c>
    </row>
    <row r="487" spans="2:19" ht="15.75" x14ac:dyDescent="0.25">
      <c r="B487" s="58"/>
      <c r="C487" s="13">
        <v>0.625</v>
      </c>
      <c r="D487" s="14" t="s">
        <v>519</v>
      </c>
      <c r="E487" s="15">
        <v>308</v>
      </c>
      <c r="F487" s="15">
        <v>366</v>
      </c>
      <c r="G487" s="15">
        <v>2472</v>
      </c>
      <c r="H487" s="15">
        <v>2828</v>
      </c>
      <c r="I487" s="15">
        <v>849</v>
      </c>
      <c r="J487" s="17">
        <v>289</v>
      </c>
      <c r="K487" s="60">
        <f t="shared" si="26"/>
        <v>7112</v>
      </c>
      <c r="L487" s="95">
        <f>'LEI Seaview Usage'!J486</f>
        <v>37.31</v>
      </c>
      <c r="M487" s="95">
        <f>'LEI Seaview Usage'!K486</f>
        <v>37.744999999999997</v>
      </c>
      <c r="N487" s="95">
        <f>'LEI Seaview Usage'!L486</f>
        <v>68.996000000000009</v>
      </c>
      <c r="O487" s="95">
        <f>'LEI Seaview Usage'!M486</f>
        <v>75.403999999999996</v>
      </c>
      <c r="P487" s="95">
        <f>'LEI Seaview Usage'!N486</f>
        <v>41.3675</v>
      </c>
      <c r="Q487" s="95">
        <f>'LEI Seaview Usage'!O486</f>
        <v>37.167499999999997</v>
      </c>
      <c r="R487" s="64">
        <f t="shared" si="27"/>
        <v>49.664999999999999</v>
      </c>
      <c r="S487" s="114">
        <f t="shared" si="28"/>
        <v>592.66666666666663</v>
      </c>
    </row>
    <row r="488" spans="2:19" ht="15.75" x14ac:dyDescent="0.25">
      <c r="B488" s="58"/>
      <c r="C488" s="13">
        <v>0.625</v>
      </c>
      <c r="D488" s="14" t="s">
        <v>520</v>
      </c>
      <c r="E488" s="15">
        <v>153</v>
      </c>
      <c r="F488" s="15">
        <v>395</v>
      </c>
      <c r="G488" s="15">
        <v>1345</v>
      </c>
      <c r="H488" s="15">
        <v>1784</v>
      </c>
      <c r="I488" s="15">
        <v>1542</v>
      </c>
      <c r="J488" s="17">
        <v>242</v>
      </c>
      <c r="K488" s="60">
        <f t="shared" si="26"/>
        <v>5461</v>
      </c>
      <c r="L488" s="95">
        <f>'LEI Seaview Usage'!J487</f>
        <v>36.147500000000001</v>
      </c>
      <c r="M488" s="95">
        <f>'LEI Seaview Usage'!K487</f>
        <v>37.962499999999999</v>
      </c>
      <c r="N488" s="95">
        <f>'LEI Seaview Usage'!L487</f>
        <v>48.71</v>
      </c>
      <c r="O488" s="95">
        <f>'LEI Seaview Usage'!M487</f>
        <v>56.612000000000002</v>
      </c>
      <c r="P488" s="95">
        <f>'LEI Seaview Usage'!N487</f>
        <v>52.256</v>
      </c>
      <c r="Q488" s="95">
        <f>'LEI Seaview Usage'!O487</f>
        <v>36.814999999999998</v>
      </c>
      <c r="R488" s="64">
        <f t="shared" si="27"/>
        <v>44.750499999999995</v>
      </c>
      <c r="S488" s="114">
        <f t="shared" si="28"/>
        <v>455.08333333333331</v>
      </c>
    </row>
    <row r="489" spans="2:19" ht="15.75" x14ac:dyDescent="0.25">
      <c r="B489" s="58"/>
      <c r="C489" s="13">
        <v>0.625</v>
      </c>
      <c r="D489" s="14" t="s">
        <v>521</v>
      </c>
      <c r="E489" s="15">
        <v>110</v>
      </c>
      <c r="F489" s="15">
        <v>93</v>
      </c>
      <c r="G489" s="15">
        <v>2732</v>
      </c>
      <c r="H489" s="15">
        <v>5061</v>
      </c>
      <c r="I489" s="15">
        <v>1582</v>
      </c>
      <c r="J489" s="17">
        <v>765</v>
      </c>
      <c r="K489" s="60">
        <f t="shared" si="26"/>
        <v>10343</v>
      </c>
      <c r="L489" s="95">
        <f>'LEI Seaview Usage'!J488</f>
        <v>35.825000000000003</v>
      </c>
      <c r="M489" s="95">
        <f>'LEI Seaview Usage'!K488</f>
        <v>35.697499999999998</v>
      </c>
      <c r="N489" s="95">
        <f>'LEI Seaview Usage'!L488</f>
        <v>73.676000000000002</v>
      </c>
      <c r="O489" s="95">
        <f>'LEI Seaview Usage'!M488</f>
        <v>160.94</v>
      </c>
      <c r="P489" s="95">
        <f>'LEI Seaview Usage'!N488</f>
        <v>52.975999999999999</v>
      </c>
      <c r="Q489" s="95">
        <f>'LEI Seaview Usage'!O488</f>
        <v>40.737499999999997</v>
      </c>
      <c r="R489" s="64">
        <f t="shared" si="27"/>
        <v>66.64200000000001</v>
      </c>
      <c r="S489" s="114">
        <f t="shared" si="28"/>
        <v>861.91666666666663</v>
      </c>
    </row>
    <row r="490" spans="2:19" ht="15.75" x14ac:dyDescent="0.25">
      <c r="B490" s="58"/>
      <c r="C490" s="13">
        <v>0.625</v>
      </c>
      <c r="D490" s="14" t="s">
        <v>522</v>
      </c>
      <c r="E490" s="15">
        <v>54</v>
      </c>
      <c r="F490" s="15"/>
      <c r="G490" s="15">
        <v>3831</v>
      </c>
      <c r="H490" s="15">
        <v>3645</v>
      </c>
      <c r="I490" s="15">
        <v>1124</v>
      </c>
      <c r="J490" s="17">
        <v>21</v>
      </c>
      <c r="K490" s="60">
        <f t="shared" si="26"/>
        <v>8675</v>
      </c>
      <c r="L490" s="95">
        <f>'LEI Seaview Usage'!J489</f>
        <v>35.405000000000001</v>
      </c>
      <c r="M490" s="95">
        <f>'LEI Seaview Usage'!K489</f>
        <v>35</v>
      </c>
      <c r="N490" s="95">
        <f>'LEI Seaview Usage'!L489</f>
        <v>111.74000000000001</v>
      </c>
      <c r="O490" s="95">
        <f>'LEI Seaview Usage'!M489</f>
        <v>104.3</v>
      </c>
      <c r="P490" s="95">
        <f>'LEI Seaview Usage'!N489</f>
        <v>44.731999999999999</v>
      </c>
      <c r="Q490" s="95">
        <f>'LEI Seaview Usage'!O489</f>
        <v>35.157499999999999</v>
      </c>
      <c r="R490" s="64">
        <f t="shared" si="27"/>
        <v>61.05575000000001</v>
      </c>
      <c r="S490" s="114">
        <f t="shared" si="28"/>
        <v>867.5</v>
      </c>
    </row>
    <row r="491" spans="2:19" ht="15.75" x14ac:dyDescent="0.25">
      <c r="B491" s="58"/>
      <c r="C491" s="13">
        <v>0.625</v>
      </c>
      <c r="D491" s="14" t="s">
        <v>523</v>
      </c>
      <c r="E491" s="15">
        <v>1</v>
      </c>
      <c r="F491" s="15">
        <v>22</v>
      </c>
      <c r="G491" s="15">
        <v>2647</v>
      </c>
      <c r="H491" s="15">
        <v>5968</v>
      </c>
      <c r="I491" s="15">
        <v>1410</v>
      </c>
      <c r="J491" s="17">
        <v>5</v>
      </c>
      <c r="K491" s="60">
        <f t="shared" si="26"/>
        <v>10053</v>
      </c>
      <c r="L491" s="95">
        <f>'LEI Seaview Usage'!J490</f>
        <v>35.0075</v>
      </c>
      <c r="M491" s="95">
        <f>'LEI Seaview Usage'!K490</f>
        <v>35.164999999999999</v>
      </c>
      <c r="N491" s="95">
        <f>'LEI Seaview Usage'!L490</f>
        <v>72.146000000000001</v>
      </c>
      <c r="O491" s="95">
        <f>'LEI Seaview Usage'!M490</f>
        <v>197.22</v>
      </c>
      <c r="P491" s="95">
        <f>'LEI Seaview Usage'!N490</f>
        <v>49.88</v>
      </c>
      <c r="Q491" s="95">
        <f>'LEI Seaview Usage'!O490</f>
        <v>35.037500000000001</v>
      </c>
      <c r="R491" s="64">
        <f t="shared" si="27"/>
        <v>70.742666666666665</v>
      </c>
      <c r="S491" s="114">
        <f t="shared" si="28"/>
        <v>837.75</v>
      </c>
    </row>
    <row r="492" spans="2:19" ht="15.75" x14ac:dyDescent="0.25">
      <c r="B492" s="58"/>
      <c r="C492" s="13">
        <v>0.625</v>
      </c>
      <c r="D492" s="14" t="s">
        <v>524</v>
      </c>
      <c r="E492" s="15">
        <v>1662</v>
      </c>
      <c r="F492" s="15">
        <v>2031</v>
      </c>
      <c r="G492" s="15">
        <v>4878</v>
      </c>
      <c r="H492" s="15">
        <v>5370</v>
      </c>
      <c r="I492" s="15">
        <v>2094</v>
      </c>
      <c r="J492" s="17">
        <v>739</v>
      </c>
      <c r="K492" s="60">
        <f t="shared" si="26"/>
        <v>16774</v>
      </c>
      <c r="L492" s="95">
        <f>'LEI Seaview Usage'!J491</f>
        <v>54.415999999999997</v>
      </c>
      <c r="M492" s="95">
        <f>'LEI Seaview Usage'!K491</f>
        <v>61.058</v>
      </c>
      <c r="N492" s="95">
        <f>'LEI Seaview Usage'!L491</f>
        <v>153.62</v>
      </c>
      <c r="O492" s="95">
        <f>'LEI Seaview Usage'!M491</f>
        <v>173.3</v>
      </c>
      <c r="P492" s="95">
        <f>'LEI Seaview Usage'!N491</f>
        <v>62.192</v>
      </c>
      <c r="Q492" s="95">
        <f>'LEI Seaview Usage'!O491</f>
        <v>40.542499999999997</v>
      </c>
      <c r="R492" s="64">
        <f t="shared" si="27"/>
        <v>90.85475000000001</v>
      </c>
      <c r="S492" s="114">
        <f t="shared" si="28"/>
        <v>1397.8333333333333</v>
      </c>
    </row>
    <row r="493" spans="2:19" ht="15.75" x14ac:dyDescent="0.25">
      <c r="B493" s="58"/>
      <c r="C493" s="13">
        <v>0.625</v>
      </c>
      <c r="D493" s="14" t="s">
        <v>525</v>
      </c>
      <c r="E493" s="15">
        <v>84</v>
      </c>
      <c r="F493" s="15">
        <v>81</v>
      </c>
      <c r="G493" s="15">
        <v>1994</v>
      </c>
      <c r="H493" s="15">
        <v>4155</v>
      </c>
      <c r="I493" s="15">
        <v>1256</v>
      </c>
      <c r="J493" s="17">
        <v>72</v>
      </c>
      <c r="K493" s="60">
        <f t="shared" si="26"/>
        <v>7642</v>
      </c>
      <c r="L493" s="95">
        <f>'LEI Seaview Usage'!J492</f>
        <v>35.630000000000003</v>
      </c>
      <c r="M493" s="95">
        <f>'LEI Seaview Usage'!K492</f>
        <v>35.607500000000002</v>
      </c>
      <c r="N493" s="95">
        <f>'LEI Seaview Usage'!L492</f>
        <v>60.391999999999996</v>
      </c>
      <c r="O493" s="95">
        <f>'LEI Seaview Usage'!M492</f>
        <v>124.7</v>
      </c>
      <c r="P493" s="95">
        <f>'LEI Seaview Usage'!N492</f>
        <v>47.108000000000004</v>
      </c>
      <c r="Q493" s="95">
        <f>'LEI Seaview Usage'!O492</f>
        <v>35.54</v>
      </c>
      <c r="R493" s="64">
        <f t="shared" si="27"/>
        <v>56.496250000000003</v>
      </c>
      <c r="S493" s="114">
        <f t="shared" si="28"/>
        <v>636.83333333333337</v>
      </c>
    </row>
    <row r="494" spans="2:19" ht="15.75" x14ac:dyDescent="0.25">
      <c r="B494" s="58"/>
      <c r="C494" s="13">
        <v>0.625</v>
      </c>
      <c r="D494" s="14" t="s">
        <v>526</v>
      </c>
      <c r="E494" s="15">
        <v>476</v>
      </c>
      <c r="F494" s="15">
        <v>568</v>
      </c>
      <c r="G494" s="15">
        <v>1415</v>
      </c>
      <c r="H494" s="15">
        <v>1334</v>
      </c>
      <c r="I494" s="15">
        <v>757</v>
      </c>
      <c r="J494" s="17">
        <v>420</v>
      </c>
      <c r="K494" s="60">
        <f t="shared" si="26"/>
        <v>4970</v>
      </c>
      <c r="L494" s="95">
        <f>'LEI Seaview Usage'!J493</f>
        <v>38.57</v>
      </c>
      <c r="M494" s="95">
        <f>'LEI Seaview Usage'!K493</f>
        <v>39.26</v>
      </c>
      <c r="N494" s="95">
        <f>'LEI Seaview Usage'!L493</f>
        <v>49.97</v>
      </c>
      <c r="O494" s="95">
        <f>'LEI Seaview Usage'!M493</f>
        <v>48.512</v>
      </c>
      <c r="P494" s="95">
        <f>'LEI Seaview Usage'!N493</f>
        <v>40.677500000000002</v>
      </c>
      <c r="Q494" s="95">
        <f>'LEI Seaview Usage'!O493</f>
        <v>38.15</v>
      </c>
      <c r="R494" s="64">
        <f t="shared" si="27"/>
        <v>42.523250000000004</v>
      </c>
      <c r="S494" s="114">
        <f t="shared" si="28"/>
        <v>414.16666666666669</v>
      </c>
    </row>
    <row r="495" spans="2:19" ht="15.75" x14ac:dyDescent="0.25">
      <c r="B495" s="58"/>
      <c r="C495" s="13">
        <v>0.625</v>
      </c>
      <c r="D495" s="14" t="s">
        <v>527</v>
      </c>
      <c r="E495" s="15">
        <v>2</v>
      </c>
      <c r="F495" s="15">
        <v>91</v>
      </c>
      <c r="G495" s="15">
        <v>150</v>
      </c>
      <c r="H495" s="15">
        <v>1105</v>
      </c>
      <c r="I495" s="15">
        <v>412</v>
      </c>
      <c r="J495" s="17">
        <v>20</v>
      </c>
      <c r="K495" s="60">
        <f t="shared" si="26"/>
        <v>1780</v>
      </c>
      <c r="L495" s="95">
        <f>'LEI Seaview Usage'!J494</f>
        <v>35.015000000000001</v>
      </c>
      <c r="M495" s="95">
        <f>'LEI Seaview Usage'!K494</f>
        <v>35.682499999999997</v>
      </c>
      <c r="N495" s="95">
        <f>'LEI Seaview Usage'!L494</f>
        <v>36.125</v>
      </c>
      <c r="O495" s="95">
        <f>'LEI Seaview Usage'!M494</f>
        <v>44.39</v>
      </c>
      <c r="P495" s="95">
        <f>'LEI Seaview Usage'!N494</f>
        <v>38.090000000000003</v>
      </c>
      <c r="Q495" s="95">
        <f>'LEI Seaview Usage'!O494</f>
        <v>35.15</v>
      </c>
      <c r="R495" s="64">
        <f t="shared" si="27"/>
        <v>37.408749999999998</v>
      </c>
      <c r="S495" s="114">
        <f t="shared" si="28"/>
        <v>148.33333333333334</v>
      </c>
    </row>
    <row r="496" spans="2:19" ht="15.75" x14ac:dyDescent="0.25">
      <c r="B496" s="58"/>
      <c r="C496" s="13">
        <v>0.625</v>
      </c>
      <c r="D496" s="14" t="s">
        <v>528</v>
      </c>
      <c r="E496" s="15">
        <v>16</v>
      </c>
      <c r="F496" s="15">
        <v>103</v>
      </c>
      <c r="G496" s="15">
        <v>3348</v>
      </c>
      <c r="H496" s="15">
        <v>7793</v>
      </c>
      <c r="I496" s="15">
        <v>1780</v>
      </c>
      <c r="J496" s="17">
        <v>33</v>
      </c>
      <c r="K496" s="60">
        <f t="shared" si="26"/>
        <v>13073</v>
      </c>
      <c r="L496" s="95">
        <f>'LEI Seaview Usage'!J495</f>
        <v>35.119999999999997</v>
      </c>
      <c r="M496" s="95">
        <f>'LEI Seaview Usage'!K495</f>
        <v>35.772500000000001</v>
      </c>
      <c r="N496" s="95">
        <f>'LEI Seaview Usage'!L495</f>
        <v>92.42</v>
      </c>
      <c r="O496" s="95">
        <f>'LEI Seaview Usage'!M495</f>
        <v>270.22000000000003</v>
      </c>
      <c r="P496" s="95">
        <f>'LEI Seaview Usage'!N495</f>
        <v>56.54</v>
      </c>
      <c r="Q496" s="95">
        <f>'LEI Seaview Usage'!O495</f>
        <v>35.247500000000002</v>
      </c>
      <c r="R496" s="64">
        <f t="shared" si="27"/>
        <v>87.553333333333342</v>
      </c>
      <c r="S496" s="114">
        <f t="shared" si="28"/>
        <v>1089.4166666666667</v>
      </c>
    </row>
    <row r="497" spans="2:19" ht="15.75" x14ac:dyDescent="0.25">
      <c r="B497" s="58"/>
      <c r="C497" s="13">
        <v>0.625</v>
      </c>
      <c r="D497" s="14" t="s">
        <v>529</v>
      </c>
      <c r="E497" s="15"/>
      <c r="F497" s="15"/>
      <c r="G497" s="15"/>
      <c r="H497" s="15">
        <v>821</v>
      </c>
      <c r="I497" s="15">
        <v>79</v>
      </c>
      <c r="J497" s="17">
        <v>22</v>
      </c>
      <c r="K497" s="60">
        <f t="shared" si="26"/>
        <v>922</v>
      </c>
      <c r="L497" s="95">
        <f>'LEI Seaview Usage'!J496</f>
        <v>35</v>
      </c>
      <c r="M497" s="95">
        <f>'LEI Seaview Usage'!K496</f>
        <v>35</v>
      </c>
      <c r="N497" s="95">
        <f>'LEI Seaview Usage'!L496</f>
        <v>35</v>
      </c>
      <c r="O497" s="95">
        <f>'LEI Seaview Usage'!M496</f>
        <v>41.157499999999999</v>
      </c>
      <c r="P497" s="95">
        <f>'LEI Seaview Usage'!N496</f>
        <v>35.592500000000001</v>
      </c>
      <c r="Q497" s="95">
        <f>'LEI Seaview Usage'!O496</f>
        <v>35.164999999999999</v>
      </c>
      <c r="R497" s="64">
        <f t="shared" si="27"/>
        <v>36.152499999999996</v>
      </c>
      <c r="S497" s="114">
        <f t="shared" si="28"/>
        <v>153.66666666666666</v>
      </c>
    </row>
    <row r="498" spans="2:19" ht="15.75" x14ac:dyDescent="0.25">
      <c r="B498" s="58"/>
      <c r="C498" s="13">
        <v>0.625</v>
      </c>
      <c r="D498" s="14" t="s">
        <v>530</v>
      </c>
      <c r="E498" s="15">
        <v>97</v>
      </c>
      <c r="F498" s="15">
        <v>47</v>
      </c>
      <c r="G498" s="15">
        <v>107</v>
      </c>
      <c r="H498" s="15">
        <v>217</v>
      </c>
      <c r="I498" s="15">
        <v>166</v>
      </c>
      <c r="J498" s="17">
        <v>78</v>
      </c>
      <c r="K498" s="60">
        <f t="shared" si="26"/>
        <v>712</v>
      </c>
      <c r="L498" s="95">
        <f>'LEI Seaview Usage'!J497</f>
        <v>35.727499999999999</v>
      </c>
      <c r="M498" s="95">
        <f>'LEI Seaview Usage'!K497</f>
        <v>35.352499999999999</v>
      </c>
      <c r="N498" s="95">
        <f>'LEI Seaview Usage'!L497</f>
        <v>35.802500000000002</v>
      </c>
      <c r="O498" s="95">
        <f>'LEI Seaview Usage'!M497</f>
        <v>36.627499999999998</v>
      </c>
      <c r="P498" s="95">
        <f>'LEI Seaview Usage'!N497</f>
        <v>36.244999999999997</v>
      </c>
      <c r="Q498" s="95">
        <f>'LEI Seaview Usage'!O497</f>
        <v>35.585000000000001</v>
      </c>
      <c r="R498" s="64">
        <f t="shared" si="27"/>
        <v>35.89</v>
      </c>
      <c r="S498" s="114">
        <f t="shared" si="28"/>
        <v>59.333333333333336</v>
      </c>
    </row>
    <row r="499" spans="2:19" ht="15.75" x14ac:dyDescent="0.25">
      <c r="B499" s="58"/>
      <c r="C499" s="13">
        <v>0.625</v>
      </c>
      <c r="D499" s="14" t="s">
        <v>531</v>
      </c>
      <c r="E499" s="15">
        <v>78</v>
      </c>
      <c r="F499" s="15">
        <v>92</v>
      </c>
      <c r="G499" s="15">
        <v>979</v>
      </c>
      <c r="H499" s="15">
        <v>1129</v>
      </c>
      <c r="I499" s="15">
        <v>101</v>
      </c>
      <c r="J499" s="17">
        <v>21</v>
      </c>
      <c r="K499" s="60">
        <f t="shared" si="26"/>
        <v>2400</v>
      </c>
      <c r="L499" s="95">
        <f>'LEI Seaview Usage'!J498</f>
        <v>35.585000000000001</v>
      </c>
      <c r="M499" s="95">
        <f>'LEI Seaview Usage'!K498</f>
        <v>35.69</v>
      </c>
      <c r="N499" s="95">
        <f>'LEI Seaview Usage'!L498</f>
        <v>42.342500000000001</v>
      </c>
      <c r="O499" s="95">
        <f>'LEI Seaview Usage'!M498</f>
        <v>44.822000000000003</v>
      </c>
      <c r="P499" s="95">
        <f>'LEI Seaview Usage'!N498</f>
        <v>35.7575</v>
      </c>
      <c r="Q499" s="95">
        <f>'LEI Seaview Usage'!O498</f>
        <v>35.157499999999999</v>
      </c>
      <c r="R499" s="64">
        <f t="shared" si="27"/>
        <v>38.225749999999998</v>
      </c>
      <c r="S499" s="114">
        <f t="shared" si="28"/>
        <v>200</v>
      </c>
    </row>
    <row r="500" spans="2:19" ht="15.75" x14ac:dyDescent="0.25">
      <c r="B500" s="58"/>
      <c r="C500" s="13">
        <v>0.625</v>
      </c>
      <c r="D500" s="14" t="s">
        <v>532</v>
      </c>
      <c r="E500" s="15">
        <v>144</v>
      </c>
      <c r="F500" s="15">
        <v>695</v>
      </c>
      <c r="G500" s="15">
        <v>3272</v>
      </c>
      <c r="H500" s="15">
        <v>4048</v>
      </c>
      <c r="I500" s="15">
        <v>1602</v>
      </c>
      <c r="J500" s="17"/>
      <c r="K500" s="60">
        <f t="shared" si="26"/>
        <v>9761</v>
      </c>
      <c r="L500" s="95">
        <f>'LEI Seaview Usage'!J499</f>
        <v>36.08</v>
      </c>
      <c r="M500" s="95">
        <f>'LEI Seaview Usage'!K499</f>
        <v>40.212499999999999</v>
      </c>
      <c r="N500" s="95">
        <f>'LEI Seaview Usage'!L499</f>
        <v>89.38</v>
      </c>
      <c r="O500" s="95">
        <f>'LEI Seaview Usage'!M499</f>
        <v>120.42</v>
      </c>
      <c r="P500" s="95">
        <f>'LEI Seaview Usage'!N499</f>
        <v>53.335999999999999</v>
      </c>
      <c r="Q500" s="95">
        <f>'LEI Seaview Usage'!O499</f>
        <v>35</v>
      </c>
      <c r="R500" s="64">
        <f t="shared" si="27"/>
        <v>62.40475</v>
      </c>
      <c r="S500" s="114">
        <f t="shared" si="28"/>
        <v>976.1</v>
      </c>
    </row>
    <row r="501" spans="2:19" ht="15.75" x14ac:dyDescent="0.25">
      <c r="B501" s="58"/>
      <c r="C501" s="13">
        <v>0.625</v>
      </c>
      <c r="D501" s="14" t="s">
        <v>533</v>
      </c>
      <c r="E501" s="15"/>
      <c r="F501" s="15">
        <v>10</v>
      </c>
      <c r="G501" s="15">
        <v>1020</v>
      </c>
      <c r="H501" s="15">
        <v>1824</v>
      </c>
      <c r="I501" s="15">
        <v>131</v>
      </c>
      <c r="J501" s="17">
        <v>1</v>
      </c>
      <c r="K501" s="60">
        <f t="shared" si="26"/>
        <v>2986</v>
      </c>
      <c r="L501" s="95">
        <f>'LEI Seaview Usage'!J500</f>
        <v>35</v>
      </c>
      <c r="M501" s="95">
        <f>'LEI Seaview Usage'!K500</f>
        <v>35.075000000000003</v>
      </c>
      <c r="N501" s="95">
        <f>'LEI Seaview Usage'!L500</f>
        <v>42.86</v>
      </c>
      <c r="O501" s="95">
        <f>'LEI Seaview Usage'!M500</f>
        <v>57.332000000000001</v>
      </c>
      <c r="P501" s="95">
        <f>'LEI Seaview Usage'!N500</f>
        <v>35.982500000000002</v>
      </c>
      <c r="Q501" s="95">
        <f>'LEI Seaview Usage'!O500</f>
        <v>35.0075</v>
      </c>
      <c r="R501" s="64">
        <f t="shared" si="27"/>
        <v>40.209499999999998</v>
      </c>
      <c r="S501" s="114">
        <f t="shared" si="28"/>
        <v>298.60000000000002</v>
      </c>
    </row>
    <row r="502" spans="2:19" ht="15.75" x14ac:dyDescent="0.25">
      <c r="B502" s="58"/>
      <c r="C502" s="13">
        <v>0.625</v>
      </c>
      <c r="D502" s="14" t="s">
        <v>534</v>
      </c>
      <c r="E502" s="15">
        <v>199</v>
      </c>
      <c r="F502" s="15">
        <v>318</v>
      </c>
      <c r="G502" s="15">
        <v>3317</v>
      </c>
      <c r="H502" s="15">
        <v>3485</v>
      </c>
      <c r="I502" s="15">
        <v>970</v>
      </c>
      <c r="J502" s="17">
        <v>2</v>
      </c>
      <c r="K502" s="60">
        <f t="shared" si="26"/>
        <v>8291</v>
      </c>
      <c r="L502" s="95">
        <f>'LEI Seaview Usage'!J501</f>
        <v>36.4925</v>
      </c>
      <c r="M502" s="95">
        <f>'LEI Seaview Usage'!K501</f>
        <v>37.384999999999998</v>
      </c>
      <c r="N502" s="95">
        <f>'LEI Seaview Usage'!L501</f>
        <v>91.18</v>
      </c>
      <c r="O502" s="95">
        <f>'LEI Seaview Usage'!M501</f>
        <v>97.9</v>
      </c>
      <c r="P502" s="95">
        <f>'LEI Seaview Usage'!N501</f>
        <v>42.274999999999999</v>
      </c>
      <c r="Q502" s="95">
        <f>'LEI Seaview Usage'!O501</f>
        <v>35.015000000000001</v>
      </c>
      <c r="R502" s="64">
        <f t="shared" si="27"/>
        <v>56.707916666666655</v>
      </c>
      <c r="S502" s="114">
        <f t="shared" si="28"/>
        <v>690.91666666666663</v>
      </c>
    </row>
    <row r="503" spans="2:19" ht="15.75" x14ac:dyDescent="0.25">
      <c r="B503" s="58"/>
      <c r="C503" s="13">
        <v>0.625</v>
      </c>
      <c r="D503" s="14" t="s">
        <v>535</v>
      </c>
      <c r="E503" s="15">
        <v>126</v>
      </c>
      <c r="F503" s="15">
        <v>29</v>
      </c>
      <c r="G503" s="15">
        <v>1587</v>
      </c>
      <c r="H503" s="15">
        <v>1911</v>
      </c>
      <c r="I503" s="15">
        <v>1017</v>
      </c>
      <c r="J503" s="17">
        <v>29</v>
      </c>
      <c r="K503" s="60">
        <f t="shared" si="26"/>
        <v>4699</v>
      </c>
      <c r="L503" s="95">
        <f>'LEI Seaview Usage'!J502</f>
        <v>35.945</v>
      </c>
      <c r="M503" s="95">
        <f>'LEI Seaview Usage'!K502</f>
        <v>35.217500000000001</v>
      </c>
      <c r="N503" s="95">
        <f>'LEI Seaview Usage'!L502</f>
        <v>53.066000000000003</v>
      </c>
      <c r="O503" s="95">
        <f>'LEI Seaview Usage'!M502</f>
        <v>58.897999999999996</v>
      </c>
      <c r="P503" s="95">
        <f>'LEI Seaview Usage'!N502</f>
        <v>42.805999999999997</v>
      </c>
      <c r="Q503" s="95">
        <f>'LEI Seaview Usage'!O502</f>
        <v>35.217500000000001</v>
      </c>
      <c r="R503" s="64">
        <f t="shared" si="27"/>
        <v>43.524999999999999</v>
      </c>
      <c r="S503" s="114">
        <f t="shared" si="28"/>
        <v>391.58333333333331</v>
      </c>
    </row>
    <row r="504" spans="2:19" ht="15.75" x14ac:dyDescent="0.25">
      <c r="B504" s="58"/>
      <c r="C504" s="13">
        <v>0.625</v>
      </c>
      <c r="D504" s="14" t="s">
        <v>536</v>
      </c>
      <c r="E504" s="15">
        <v>747</v>
      </c>
      <c r="F504" s="15">
        <v>1455</v>
      </c>
      <c r="G504" s="15">
        <v>713</v>
      </c>
      <c r="H504" s="15">
        <v>445</v>
      </c>
      <c r="I504" s="15">
        <v>312</v>
      </c>
      <c r="J504" s="17">
        <v>459</v>
      </c>
      <c r="K504" s="60">
        <f t="shared" si="26"/>
        <v>4131</v>
      </c>
      <c r="L504" s="95">
        <f>'LEI Seaview Usage'!J503</f>
        <v>40.602499999999999</v>
      </c>
      <c r="M504" s="95">
        <f>'LEI Seaview Usage'!K503</f>
        <v>50.69</v>
      </c>
      <c r="N504" s="95">
        <f>'LEI Seaview Usage'!L503</f>
        <v>40.347499999999997</v>
      </c>
      <c r="O504" s="95">
        <f>'LEI Seaview Usage'!M503</f>
        <v>38.337499999999999</v>
      </c>
      <c r="P504" s="95">
        <f>'LEI Seaview Usage'!N503</f>
        <v>37.340000000000003</v>
      </c>
      <c r="Q504" s="95">
        <f>'LEI Seaview Usage'!O503</f>
        <v>38.442500000000003</v>
      </c>
      <c r="R504" s="64">
        <f t="shared" si="27"/>
        <v>40.96</v>
      </c>
      <c r="S504" s="114">
        <f t="shared" si="28"/>
        <v>344.25</v>
      </c>
    </row>
    <row r="505" spans="2:19" ht="15.75" x14ac:dyDescent="0.25">
      <c r="B505" s="58"/>
      <c r="C505" s="13">
        <v>0.625</v>
      </c>
      <c r="D505" s="14" t="s">
        <v>537</v>
      </c>
      <c r="E505" s="15">
        <v>38</v>
      </c>
      <c r="F505" s="15"/>
      <c r="G505" s="15">
        <v>57</v>
      </c>
      <c r="H505" s="15">
        <v>98</v>
      </c>
      <c r="I505" s="15">
        <v>12</v>
      </c>
      <c r="J505" s="17">
        <v>1</v>
      </c>
      <c r="K505" s="60">
        <f t="shared" si="26"/>
        <v>206</v>
      </c>
      <c r="L505" s="95">
        <f>'LEI Seaview Usage'!J504</f>
        <v>35.284999999999997</v>
      </c>
      <c r="M505" s="95">
        <f>'LEI Seaview Usage'!K504</f>
        <v>35</v>
      </c>
      <c r="N505" s="95">
        <f>'LEI Seaview Usage'!L504</f>
        <v>35.427500000000002</v>
      </c>
      <c r="O505" s="95">
        <f>'LEI Seaview Usage'!M504</f>
        <v>35.734999999999999</v>
      </c>
      <c r="P505" s="95">
        <f>'LEI Seaview Usage'!N504</f>
        <v>35.090000000000003</v>
      </c>
      <c r="Q505" s="95">
        <f>'LEI Seaview Usage'!O504</f>
        <v>35.0075</v>
      </c>
      <c r="R505" s="64">
        <f t="shared" si="27"/>
        <v>35.2575</v>
      </c>
      <c r="S505" s="114">
        <f t="shared" si="28"/>
        <v>20.6</v>
      </c>
    </row>
    <row r="506" spans="2:19" ht="15.75" x14ac:dyDescent="0.25">
      <c r="B506" s="58"/>
      <c r="C506" s="13">
        <v>0.625</v>
      </c>
      <c r="D506" s="14" t="s">
        <v>538</v>
      </c>
      <c r="E506" s="15">
        <v>197</v>
      </c>
      <c r="F506" s="15">
        <v>58</v>
      </c>
      <c r="G506" s="15">
        <v>3434</v>
      </c>
      <c r="H506" s="15">
        <v>5219</v>
      </c>
      <c r="I506" s="15">
        <v>1797</v>
      </c>
      <c r="J506" s="17">
        <v>625</v>
      </c>
      <c r="K506" s="60">
        <f t="shared" si="26"/>
        <v>11330</v>
      </c>
      <c r="L506" s="95">
        <f>'LEI Seaview Usage'!J505</f>
        <v>36.477499999999999</v>
      </c>
      <c r="M506" s="95">
        <f>'LEI Seaview Usage'!K505</f>
        <v>35.435000000000002</v>
      </c>
      <c r="N506" s="95">
        <f>'LEI Seaview Usage'!L505</f>
        <v>95.86</v>
      </c>
      <c r="O506" s="95">
        <f>'LEI Seaview Usage'!M505</f>
        <v>167.26</v>
      </c>
      <c r="P506" s="95">
        <f>'LEI Seaview Usage'!N505</f>
        <v>56.846000000000004</v>
      </c>
      <c r="Q506" s="95">
        <f>'LEI Seaview Usage'!O505</f>
        <v>39.6875</v>
      </c>
      <c r="R506" s="64">
        <f t="shared" si="27"/>
        <v>71.927666666666667</v>
      </c>
      <c r="S506" s="114">
        <f t="shared" si="28"/>
        <v>944.16666666666663</v>
      </c>
    </row>
    <row r="507" spans="2:19" ht="15.75" x14ac:dyDescent="0.25">
      <c r="B507" s="58"/>
      <c r="C507" s="13">
        <v>0.625</v>
      </c>
      <c r="D507" s="14" t="s">
        <v>539</v>
      </c>
      <c r="E507" s="15">
        <v>106</v>
      </c>
      <c r="F507" s="15">
        <v>127</v>
      </c>
      <c r="G507" s="15">
        <v>171</v>
      </c>
      <c r="H507" s="15">
        <v>174</v>
      </c>
      <c r="I507" s="15">
        <v>146</v>
      </c>
      <c r="J507" s="17">
        <v>101</v>
      </c>
      <c r="K507" s="60">
        <f t="shared" si="26"/>
        <v>825</v>
      </c>
      <c r="L507" s="95">
        <f>'LEI Seaview Usage'!J506</f>
        <v>35.795000000000002</v>
      </c>
      <c r="M507" s="95">
        <f>'LEI Seaview Usage'!K506</f>
        <v>35.952500000000001</v>
      </c>
      <c r="N507" s="95">
        <f>'LEI Seaview Usage'!L506</f>
        <v>36.282499999999999</v>
      </c>
      <c r="O507" s="95">
        <f>'LEI Seaview Usage'!M506</f>
        <v>36.305</v>
      </c>
      <c r="P507" s="95">
        <f>'LEI Seaview Usage'!N506</f>
        <v>36.094999999999999</v>
      </c>
      <c r="Q507" s="95">
        <f>'LEI Seaview Usage'!O506</f>
        <v>35.7575</v>
      </c>
      <c r="R507" s="64">
        <f t="shared" si="27"/>
        <v>36.03125</v>
      </c>
      <c r="S507" s="114">
        <f t="shared" si="28"/>
        <v>68.75</v>
      </c>
    </row>
    <row r="508" spans="2:19" ht="15.75" x14ac:dyDescent="0.25">
      <c r="B508" s="58"/>
      <c r="C508" s="13">
        <v>0.625</v>
      </c>
      <c r="D508" s="14" t="s">
        <v>540</v>
      </c>
      <c r="E508" s="15">
        <v>411</v>
      </c>
      <c r="F508" s="15">
        <v>541</v>
      </c>
      <c r="G508" s="15">
        <v>412</v>
      </c>
      <c r="H508" s="15">
        <v>740</v>
      </c>
      <c r="I508" s="15">
        <v>788</v>
      </c>
      <c r="J508" s="17">
        <v>308</v>
      </c>
      <c r="K508" s="60">
        <f t="shared" si="26"/>
        <v>3200</v>
      </c>
      <c r="L508" s="95">
        <f>'LEI Seaview Usage'!J507</f>
        <v>38.082500000000003</v>
      </c>
      <c r="M508" s="95">
        <f>'LEI Seaview Usage'!K507</f>
        <v>39.057499999999997</v>
      </c>
      <c r="N508" s="95">
        <f>'LEI Seaview Usage'!L507</f>
        <v>38.090000000000003</v>
      </c>
      <c r="O508" s="95">
        <f>'LEI Seaview Usage'!M507</f>
        <v>40.549999999999997</v>
      </c>
      <c r="P508" s="95">
        <f>'LEI Seaview Usage'!N507</f>
        <v>40.909999999999997</v>
      </c>
      <c r="Q508" s="95">
        <f>'LEI Seaview Usage'!O507</f>
        <v>37.31</v>
      </c>
      <c r="R508" s="64">
        <f t="shared" si="27"/>
        <v>39</v>
      </c>
      <c r="S508" s="114">
        <f t="shared" si="28"/>
        <v>266.66666666666669</v>
      </c>
    </row>
    <row r="509" spans="2:19" ht="15.75" x14ac:dyDescent="0.25">
      <c r="B509" s="58"/>
      <c r="C509" s="13">
        <v>0.625</v>
      </c>
      <c r="D509" s="14" t="s">
        <v>541</v>
      </c>
      <c r="E509" s="15">
        <v>199</v>
      </c>
      <c r="F509" s="15">
        <v>750</v>
      </c>
      <c r="G509" s="15">
        <v>804</v>
      </c>
      <c r="H509" s="15">
        <v>1054</v>
      </c>
      <c r="I509" s="15">
        <v>333</v>
      </c>
      <c r="J509" s="17">
        <v>143</v>
      </c>
      <c r="K509" s="60">
        <f t="shared" si="26"/>
        <v>3283</v>
      </c>
      <c r="L509" s="95">
        <f>'LEI Seaview Usage'!J508</f>
        <v>36.4925</v>
      </c>
      <c r="M509" s="95">
        <f>'LEI Seaview Usage'!K508</f>
        <v>40.625</v>
      </c>
      <c r="N509" s="95">
        <f>'LEI Seaview Usage'!L508</f>
        <v>41.03</v>
      </c>
      <c r="O509" s="95">
        <f>'LEI Seaview Usage'!M508</f>
        <v>43.472000000000001</v>
      </c>
      <c r="P509" s="95">
        <f>'LEI Seaview Usage'!N508</f>
        <v>37.497500000000002</v>
      </c>
      <c r="Q509" s="95">
        <f>'LEI Seaview Usage'!O508</f>
        <v>36.072499999999998</v>
      </c>
      <c r="R509" s="64">
        <f t="shared" si="27"/>
        <v>39.198250000000002</v>
      </c>
      <c r="S509" s="114">
        <f t="shared" si="28"/>
        <v>273.58333333333331</v>
      </c>
    </row>
    <row r="510" spans="2:19" ht="15.75" x14ac:dyDescent="0.25">
      <c r="B510" s="58"/>
      <c r="C510" s="13">
        <v>0.625</v>
      </c>
      <c r="D510" s="14" t="s">
        <v>542</v>
      </c>
      <c r="E510" s="15">
        <v>13</v>
      </c>
      <c r="F510" s="15">
        <v>196</v>
      </c>
      <c r="G510" s="15">
        <v>1215</v>
      </c>
      <c r="H510" s="15">
        <v>616</v>
      </c>
      <c r="I510" s="15">
        <v>1031</v>
      </c>
      <c r="J510" s="17">
        <v>1124</v>
      </c>
      <c r="K510" s="60">
        <f t="shared" si="26"/>
        <v>4195</v>
      </c>
      <c r="L510" s="95">
        <f>'LEI Seaview Usage'!J509</f>
        <v>35.097499999999997</v>
      </c>
      <c r="M510" s="95">
        <f>'LEI Seaview Usage'!K509</f>
        <v>36.47</v>
      </c>
      <c r="N510" s="95">
        <f>'LEI Seaview Usage'!L509</f>
        <v>46.37</v>
      </c>
      <c r="O510" s="95">
        <f>'LEI Seaview Usage'!M509</f>
        <v>39.619999999999997</v>
      </c>
      <c r="P510" s="95">
        <f>'LEI Seaview Usage'!N509</f>
        <v>43.058</v>
      </c>
      <c r="Q510" s="95">
        <f>'LEI Seaview Usage'!O509</f>
        <v>44.731999999999999</v>
      </c>
      <c r="R510" s="64">
        <f t="shared" si="27"/>
        <v>40.891249999999999</v>
      </c>
      <c r="S510" s="114">
        <f t="shared" si="28"/>
        <v>349.58333333333331</v>
      </c>
    </row>
    <row r="511" spans="2:19" ht="15.75" x14ac:dyDescent="0.25">
      <c r="B511" s="58"/>
      <c r="C511" s="13">
        <v>0.625</v>
      </c>
      <c r="D511" s="14" t="s">
        <v>543</v>
      </c>
      <c r="E511" s="15">
        <v>50</v>
      </c>
      <c r="F511" s="15">
        <v>203</v>
      </c>
      <c r="G511" s="15">
        <v>141</v>
      </c>
      <c r="H511" s="15">
        <v>456</v>
      </c>
      <c r="I511" s="15">
        <v>78</v>
      </c>
      <c r="J511" s="17">
        <v>44</v>
      </c>
      <c r="K511" s="60">
        <f t="shared" si="26"/>
        <v>972</v>
      </c>
      <c r="L511" s="95">
        <f>'LEI Seaview Usage'!J510</f>
        <v>35.375</v>
      </c>
      <c r="M511" s="95">
        <f>'LEI Seaview Usage'!K510</f>
        <v>36.522500000000001</v>
      </c>
      <c r="N511" s="95">
        <f>'LEI Seaview Usage'!L510</f>
        <v>36.057499999999997</v>
      </c>
      <c r="O511" s="95">
        <f>'LEI Seaview Usage'!M510</f>
        <v>38.42</v>
      </c>
      <c r="P511" s="95">
        <f>'LEI Seaview Usage'!N510</f>
        <v>35.585000000000001</v>
      </c>
      <c r="Q511" s="95">
        <f>'LEI Seaview Usage'!O510</f>
        <v>35.33</v>
      </c>
      <c r="R511" s="64">
        <f t="shared" si="27"/>
        <v>36.215000000000003</v>
      </c>
      <c r="S511" s="114">
        <f t="shared" si="28"/>
        <v>81</v>
      </c>
    </row>
    <row r="512" spans="2:19" ht="15.75" x14ac:dyDescent="0.25">
      <c r="B512" s="58"/>
      <c r="C512" s="13">
        <v>0.625</v>
      </c>
      <c r="D512" s="14" t="s">
        <v>544</v>
      </c>
      <c r="E512" s="15">
        <v>771</v>
      </c>
      <c r="F512" s="15">
        <v>1005</v>
      </c>
      <c r="G512" s="15">
        <v>1221</v>
      </c>
      <c r="H512" s="15">
        <v>993</v>
      </c>
      <c r="I512" s="15">
        <v>861</v>
      </c>
      <c r="J512" s="17">
        <v>752</v>
      </c>
      <c r="K512" s="60">
        <f t="shared" si="26"/>
        <v>5603</v>
      </c>
      <c r="L512" s="95">
        <f>'LEI Seaview Usage'!J511</f>
        <v>40.782499999999999</v>
      </c>
      <c r="M512" s="95">
        <f>'LEI Seaview Usage'!K511</f>
        <v>42.59</v>
      </c>
      <c r="N512" s="95">
        <f>'LEI Seaview Usage'!L511</f>
        <v>46.478000000000002</v>
      </c>
      <c r="O512" s="95">
        <f>'LEI Seaview Usage'!M511</f>
        <v>42.447499999999998</v>
      </c>
      <c r="P512" s="95">
        <f>'LEI Seaview Usage'!N511</f>
        <v>41.457499999999996</v>
      </c>
      <c r="Q512" s="95">
        <f>'LEI Seaview Usage'!O511</f>
        <v>40.64</v>
      </c>
      <c r="R512" s="64">
        <f t="shared" si="27"/>
        <v>42.399249999999995</v>
      </c>
      <c r="S512" s="114">
        <f t="shared" si="28"/>
        <v>466.91666666666669</v>
      </c>
    </row>
    <row r="513" spans="2:19" ht="15.75" x14ac:dyDescent="0.25">
      <c r="B513" s="58"/>
      <c r="C513" s="13">
        <v>0.625</v>
      </c>
      <c r="D513" s="14" t="s">
        <v>545</v>
      </c>
      <c r="E513" s="15">
        <v>104</v>
      </c>
      <c r="F513" s="15">
        <v>76</v>
      </c>
      <c r="G513" s="15">
        <v>713</v>
      </c>
      <c r="H513" s="15">
        <v>2953</v>
      </c>
      <c r="I513" s="15">
        <v>1492</v>
      </c>
      <c r="J513" s="17">
        <v>166</v>
      </c>
      <c r="K513" s="60">
        <f t="shared" si="26"/>
        <v>5504</v>
      </c>
      <c r="L513" s="95">
        <f>'LEI Seaview Usage'!J512</f>
        <v>35.78</v>
      </c>
      <c r="M513" s="95">
        <f>'LEI Seaview Usage'!K512</f>
        <v>35.57</v>
      </c>
      <c r="N513" s="95">
        <f>'LEI Seaview Usage'!L512</f>
        <v>40.347499999999997</v>
      </c>
      <c r="O513" s="95">
        <f>'LEI Seaview Usage'!M512</f>
        <v>77.653999999999996</v>
      </c>
      <c r="P513" s="95">
        <f>'LEI Seaview Usage'!N512</f>
        <v>51.356000000000002</v>
      </c>
      <c r="Q513" s="95">
        <f>'LEI Seaview Usage'!O512</f>
        <v>36.244999999999997</v>
      </c>
      <c r="R513" s="64">
        <f t="shared" si="27"/>
        <v>46.158749999999998</v>
      </c>
      <c r="S513" s="114">
        <f t="shared" si="28"/>
        <v>458.66666666666669</v>
      </c>
    </row>
    <row r="514" spans="2:19" ht="15.75" x14ac:dyDescent="0.25">
      <c r="B514" s="58"/>
      <c r="C514" s="13">
        <v>0.625</v>
      </c>
      <c r="D514" s="14" t="s">
        <v>546</v>
      </c>
      <c r="E514" s="15">
        <v>2164</v>
      </c>
      <c r="F514" s="15">
        <v>2877</v>
      </c>
      <c r="G514" s="15">
        <v>3456</v>
      </c>
      <c r="H514" s="15"/>
      <c r="I514" s="15"/>
      <c r="J514" s="17"/>
      <c r="K514" s="60">
        <f t="shared" si="26"/>
        <v>8497</v>
      </c>
      <c r="L514" s="95">
        <f>'LEI Seaview Usage'!J513</f>
        <v>63.451999999999998</v>
      </c>
      <c r="M514" s="95">
        <f>'LEI Seaview Usage'!K513</f>
        <v>76.286000000000001</v>
      </c>
      <c r="N514" s="95">
        <f>'LEI Seaview Usage'!L513</f>
        <v>96.74</v>
      </c>
      <c r="O514" s="95">
        <f>'LEI Seaview Usage'!M513</f>
        <v>35</v>
      </c>
      <c r="P514" s="95">
        <f>'LEI Seaview Usage'!N513</f>
        <v>35</v>
      </c>
      <c r="Q514" s="95">
        <f>'LEI Seaview Usage'!O513</f>
        <v>35</v>
      </c>
      <c r="R514" s="64">
        <f t="shared" si="27"/>
        <v>56.913000000000004</v>
      </c>
      <c r="S514" s="114">
        <f t="shared" si="28"/>
        <v>1416.1666666666667</v>
      </c>
    </row>
    <row r="515" spans="2:19" ht="15.75" x14ac:dyDescent="0.25">
      <c r="B515" s="58"/>
      <c r="C515" s="13">
        <v>0.625</v>
      </c>
      <c r="D515" s="14" t="s">
        <v>547</v>
      </c>
      <c r="E515" s="15"/>
      <c r="F515" s="15">
        <v>207</v>
      </c>
      <c r="G515" s="15">
        <v>145</v>
      </c>
      <c r="H515" s="15">
        <v>234</v>
      </c>
      <c r="I515" s="15">
        <v>161</v>
      </c>
      <c r="J515" s="17">
        <v>5</v>
      </c>
      <c r="K515" s="60">
        <f t="shared" si="26"/>
        <v>752</v>
      </c>
      <c r="L515" s="95">
        <f>'LEI Seaview Usage'!J514</f>
        <v>35</v>
      </c>
      <c r="M515" s="95">
        <f>'LEI Seaview Usage'!K514</f>
        <v>36.552500000000002</v>
      </c>
      <c r="N515" s="95">
        <f>'LEI Seaview Usage'!L514</f>
        <v>36.087499999999999</v>
      </c>
      <c r="O515" s="95">
        <f>'LEI Seaview Usage'!M514</f>
        <v>36.755000000000003</v>
      </c>
      <c r="P515" s="95">
        <f>'LEI Seaview Usage'!N514</f>
        <v>36.207500000000003</v>
      </c>
      <c r="Q515" s="95">
        <f>'LEI Seaview Usage'!O514</f>
        <v>35.037500000000001</v>
      </c>
      <c r="R515" s="64">
        <f t="shared" si="27"/>
        <v>35.940000000000005</v>
      </c>
      <c r="S515" s="114">
        <f t="shared" si="28"/>
        <v>75.2</v>
      </c>
    </row>
    <row r="516" spans="2:19" ht="15.75" x14ac:dyDescent="0.25">
      <c r="B516" s="58"/>
      <c r="C516" s="13">
        <v>0.625</v>
      </c>
      <c r="D516" s="14" t="s">
        <v>548</v>
      </c>
      <c r="E516" s="15">
        <v>1170</v>
      </c>
      <c r="F516" s="15">
        <v>83</v>
      </c>
      <c r="G516" s="15">
        <v>191</v>
      </c>
      <c r="H516" s="15">
        <v>809</v>
      </c>
      <c r="I516" s="15">
        <v>71</v>
      </c>
      <c r="J516" s="17">
        <v>29</v>
      </c>
      <c r="K516" s="60">
        <f t="shared" si="26"/>
        <v>2353</v>
      </c>
      <c r="L516" s="95">
        <f>'LEI Seaview Usage'!J515</f>
        <v>45.56</v>
      </c>
      <c r="M516" s="95">
        <f>'LEI Seaview Usage'!K515</f>
        <v>35.622500000000002</v>
      </c>
      <c r="N516" s="95">
        <f>'LEI Seaview Usage'!L515</f>
        <v>36.432499999999997</v>
      </c>
      <c r="O516" s="95">
        <f>'LEI Seaview Usage'!M515</f>
        <v>41.067500000000003</v>
      </c>
      <c r="P516" s="95">
        <f>'LEI Seaview Usage'!N515</f>
        <v>35.532499999999999</v>
      </c>
      <c r="Q516" s="95">
        <f>'LEI Seaview Usage'!O515</f>
        <v>35.217500000000001</v>
      </c>
      <c r="R516" s="64">
        <f t="shared" si="27"/>
        <v>38.238750000000003</v>
      </c>
      <c r="S516" s="114">
        <f t="shared" si="28"/>
        <v>196.08333333333334</v>
      </c>
    </row>
    <row r="517" spans="2:19" ht="15.75" x14ac:dyDescent="0.25">
      <c r="B517" s="58"/>
      <c r="C517" s="13">
        <v>0.625</v>
      </c>
      <c r="D517" s="14" t="s">
        <v>549</v>
      </c>
      <c r="E517" s="15">
        <v>520</v>
      </c>
      <c r="F517" s="15">
        <v>430</v>
      </c>
      <c r="G517" s="15">
        <v>930</v>
      </c>
      <c r="H517" s="15">
        <v>490</v>
      </c>
      <c r="I517" s="15">
        <v>620</v>
      </c>
      <c r="J517" s="17">
        <v>380</v>
      </c>
      <c r="K517" s="60">
        <f t="shared" si="26"/>
        <v>3370</v>
      </c>
      <c r="L517" s="95">
        <f>'LEI Seaview Usage'!J516</f>
        <v>38.9</v>
      </c>
      <c r="M517" s="95">
        <f>'LEI Seaview Usage'!K516</f>
        <v>38.225000000000001</v>
      </c>
      <c r="N517" s="95">
        <f>'LEI Seaview Usage'!L516</f>
        <v>41.975000000000001</v>
      </c>
      <c r="O517" s="95">
        <f>'LEI Seaview Usage'!M516</f>
        <v>38.674999999999997</v>
      </c>
      <c r="P517" s="95">
        <f>'LEI Seaview Usage'!N516</f>
        <v>39.65</v>
      </c>
      <c r="Q517" s="95">
        <f>'LEI Seaview Usage'!O516</f>
        <v>37.85</v>
      </c>
      <c r="R517" s="64">
        <f t="shared" si="27"/>
        <v>39.212499999999999</v>
      </c>
      <c r="S517" s="114">
        <f t="shared" si="28"/>
        <v>280.83333333333331</v>
      </c>
    </row>
    <row r="518" spans="2:19" ht="15.75" x14ac:dyDescent="0.25">
      <c r="B518" s="58"/>
      <c r="C518" s="13">
        <v>0.625</v>
      </c>
      <c r="D518" s="14" t="s">
        <v>550</v>
      </c>
      <c r="E518" s="15">
        <v>493</v>
      </c>
      <c r="F518" s="15">
        <v>683</v>
      </c>
      <c r="G518" s="15">
        <v>935</v>
      </c>
      <c r="H518" s="15">
        <v>852</v>
      </c>
      <c r="I518" s="15">
        <v>806</v>
      </c>
      <c r="J518" s="17">
        <v>506</v>
      </c>
      <c r="K518" s="60">
        <f t="shared" si="26"/>
        <v>4275</v>
      </c>
      <c r="L518" s="95">
        <f>'LEI Seaview Usage'!J517</f>
        <v>38.697499999999998</v>
      </c>
      <c r="M518" s="95">
        <f>'LEI Seaview Usage'!K517</f>
        <v>40.122500000000002</v>
      </c>
      <c r="N518" s="95">
        <f>'LEI Seaview Usage'!L517</f>
        <v>42.012500000000003</v>
      </c>
      <c r="O518" s="95">
        <f>'LEI Seaview Usage'!M517</f>
        <v>41.39</v>
      </c>
      <c r="P518" s="95">
        <f>'LEI Seaview Usage'!N517</f>
        <v>41.045000000000002</v>
      </c>
      <c r="Q518" s="95">
        <f>'LEI Seaview Usage'!O517</f>
        <v>38.795000000000002</v>
      </c>
      <c r="R518" s="64">
        <f t="shared" si="27"/>
        <v>40.34375</v>
      </c>
      <c r="S518" s="114">
        <f t="shared" si="28"/>
        <v>356.25</v>
      </c>
    </row>
    <row r="519" spans="2:19" ht="15.75" x14ac:dyDescent="0.25">
      <c r="B519" s="58"/>
      <c r="C519" s="13">
        <v>0.625</v>
      </c>
      <c r="D519" s="14" t="s">
        <v>551</v>
      </c>
      <c r="E519" s="15">
        <v>195</v>
      </c>
      <c r="F519" s="15">
        <v>31</v>
      </c>
      <c r="G519" s="15">
        <v>98</v>
      </c>
      <c r="H519" s="15">
        <v>928</v>
      </c>
      <c r="I519" s="15">
        <v>592</v>
      </c>
      <c r="J519" s="17">
        <v>263</v>
      </c>
      <c r="K519" s="60">
        <f t="shared" si="26"/>
        <v>2107</v>
      </c>
      <c r="L519" s="95">
        <f>'LEI Seaview Usage'!J518</f>
        <v>36.462499999999999</v>
      </c>
      <c r="M519" s="95">
        <f>'LEI Seaview Usage'!K518</f>
        <v>35.232500000000002</v>
      </c>
      <c r="N519" s="95">
        <f>'LEI Seaview Usage'!L518</f>
        <v>35.734999999999999</v>
      </c>
      <c r="O519" s="95">
        <f>'LEI Seaview Usage'!M518</f>
        <v>41.96</v>
      </c>
      <c r="P519" s="95">
        <f>'LEI Seaview Usage'!N518</f>
        <v>39.44</v>
      </c>
      <c r="Q519" s="95">
        <f>'LEI Seaview Usage'!O518</f>
        <v>36.972499999999997</v>
      </c>
      <c r="R519" s="64">
        <f t="shared" si="27"/>
        <v>37.633749999999999</v>
      </c>
      <c r="S519" s="114">
        <f t="shared" si="28"/>
        <v>175.58333333333334</v>
      </c>
    </row>
    <row r="520" spans="2:19" ht="15.75" x14ac:dyDescent="0.25">
      <c r="B520" s="58"/>
      <c r="C520" s="13">
        <v>0.625</v>
      </c>
      <c r="D520" s="14" t="s">
        <v>552</v>
      </c>
      <c r="E520" s="15">
        <v>169</v>
      </c>
      <c r="F520" s="15">
        <v>41</v>
      </c>
      <c r="G520" s="15">
        <v>151</v>
      </c>
      <c r="H520" s="15">
        <v>177</v>
      </c>
      <c r="I520" s="15">
        <v>76</v>
      </c>
      <c r="J520" s="17">
        <v>34</v>
      </c>
      <c r="K520" s="60">
        <f t="shared" si="26"/>
        <v>648</v>
      </c>
      <c r="L520" s="95">
        <f>'LEI Seaview Usage'!J519</f>
        <v>36.267499999999998</v>
      </c>
      <c r="M520" s="95">
        <f>'LEI Seaview Usage'!K519</f>
        <v>35.307499999999997</v>
      </c>
      <c r="N520" s="95">
        <f>'LEI Seaview Usage'!L519</f>
        <v>36.1325</v>
      </c>
      <c r="O520" s="95">
        <f>'LEI Seaview Usage'!M519</f>
        <v>36.327500000000001</v>
      </c>
      <c r="P520" s="95">
        <f>'LEI Seaview Usage'!N519</f>
        <v>35.57</v>
      </c>
      <c r="Q520" s="95">
        <f>'LEI Seaview Usage'!O519</f>
        <v>35.255000000000003</v>
      </c>
      <c r="R520" s="64">
        <f t="shared" si="27"/>
        <v>35.809999999999995</v>
      </c>
      <c r="S520" s="114">
        <f t="shared" si="28"/>
        <v>54</v>
      </c>
    </row>
    <row r="521" spans="2:19" ht="15.75" x14ac:dyDescent="0.25">
      <c r="B521" s="58"/>
      <c r="C521" s="13">
        <v>0.625</v>
      </c>
      <c r="D521" s="14" t="s">
        <v>553</v>
      </c>
      <c r="E521" s="15">
        <v>60</v>
      </c>
      <c r="F521" s="15">
        <v>55</v>
      </c>
      <c r="G521" s="15">
        <v>33</v>
      </c>
      <c r="H521" s="15">
        <v>236</v>
      </c>
      <c r="I521" s="15">
        <v>26</v>
      </c>
      <c r="J521" s="17">
        <v>21</v>
      </c>
      <c r="K521" s="60">
        <f t="shared" ref="K521:K584" si="29">SUM(E521:J521)</f>
        <v>431</v>
      </c>
      <c r="L521" s="95">
        <f>'LEI Seaview Usage'!J520</f>
        <v>35.450000000000003</v>
      </c>
      <c r="M521" s="95">
        <f>'LEI Seaview Usage'!K520</f>
        <v>35.412500000000001</v>
      </c>
      <c r="N521" s="95">
        <f>'LEI Seaview Usage'!L520</f>
        <v>35.247500000000002</v>
      </c>
      <c r="O521" s="95">
        <f>'LEI Seaview Usage'!M520</f>
        <v>36.770000000000003</v>
      </c>
      <c r="P521" s="95">
        <f>'LEI Seaview Usage'!N520</f>
        <v>35.195</v>
      </c>
      <c r="Q521" s="95">
        <f>'LEI Seaview Usage'!O520</f>
        <v>35.157499999999999</v>
      </c>
      <c r="R521" s="64">
        <f t="shared" ref="R521:R584" si="30">AVERAGE(L521:Q521)</f>
        <v>35.53875</v>
      </c>
      <c r="S521" s="114">
        <f t="shared" ref="S521:S584" si="31">IFERROR(AVERAGE(E521:J521)/2,"")</f>
        <v>35.916666666666664</v>
      </c>
    </row>
    <row r="522" spans="2:19" ht="15.75" x14ac:dyDescent="0.25">
      <c r="B522" s="58"/>
      <c r="C522" s="13">
        <v>0.625</v>
      </c>
      <c r="D522" s="14" t="s">
        <v>554</v>
      </c>
      <c r="E522" s="15">
        <v>1182</v>
      </c>
      <c r="F522" s="15">
        <v>969</v>
      </c>
      <c r="G522" s="15">
        <v>1188</v>
      </c>
      <c r="H522" s="15">
        <v>1283</v>
      </c>
      <c r="I522" s="15">
        <v>935</v>
      </c>
      <c r="J522" s="17">
        <v>903</v>
      </c>
      <c r="K522" s="60">
        <f t="shared" si="29"/>
        <v>6460</v>
      </c>
      <c r="L522" s="95">
        <f>'LEI Seaview Usage'!J521</f>
        <v>45.776000000000003</v>
      </c>
      <c r="M522" s="95">
        <f>'LEI Seaview Usage'!K521</f>
        <v>42.267499999999998</v>
      </c>
      <c r="N522" s="95">
        <f>'LEI Seaview Usage'!L521</f>
        <v>45.884</v>
      </c>
      <c r="O522" s="95">
        <f>'LEI Seaview Usage'!M521</f>
        <v>47.594000000000001</v>
      </c>
      <c r="P522" s="95">
        <f>'LEI Seaview Usage'!N521</f>
        <v>42.012500000000003</v>
      </c>
      <c r="Q522" s="95">
        <f>'LEI Seaview Usage'!O521</f>
        <v>41.772500000000001</v>
      </c>
      <c r="R522" s="64">
        <f t="shared" si="30"/>
        <v>44.217749999999995</v>
      </c>
      <c r="S522" s="114">
        <f t="shared" si="31"/>
        <v>538.33333333333337</v>
      </c>
    </row>
    <row r="523" spans="2:19" ht="15.75" x14ac:dyDescent="0.25">
      <c r="B523" s="58"/>
      <c r="C523" s="13">
        <v>0.625</v>
      </c>
      <c r="D523" s="14" t="s">
        <v>555</v>
      </c>
      <c r="E523" s="15">
        <v>112</v>
      </c>
      <c r="F523" s="15">
        <v>29</v>
      </c>
      <c r="G523" s="15">
        <v>37</v>
      </c>
      <c r="H523" s="15">
        <v>64</v>
      </c>
      <c r="I523" s="15">
        <v>56</v>
      </c>
      <c r="J523" s="17">
        <v>161</v>
      </c>
      <c r="K523" s="60">
        <f t="shared" si="29"/>
        <v>459</v>
      </c>
      <c r="L523" s="95">
        <f>'LEI Seaview Usage'!J522</f>
        <v>35.840000000000003</v>
      </c>
      <c r="M523" s="95">
        <f>'LEI Seaview Usage'!K522</f>
        <v>35.217500000000001</v>
      </c>
      <c r="N523" s="95">
        <f>'LEI Seaview Usage'!L522</f>
        <v>35.277500000000003</v>
      </c>
      <c r="O523" s="95">
        <f>'LEI Seaview Usage'!M522</f>
        <v>35.479999999999997</v>
      </c>
      <c r="P523" s="95">
        <f>'LEI Seaview Usage'!N522</f>
        <v>35.42</v>
      </c>
      <c r="Q523" s="95">
        <f>'LEI Seaview Usage'!O522</f>
        <v>36.207500000000003</v>
      </c>
      <c r="R523" s="64">
        <f t="shared" si="30"/>
        <v>35.573750000000004</v>
      </c>
      <c r="S523" s="114">
        <f t="shared" si="31"/>
        <v>38.25</v>
      </c>
    </row>
    <row r="524" spans="2:19" ht="15.75" x14ac:dyDescent="0.25">
      <c r="B524" s="58"/>
      <c r="C524" s="13">
        <v>0.625</v>
      </c>
      <c r="D524" s="14" t="s">
        <v>556</v>
      </c>
      <c r="E524" s="15">
        <v>11</v>
      </c>
      <c r="F524" s="15">
        <v>9</v>
      </c>
      <c r="G524" s="15">
        <v>12</v>
      </c>
      <c r="H524" s="15">
        <v>20</v>
      </c>
      <c r="I524" s="15">
        <v>50</v>
      </c>
      <c r="J524" s="17">
        <v>44</v>
      </c>
      <c r="K524" s="60">
        <f t="shared" si="29"/>
        <v>146</v>
      </c>
      <c r="L524" s="95">
        <f>'LEI Seaview Usage'!J523</f>
        <v>35.082500000000003</v>
      </c>
      <c r="M524" s="95">
        <f>'LEI Seaview Usage'!K523</f>
        <v>35.067500000000003</v>
      </c>
      <c r="N524" s="95">
        <f>'LEI Seaview Usage'!L523</f>
        <v>35.090000000000003</v>
      </c>
      <c r="O524" s="95">
        <f>'LEI Seaview Usage'!M523</f>
        <v>35.15</v>
      </c>
      <c r="P524" s="95">
        <f>'LEI Seaview Usage'!N523</f>
        <v>35.375</v>
      </c>
      <c r="Q524" s="95">
        <f>'LEI Seaview Usage'!O523</f>
        <v>35.33</v>
      </c>
      <c r="R524" s="64">
        <f t="shared" si="30"/>
        <v>35.182500000000005</v>
      </c>
      <c r="S524" s="114">
        <f t="shared" si="31"/>
        <v>12.166666666666666</v>
      </c>
    </row>
    <row r="525" spans="2:19" ht="15.75" x14ac:dyDescent="0.25">
      <c r="B525" s="58"/>
      <c r="C525" s="13">
        <v>0.625</v>
      </c>
      <c r="D525" s="14" t="s">
        <v>557</v>
      </c>
      <c r="E525" s="15">
        <v>29</v>
      </c>
      <c r="F525" s="15">
        <v>43</v>
      </c>
      <c r="G525" s="15">
        <v>508</v>
      </c>
      <c r="H525" s="15">
        <v>1055</v>
      </c>
      <c r="I525" s="15">
        <v>209</v>
      </c>
      <c r="J525" s="17"/>
      <c r="K525" s="60">
        <f t="shared" si="29"/>
        <v>1844</v>
      </c>
      <c r="L525" s="95">
        <f>'LEI Seaview Usage'!J524</f>
        <v>35.217500000000001</v>
      </c>
      <c r="M525" s="95">
        <f>'LEI Seaview Usage'!K524</f>
        <v>35.322499999999998</v>
      </c>
      <c r="N525" s="95">
        <f>'LEI Seaview Usage'!L524</f>
        <v>38.81</v>
      </c>
      <c r="O525" s="95">
        <f>'LEI Seaview Usage'!M524</f>
        <v>43.49</v>
      </c>
      <c r="P525" s="95">
        <f>'LEI Seaview Usage'!N524</f>
        <v>36.567500000000003</v>
      </c>
      <c r="Q525" s="95">
        <f>'LEI Seaview Usage'!O524</f>
        <v>35</v>
      </c>
      <c r="R525" s="64">
        <f t="shared" si="30"/>
        <v>37.401249999999997</v>
      </c>
      <c r="S525" s="114">
        <f t="shared" si="31"/>
        <v>184.4</v>
      </c>
    </row>
    <row r="526" spans="2:19" ht="15.75" x14ac:dyDescent="0.25">
      <c r="B526" s="58"/>
      <c r="C526" s="13">
        <v>0.625</v>
      </c>
      <c r="D526" s="14" t="s">
        <v>558</v>
      </c>
      <c r="E526" s="15">
        <v>1195</v>
      </c>
      <c r="F526" s="15">
        <v>1613</v>
      </c>
      <c r="G526" s="15">
        <v>2166</v>
      </c>
      <c r="H526" s="15">
        <v>985</v>
      </c>
      <c r="I526" s="15">
        <v>1893</v>
      </c>
      <c r="J526" s="17">
        <v>2106</v>
      </c>
      <c r="K526" s="60">
        <f t="shared" si="29"/>
        <v>9958</v>
      </c>
      <c r="L526" s="95">
        <f>'LEI Seaview Usage'!J525</f>
        <v>46.01</v>
      </c>
      <c r="M526" s="95">
        <f>'LEI Seaview Usage'!K525</f>
        <v>53.533999999999999</v>
      </c>
      <c r="N526" s="95">
        <f>'LEI Seaview Usage'!L525</f>
        <v>63.488</v>
      </c>
      <c r="O526" s="95">
        <f>'LEI Seaview Usage'!M525</f>
        <v>42.387500000000003</v>
      </c>
      <c r="P526" s="95">
        <f>'LEI Seaview Usage'!N525</f>
        <v>58.573999999999998</v>
      </c>
      <c r="Q526" s="95">
        <f>'LEI Seaview Usage'!O525</f>
        <v>62.408000000000001</v>
      </c>
      <c r="R526" s="64">
        <f t="shared" si="30"/>
        <v>54.40025</v>
      </c>
      <c r="S526" s="114">
        <f t="shared" si="31"/>
        <v>829.83333333333337</v>
      </c>
    </row>
    <row r="527" spans="2:19" ht="15.75" x14ac:dyDescent="0.25">
      <c r="B527" s="58"/>
      <c r="C527" s="13">
        <v>0.625</v>
      </c>
      <c r="D527" s="14" t="s">
        <v>559</v>
      </c>
      <c r="E527" s="15">
        <v>1022</v>
      </c>
      <c r="F527" s="15">
        <v>1095</v>
      </c>
      <c r="G527" s="15">
        <v>1863</v>
      </c>
      <c r="H527" s="15">
        <v>2773</v>
      </c>
      <c r="I527" s="15">
        <v>1682</v>
      </c>
      <c r="J527" s="17">
        <v>778</v>
      </c>
      <c r="K527" s="60">
        <f t="shared" si="29"/>
        <v>9213</v>
      </c>
      <c r="L527" s="95">
        <f>'LEI Seaview Usage'!J526</f>
        <v>42.896000000000001</v>
      </c>
      <c r="M527" s="95">
        <f>'LEI Seaview Usage'!K526</f>
        <v>44.21</v>
      </c>
      <c r="N527" s="95">
        <f>'LEI Seaview Usage'!L526</f>
        <v>58.034000000000006</v>
      </c>
      <c r="O527" s="95">
        <f>'LEI Seaview Usage'!M526</f>
        <v>74.414000000000001</v>
      </c>
      <c r="P527" s="95">
        <f>'LEI Seaview Usage'!N526</f>
        <v>54.776000000000003</v>
      </c>
      <c r="Q527" s="95">
        <f>'LEI Seaview Usage'!O526</f>
        <v>40.835000000000001</v>
      </c>
      <c r="R527" s="64">
        <f t="shared" si="30"/>
        <v>52.527499999999996</v>
      </c>
      <c r="S527" s="114">
        <f t="shared" si="31"/>
        <v>767.75</v>
      </c>
    </row>
    <row r="528" spans="2:19" ht="15.75" x14ac:dyDescent="0.25">
      <c r="B528" s="58"/>
      <c r="C528" s="13">
        <v>0.625</v>
      </c>
      <c r="D528" s="14" t="s">
        <v>560</v>
      </c>
      <c r="E528" s="15">
        <v>719</v>
      </c>
      <c r="F528" s="15">
        <v>584</v>
      </c>
      <c r="G528" s="15">
        <v>995</v>
      </c>
      <c r="H528" s="15">
        <v>1742</v>
      </c>
      <c r="I528" s="15">
        <v>862</v>
      </c>
      <c r="J528" s="17">
        <v>616</v>
      </c>
      <c r="K528" s="60">
        <f t="shared" si="29"/>
        <v>5518</v>
      </c>
      <c r="L528" s="95">
        <f>'LEI Seaview Usage'!J527</f>
        <v>40.392499999999998</v>
      </c>
      <c r="M528" s="95">
        <f>'LEI Seaview Usage'!K527</f>
        <v>39.380000000000003</v>
      </c>
      <c r="N528" s="95">
        <f>'LEI Seaview Usage'!L527</f>
        <v>42.462499999999999</v>
      </c>
      <c r="O528" s="95">
        <f>'LEI Seaview Usage'!M527</f>
        <v>55.856000000000002</v>
      </c>
      <c r="P528" s="95">
        <f>'LEI Seaview Usage'!N527</f>
        <v>41.465000000000003</v>
      </c>
      <c r="Q528" s="95">
        <f>'LEI Seaview Usage'!O527</f>
        <v>39.619999999999997</v>
      </c>
      <c r="R528" s="64">
        <f t="shared" si="30"/>
        <v>43.195999999999998</v>
      </c>
      <c r="S528" s="114">
        <f t="shared" si="31"/>
        <v>459.83333333333331</v>
      </c>
    </row>
    <row r="529" spans="2:19" ht="15.75" x14ac:dyDescent="0.25">
      <c r="B529" s="58"/>
      <c r="C529" s="13">
        <v>0.625</v>
      </c>
      <c r="D529" s="14" t="s">
        <v>561</v>
      </c>
      <c r="E529" s="15">
        <v>408</v>
      </c>
      <c r="F529" s="15">
        <v>453</v>
      </c>
      <c r="G529" s="15">
        <v>693</v>
      </c>
      <c r="H529" s="15">
        <v>928</v>
      </c>
      <c r="I529" s="15">
        <v>414</v>
      </c>
      <c r="J529" s="17">
        <v>310</v>
      </c>
      <c r="K529" s="60">
        <f t="shared" si="29"/>
        <v>3206</v>
      </c>
      <c r="L529" s="95">
        <f>'LEI Seaview Usage'!J528</f>
        <v>38.06</v>
      </c>
      <c r="M529" s="95">
        <f>'LEI Seaview Usage'!K528</f>
        <v>38.397500000000001</v>
      </c>
      <c r="N529" s="95">
        <f>'LEI Seaview Usage'!L528</f>
        <v>40.197499999999998</v>
      </c>
      <c r="O529" s="95">
        <f>'LEI Seaview Usage'!M528</f>
        <v>41.96</v>
      </c>
      <c r="P529" s="95">
        <f>'LEI Seaview Usage'!N528</f>
        <v>38.104999999999997</v>
      </c>
      <c r="Q529" s="95">
        <f>'LEI Seaview Usage'!O528</f>
        <v>37.325000000000003</v>
      </c>
      <c r="R529" s="64">
        <f t="shared" si="30"/>
        <v>39.0075</v>
      </c>
      <c r="S529" s="114">
        <f t="shared" si="31"/>
        <v>267.16666666666669</v>
      </c>
    </row>
    <row r="530" spans="2:19" ht="15.75" x14ac:dyDescent="0.25">
      <c r="B530" s="58"/>
      <c r="C530" s="13">
        <v>0.625</v>
      </c>
      <c r="D530" s="14" t="s">
        <v>562</v>
      </c>
      <c r="E530" s="15">
        <v>282</v>
      </c>
      <c r="F530" s="15">
        <v>1971</v>
      </c>
      <c r="G530" s="15">
        <v>3431</v>
      </c>
      <c r="H530" s="15">
        <v>2776</v>
      </c>
      <c r="I530" s="15">
        <v>1005</v>
      </c>
      <c r="J530" s="17">
        <v>243</v>
      </c>
      <c r="K530" s="60">
        <f t="shared" si="29"/>
        <v>9708</v>
      </c>
      <c r="L530" s="95">
        <f>'LEI Seaview Usage'!J529</f>
        <v>37.115000000000002</v>
      </c>
      <c r="M530" s="95">
        <f>'LEI Seaview Usage'!K529</f>
        <v>59.978000000000002</v>
      </c>
      <c r="N530" s="95">
        <f>'LEI Seaview Usage'!L529</f>
        <v>95.74</v>
      </c>
      <c r="O530" s="95">
        <f>'LEI Seaview Usage'!M529</f>
        <v>74.468000000000004</v>
      </c>
      <c r="P530" s="95">
        <f>'LEI Seaview Usage'!N529</f>
        <v>42.59</v>
      </c>
      <c r="Q530" s="95">
        <f>'LEI Seaview Usage'!O529</f>
        <v>36.822499999999998</v>
      </c>
      <c r="R530" s="64">
        <f t="shared" si="30"/>
        <v>57.785583333333328</v>
      </c>
      <c r="S530" s="114">
        <f t="shared" si="31"/>
        <v>809</v>
      </c>
    </row>
    <row r="531" spans="2:19" ht="15.75" x14ac:dyDescent="0.25">
      <c r="B531" s="58"/>
      <c r="C531" s="13">
        <v>0.625</v>
      </c>
      <c r="D531" s="14" t="s">
        <v>563</v>
      </c>
      <c r="E531" s="15">
        <v>67</v>
      </c>
      <c r="F531" s="15">
        <v>196</v>
      </c>
      <c r="G531" s="15">
        <v>450</v>
      </c>
      <c r="H531" s="15">
        <v>2737</v>
      </c>
      <c r="I531" s="15">
        <v>309</v>
      </c>
      <c r="J531" s="17">
        <v>97</v>
      </c>
      <c r="K531" s="60">
        <f t="shared" si="29"/>
        <v>3856</v>
      </c>
      <c r="L531" s="95">
        <f>'LEI Seaview Usage'!J530</f>
        <v>35.502499999999998</v>
      </c>
      <c r="M531" s="95">
        <f>'LEI Seaview Usage'!K530</f>
        <v>36.47</v>
      </c>
      <c r="N531" s="95">
        <f>'LEI Seaview Usage'!L530</f>
        <v>38.375</v>
      </c>
      <c r="O531" s="95">
        <f>'LEI Seaview Usage'!M530</f>
        <v>73.766000000000005</v>
      </c>
      <c r="P531" s="95">
        <f>'LEI Seaview Usage'!N530</f>
        <v>37.317500000000003</v>
      </c>
      <c r="Q531" s="95">
        <f>'LEI Seaview Usage'!O530</f>
        <v>35.727499999999999</v>
      </c>
      <c r="R531" s="64">
        <f t="shared" si="30"/>
        <v>42.859749999999998</v>
      </c>
      <c r="S531" s="114">
        <f t="shared" si="31"/>
        <v>321.33333333333331</v>
      </c>
    </row>
    <row r="532" spans="2:19" ht="15.75" x14ac:dyDescent="0.25">
      <c r="B532" s="58"/>
      <c r="C532" s="13">
        <v>0.625</v>
      </c>
      <c r="D532" s="14" t="s">
        <v>564</v>
      </c>
      <c r="E532" s="15">
        <v>761</v>
      </c>
      <c r="F532" s="15">
        <v>521</v>
      </c>
      <c r="G532" s="15">
        <v>765</v>
      </c>
      <c r="H532" s="15">
        <v>1693</v>
      </c>
      <c r="I532" s="15">
        <v>268</v>
      </c>
      <c r="J532" s="17">
        <v>415</v>
      </c>
      <c r="K532" s="60">
        <f t="shared" si="29"/>
        <v>4423</v>
      </c>
      <c r="L532" s="95">
        <f>'LEI Seaview Usage'!J531</f>
        <v>40.707500000000003</v>
      </c>
      <c r="M532" s="95">
        <f>'LEI Seaview Usage'!K531</f>
        <v>38.907499999999999</v>
      </c>
      <c r="N532" s="95">
        <f>'LEI Seaview Usage'!L531</f>
        <v>40.737499999999997</v>
      </c>
      <c r="O532" s="95">
        <f>'LEI Seaview Usage'!M531</f>
        <v>54.974000000000004</v>
      </c>
      <c r="P532" s="95">
        <f>'LEI Seaview Usage'!N531</f>
        <v>37.01</v>
      </c>
      <c r="Q532" s="95">
        <f>'LEI Seaview Usage'!O531</f>
        <v>38.112499999999997</v>
      </c>
      <c r="R532" s="64">
        <f t="shared" si="30"/>
        <v>41.741500000000002</v>
      </c>
      <c r="S532" s="114">
        <f t="shared" si="31"/>
        <v>368.58333333333331</v>
      </c>
    </row>
    <row r="533" spans="2:19" ht="15.75" x14ac:dyDescent="0.25">
      <c r="B533" s="58"/>
      <c r="C533" s="13">
        <v>0.625</v>
      </c>
      <c r="D533" s="14" t="s">
        <v>565</v>
      </c>
      <c r="E533" s="15">
        <v>1705</v>
      </c>
      <c r="F533" s="15">
        <v>4932</v>
      </c>
      <c r="G533" s="15">
        <v>6810</v>
      </c>
      <c r="H533" s="15">
        <v>2445</v>
      </c>
      <c r="I533" s="15">
        <v>1044</v>
      </c>
      <c r="J533" s="17">
        <v>1454</v>
      </c>
      <c r="K533" s="60">
        <f t="shared" si="29"/>
        <v>18390</v>
      </c>
      <c r="L533" s="95">
        <f>'LEI Seaview Usage'!J532</f>
        <v>55.19</v>
      </c>
      <c r="M533" s="95">
        <f>'LEI Seaview Usage'!K532</f>
        <v>155.78</v>
      </c>
      <c r="N533" s="95">
        <f>'LEI Seaview Usage'!L532</f>
        <v>230.9</v>
      </c>
      <c r="O533" s="95">
        <f>'LEI Seaview Usage'!M532</f>
        <v>68.509999999999991</v>
      </c>
      <c r="P533" s="95">
        <f>'LEI Seaview Usage'!N532</f>
        <v>43.292000000000002</v>
      </c>
      <c r="Q533" s="95">
        <f>'LEI Seaview Usage'!O532</f>
        <v>50.671999999999997</v>
      </c>
      <c r="R533" s="64">
        <f t="shared" si="30"/>
        <v>100.724</v>
      </c>
      <c r="S533" s="114">
        <f t="shared" si="31"/>
        <v>1532.5</v>
      </c>
    </row>
    <row r="534" spans="2:19" ht="15.75" x14ac:dyDescent="0.25">
      <c r="B534" s="58"/>
      <c r="C534" s="13">
        <v>0.625</v>
      </c>
      <c r="D534" s="14" t="s">
        <v>566</v>
      </c>
      <c r="E534" s="15">
        <v>48</v>
      </c>
      <c r="F534" s="15">
        <v>97</v>
      </c>
      <c r="G534" s="15">
        <v>275</v>
      </c>
      <c r="H534" s="15">
        <v>300</v>
      </c>
      <c r="I534" s="15">
        <v>121</v>
      </c>
      <c r="J534" s="17">
        <v>51</v>
      </c>
      <c r="K534" s="60">
        <f t="shared" si="29"/>
        <v>892</v>
      </c>
      <c r="L534" s="95">
        <f>'LEI Seaview Usage'!J533</f>
        <v>35.36</v>
      </c>
      <c r="M534" s="95">
        <f>'LEI Seaview Usage'!K533</f>
        <v>35.727499999999999</v>
      </c>
      <c r="N534" s="95">
        <f>'LEI Seaview Usage'!L533</f>
        <v>37.0625</v>
      </c>
      <c r="O534" s="95">
        <f>'LEI Seaview Usage'!M533</f>
        <v>37.25</v>
      </c>
      <c r="P534" s="95">
        <f>'LEI Seaview Usage'!N533</f>
        <v>35.907499999999999</v>
      </c>
      <c r="Q534" s="95">
        <f>'LEI Seaview Usage'!O533</f>
        <v>35.3825</v>
      </c>
      <c r="R534" s="64">
        <f t="shared" si="30"/>
        <v>36.115000000000002</v>
      </c>
      <c r="S534" s="114">
        <f t="shared" si="31"/>
        <v>74.333333333333329</v>
      </c>
    </row>
    <row r="535" spans="2:19" ht="15.75" x14ac:dyDescent="0.25">
      <c r="B535" s="58"/>
      <c r="C535" s="13">
        <v>0.625</v>
      </c>
      <c r="D535" s="14" t="s">
        <v>567</v>
      </c>
      <c r="E535" s="15">
        <v>442</v>
      </c>
      <c r="F535" s="15">
        <v>474</v>
      </c>
      <c r="G535" s="15">
        <v>796</v>
      </c>
      <c r="H535" s="15">
        <v>1023</v>
      </c>
      <c r="I535" s="15">
        <v>259</v>
      </c>
      <c r="J535" s="17">
        <v>308</v>
      </c>
      <c r="K535" s="60">
        <f t="shared" si="29"/>
        <v>3302</v>
      </c>
      <c r="L535" s="95">
        <f>'LEI Seaview Usage'!J534</f>
        <v>38.314999999999998</v>
      </c>
      <c r="M535" s="95">
        <f>'LEI Seaview Usage'!K534</f>
        <v>38.555</v>
      </c>
      <c r="N535" s="95">
        <f>'LEI Seaview Usage'!L534</f>
        <v>40.97</v>
      </c>
      <c r="O535" s="95">
        <f>'LEI Seaview Usage'!M534</f>
        <v>42.914000000000001</v>
      </c>
      <c r="P535" s="95">
        <f>'LEI Seaview Usage'!N534</f>
        <v>36.942500000000003</v>
      </c>
      <c r="Q535" s="95">
        <f>'LEI Seaview Usage'!O534</f>
        <v>37.31</v>
      </c>
      <c r="R535" s="64">
        <f t="shared" si="30"/>
        <v>39.167750000000005</v>
      </c>
      <c r="S535" s="114">
        <f t="shared" si="31"/>
        <v>275.16666666666669</v>
      </c>
    </row>
    <row r="536" spans="2:19" ht="15.75" x14ac:dyDescent="0.25">
      <c r="B536" s="58"/>
      <c r="C536" s="13">
        <v>0.625</v>
      </c>
      <c r="D536" s="14" t="s">
        <v>568</v>
      </c>
      <c r="E536" s="15"/>
      <c r="F536" s="15"/>
      <c r="G536" s="15">
        <v>273</v>
      </c>
      <c r="H536" s="15">
        <v>801</v>
      </c>
      <c r="I536" s="15">
        <v>370</v>
      </c>
      <c r="J536" s="17"/>
      <c r="K536" s="60">
        <f t="shared" si="29"/>
        <v>1444</v>
      </c>
      <c r="L536" s="95">
        <f>'LEI Seaview Usage'!J535</f>
        <v>35</v>
      </c>
      <c r="M536" s="95">
        <f>'LEI Seaview Usage'!K535</f>
        <v>35</v>
      </c>
      <c r="N536" s="95">
        <f>'LEI Seaview Usage'!L535</f>
        <v>37.047499999999999</v>
      </c>
      <c r="O536" s="95">
        <f>'LEI Seaview Usage'!M535</f>
        <v>41.0075</v>
      </c>
      <c r="P536" s="95">
        <f>'LEI Seaview Usage'!N535</f>
        <v>37.774999999999999</v>
      </c>
      <c r="Q536" s="95">
        <f>'LEI Seaview Usage'!O535</f>
        <v>35</v>
      </c>
      <c r="R536" s="64">
        <f t="shared" si="30"/>
        <v>36.805</v>
      </c>
      <c r="S536" s="114">
        <f t="shared" si="31"/>
        <v>240.66666666666666</v>
      </c>
    </row>
    <row r="537" spans="2:19" ht="15.75" x14ac:dyDescent="0.25">
      <c r="B537" s="58"/>
      <c r="C537" s="13">
        <v>0.625</v>
      </c>
      <c r="D537" s="14" t="s">
        <v>569</v>
      </c>
      <c r="E537" s="15">
        <v>660</v>
      </c>
      <c r="F537" s="15">
        <v>749</v>
      </c>
      <c r="G537" s="15">
        <v>789</v>
      </c>
      <c r="H537" s="15">
        <v>1041</v>
      </c>
      <c r="I537" s="15">
        <v>688</v>
      </c>
      <c r="J537" s="17">
        <v>520</v>
      </c>
      <c r="K537" s="60">
        <f t="shared" si="29"/>
        <v>4447</v>
      </c>
      <c r="L537" s="95">
        <f>'LEI Seaview Usage'!J536</f>
        <v>39.950000000000003</v>
      </c>
      <c r="M537" s="95">
        <f>'LEI Seaview Usage'!K536</f>
        <v>40.6175</v>
      </c>
      <c r="N537" s="95">
        <f>'LEI Seaview Usage'!L536</f>
        <v>40.917499999999997</v>
      </c>
      <c r="O537" s="95">
        <f>'LEI Seaview Usage'!M536</f>
        <v>43.238</v>
      </c>
      <c r="P537" s="95">
        <f>'LEI Seaview Usage'!N536</f>
        <v>40.159999999999997</v>
      </c>
      <c r="Q537" s="95">
        <f>'LEI Seaview Usage'!O536</f>
        <v>38.9</v>
      </c>
      <c r="R537" s="64">
        <f t="shared" si="30"/>
        <v>40.630499999999998</v>
      </c>
      <c r="S537" s="114">
        <f t="shared" si="31"/>
        <v>370.58333333333331</v>
      </c>
    </row>
    <row r="538" spans="2:19" ht="15.75" x14ac:dyDescent="0.25">
      <c r="B538" s="58"/>
      <c r="C538" s="13">
        <v>0.625</v>
      </c>
      <c r="D538" s="14" t="s">
        <v>570</v>
      </c>
      <c r="E538" s="15">
        <v>861</v>
      </c>
      <c r="F538" s="15">
        <v>885</v>
      </c>
      <c r="G538" s="15">
        <v>1295</v>
      </c>
      <c r="H538" s="15">
        <v>1683</v>
      </c>
      <c r="I538" s="15">
        <v>943</v>
      </c>
      <c r="J538" s="17">
        <v>647</v>
      </c>
      <c r="K538" s="60">
        <f t="shared" si="29"/>
        <v>6314</v>
      </c>
      <c r="L538" s="95">
        <f>'LEI Seaview Usage'!J537</f>
        <v>41.457499999999996</v>
      </c>
      <c r="M538" s="95">
        <f>'LEI Seaview Usage'!K537</f>
        <v>41.637500000000003</v>
      </c>
      <c r="N538" s="95">
        <f>'LEI Seaview Usage'!L537</f>
        <v>47.81</v>
      </c>
      <c r="O538" s="95">
        <f>'LEI Seaview Usage'!M537</f>
        <v>54.793999999999997</v>
      </c>
      <c r="P538" s="95">
        <f>'LEI Seaview Usage'!N537</f>
        <v>42.072499999999998</v>
      </c>
      <c r="Q538" s="95">
        <f>'LEI Seaview Usage'!O537</f>
        <v>39.852499999999999</v>
      </c>
      <c r="R538" s="64">
        <f t="shared" si="30"/>
        <v>44.604000000000006</v>
      </c>
      <c r="S538" s="114">
        <f t="shared" si="31"/>
        <v>526.16666666666663</v>
      </c>
    </row>
    <row r="539" spans="2:19" ht="15.75" x14ac:dyDescent="0.25">
      <c r="B539" s="58"/>
      <c r="C539" s="13">
        <v>0.625</v>
      </c>
      <c r="D539" s="14" t="s">
        <v>571</v>
      </c>
      <c r="E539" s="15">
        <v>449</v>
      </c>
      <c r="F539" s="15">
        <v>1173</v>
      </c>
      <c r="G539" s="15">
        <v>1116</v>
      </c>
      <c r="H539" s="15">
        <v>461</v>
      </c>
      <c r="I539" s="15">
        <v>654</v>
      </c>
      <c r="J539" s="17">
        <v>372</v>
      </c>
      <c r="K539" s="60">
        <f t="shared" si="29"/>
        <v>4225</v>
      </c>
      <c r="L539" s="95">
        <f>'LEI Seaview Usage'!J538</f>
        <v>38.3675</v>
      </c>
      <c r="M539" s="95">
        <f>'LEI Seaview Usage'!K538</f>
        <v>45.613999999999997</v>
      </c>
      <c r="N539" s="95">
        <f>'LEI Seaview Usage'!L538</f>
        <v>44.588000000000001</v>
      </c>
      <c r="O539" s="95">
        <f>'LEI Seaview Usage'!M538</f>
        <v>38.457500000000003</v>
      </c>
      <c r="P539" s="95">
        <f>'LEI Seaview Usage'!N538</f>
        <v>39.905000000000001</v>
      </c>
      <c r="Q539" s="95">
        <f>'LEI Seaview Usage'!O538</f>
        <v>37.79</v>
      </c>
      <c r="R539" s="64">
        <f t="shared" si="30"/>
        <v>40.786999999999999</v>
      </c>
      <c r="S539" s="114">
        <f t="shared" si="31"/>
        <v>352.08333333333331</v>
      </c>
    </row>
    <row r="540" spans="2:19" ht="15.75" x14ac:dyDescent="0.25">
      <c r="B540" s="58"/>
      <c r="C540" s="13">
        <v>0.625</v>
      </c>
      <c r="D540" s="14" t="s">
        <v>572</v>
      </c>
      <c r="E540" s="15">
        <v>937</v>
      </c>
      <c r="F540" s="15">
        <v>692</v>
      </c>
      <c r="G540" s="15">
        <v>870</v>
      </c>
      <c r="H540" s="15">
        <v>749</v>
      </c>
      <c r="I540" s="15">
        <v>732</v>
      </c>
      <c r="J540" s="17">
        <v>1086</v>
      </c>
      <c r="K540" s="60">
        <f t="shared" si="29"/>
        <v>5066</v>
      </c>
      <c r="L540" s="95">
        <f>'LEI Seaview Usage'!J539</f>
        <v>42.027500000000003</v>
      </c>
      <c r="M540" s="95">
        <f>'LEI Seaview Usage'!K539</f>
        <v>40.19</v>
      </c>
      <c r="N540" s="95">
        <f>'LEI Seaview Usage'!L539</f>
        <v>41.524999999999999</v>
      </c>
      <c r="O540" s="95">
        <f>'LEI Seaview Usage'!M539</f>
        <v>40.6175</v>
      </c>
      <c r="P540" s="95">
        <f>'LEI Seaview Usage'!N539</f>
        <v>40.49</v>
      </c>
      <c r="Q540" s="95">
        <f>'LEI Seaview Usage'!O539</f>
        <v>44.048000000000002</v>
      </c>
      <c r="R540" s="64">
        <f t="shared" si="30"/>
        <v>41.483000000000004</v>
      </c>
      <c r="S540" s="114">
        <f t="shared" si="31"/>
        <v>422.16666666666669</v>
      </c>
    </row>
    <row r="541" spans="2:19" ht="15.75" x14ac:dyDescent="0.25">
      <c r="B541" s="58"/>
      <c r="C541" s="13">
        <v>0.625</v>
      </c>
      <c r="D541" s="14" t="s">
        <v>573</v>
      </c>
      <c r="E541" s="15">
        <v>1576</v>
      </c>
      <c r="F541" s="15">
        <v>1859</v>
      </c>
      <c r="G541" s="15">
        <v>1364</v>
      </c>
      <c r="H541" s="15">
        <v>1937</v>
      </c>
      <c r="I541" s="15">
        <v>1581</v>
      </c>
      <c r="J541" s="17">
        <v>1218</v>
      </c>
      <c r="K541" s="60">
        <f t="shared" si="29"/>
        <v>9535</v>
      </c>
      <c r="L541" s="95">
        <f>'LEI Seaview Usage'!J540</f>
        <v>52.868000000000002</v>
      </c>
      <c r="M541" s="95">
        <f>'LEI Seaview Usage'!K540</f>
        <v>57.962000000000003</v>
      </c>
      <c r="N541" s="95">
        <f>'LEI Seaview Usage'!L540</f>
        <v>49.052</v>
      </c>
      <c r="O541" s="95">
        <f>'LEI Seaview Usage'!M540</f>
        <v>59.366</v>
      </c>
      <c r="P541" s="95">
        <f>'LEI Seaview Usage'!N540</f>
        <v>52.957999999999998</v>
      </c>
      <c r="Q541" s="95">
        <f>'LEI Seaview Usage'!O540</f>
        <v>46.423999999999999</v>
      </c>
      <c r="R541" s="64">
        <f t="shared" si="30"/>
        <v>53.104999999999997</v>
      </c>
      <c r="S541" s="114">
        <f t="shared" si="31"/>
        <v>794.58333333333337</v>
      </c>
    </row>
    <row r="542" spans="2:19" ht="15.75" x14ac:dyDescent="0.25">
      <c r="B542" s="58"/>
      <c r="C542" s="13">
        <v>0.625</v>
      </c>
      <c r="D542" s="14" t="s">
        <v>574</v>
      </c>
      <c r="E542" s="15">
        <v>12</v>
      </c>
      <c r="F542" s="15">
        <v>368</v>
      </c>
      <c r="G542" s="15">
        <v>505</v>
      </c>
      <c r="H542" s="15">
        <v>14</v>
      </c>
      <c r="I542" s="15">
        <v>50</v>
      </c>
      <c r="J542" s="17">
        <v>36</v>
      </c>
      <c r="K542" s="60">
        <f t="shared" si="29"/>
        <v>985</v>
      </c>
      <c r="L542" s="95">
        <f>'LEI Seaview Usage'!J541</f>
        <v>35.090000000000003</v>
      </c>
      <c r="M542" s="95">
        <f>'LEI Seaview Usage'!K541</f>
        <v>37.76</v>
      </c>
      <c r="N542" s="95">
        <f>'LEI Seaview Usage'!L541</f>
        <v>38.787500000000001</v>
      </c>
      <c r="O542" s="95">
        <f>'LEI Seaview Usage'!M541</f>
        <v>35.104999999999997</v>
      </c>
      <c r="P542" s="95">
        <f>'LEI Seaview Usage'!N541</f>
        <v>35.375</v>
      </c>
      <c r="Q542" s="95">
        <f>'LEI Seaview Usage'!O541</f>
        <v>35.270000000000003</v>
      </c>
      <c r="R542" s="64">
        <f t="shared" si="30"/>
        <v>36.231249999999996</v>
      </c>
      <c r="S542" s="114">
        <f t="shared" si="31"/>
        <v>82.083333333333329</v>
      </c>
    </row>
    <row r="543" spans="2:19" ht="15.75" x14ac:dyDescent="0.25">
      <c r="B543" s="58"/>
      <c r="C543" s="13">
        <v>0.625</v>
      </c>
      <c r="D543" s="14" t="s">
        <v>575</v>
      </c>
      <c r="E543" s="15">
        <v>462</v>
      </c>
      <c r="F543" s="15">
        <v>291</v>
      </c>
      <c r="G543" s="15">
        <v>140</v>
      </c>
      <c r="H543" s="15">
        <v>81</v>
      </c>
      <c r="I543" s="15">
        <v>45</v>
      </c>
      <c r="J543" s="17">
        <v>34</v>
      </c>
      <c r="K543" s="60">
        <f t="shared" si="29"/>
        <v>1053</v>
      </c>
      <c r="L543" s="95">
        <f>'LEI Seaview Usage'!J542</f>
        <v>38.465000000000003</v>
      </c>
      <c r="M543" s="95">
        <f>'LEI Seaview Usage'!K542</f>
        <v>37.182499999999997</v>
      </c>
      <c r="N543" s="95">
        <f>'LEI Seaview Usage'!L542</f>
        <v>36.049999999999997</v>
      </c>
      <c r="O543" s="95">
        <f>'LEI Seaview Usage'!M542</f>
        <v>35.607500000000002</v>
      </c>
      <c r="P543" s="95">
        <f>'LEI Seaview Usage'!N542</f>
        <v>35.337499999999999</v>
      </c>
      <c r="Q543" s="95">
        <f>'LEI Seaview Usage'!O542</f>
        <v>35.255000000000003</v>
      </c>
      <c r="R543" s="64">
        <f t="shared" si="30"/>
        <v>36.316250000000004</v>
      </c>
      <c r="S543" s="114">
        <f t="shared" si="31"/>
        <v>87.75</v>
      </c>
    </row>
    <row r="544" spans="2:19" ht="15.75" x14ac:dyDescent="0.25">
      <c r="B544" s="58"/>
      <c r="C544" s="13">
        <v>0.625</v>
      </c>
      <c r="D544" s="14" t="s">
        <v>576</v>
      </c>
      <c r="E544" s="15"/>
      <c r="F544" s="15">
        <v>175</v>
      </c>
      <c r="G544" s="15">
        <v>207</v>
      </c>
      <c r="H544" s="15">
        <v>174</v>
      </c>
      <c r="I544" s="15">
        <v>1</v>
      </c>
      <c r="J544" s="17">
        <v>1</v>
      </c>
      <c r="K544" s="60">
        <f t="shared" si="29"/>
        <v>558</v>
      </c>
      <c r="L544" s="95">
        <f>'LEI Seaview Usage'!J543</f>
        <v>35</v>
      </c>
      <c r="M544" s="95">
        <f>'LEI Seaview Usage'!K543</f>
        <v>36.3125</v>
      </c>
      <c r="N544" s="95">
        <f>'LEI Seaview Usage'!L543</f>
        <v>36.552500000000002</v>
      </c>
      <c r="O544" s="95">
        <f>'LEI Seaview Usage'!M543</f>
        <v>36.305</v>
      </c>
      <c r="P544" s="95">
        <f>'LEI Seaview Usage'!N543</f>
        <v>35.0075</v>
      </c>
      <c r="Q544" s="95">
        <f>'LEI Seaview Usage'!O543</f>
        <v>35.0075</v>
      </c>
      <c r="R544" s="64">
        <f t="shared" si="30"/>
        <v>35.697499999999998</v>
      </c>
      <c r="S544" s="114">
        <f t="shared" si="31"/>
        <v>55.8</v>
      </c>
    </row>
    <row r="545" spans="2:19" ht="15.75" x14ac:dyDescent="0.25">
      <c r="B545" s="58"/>
      <c r="C545" s="13">
        <v>0.625</v>
      </c>
      <c r="D545" s="14" t="s">
        <v>577</v>
      </c>
      <c r="E545" s="15">
        <v>633</v>
      </c>
      <c r="F545" s="15">
        <v>683</v>
      </c>
      <c r="G545" s="15">
        <v>737</v>
      </c>
      <c r="H545" s="15">
        <v>819</v>
      </c>
      <c r="I545" s="15">
        <v>829</v>
      </c>
      <c r="J545" s="17">
        <v>626</v>
      </c>
      <c r="K545" s="60">
        <f t="shared" si="29"/>
        <v>4327</v>
      </c>
      <c r="L545" s="95">
        <f>'LEI Seaview Usage'!J544</f>
        <v>39.747500000000002</v>
      </c>
      <c r="M545" s="95">
        <f>'LEI Seaview Usage'!K544</f>
        <v>40.122500000000002</v>
      </c>
      <c r="N545" s="95">
        <f>'LEI Seaview Usage'!L544</f>
        <v>40.527500000000003</v>
      </c>
      <c r="O545" s="95">
        <f>'LEI Seaview Usage'!M544</f>
        <v>41.142499999999998</v>
      </c>
      <c r="P545" s="95">
        <f>'LEI Seaview Usage'!N544</f>
        <v>41.217500000000001</v>
      </c>
      <c r="Q545" s="95">
        <f>'LEI Seaview Usage'!O544</f>
        <v>39.695</v>
      </c>
      <c r="R545" s="64">
        <f t="shared" si="30"/>
        <v>40.408750000000005</v>
      </c>
      <c r="S545" s="114">
        <f t="shared" si="31"/>
        <v>360.58333333333331</v>
      </c>
    </row>
    <row r="546" spans="2:19" ht="15.75" x14ac:dyDescent="0.25">
      <c r="B546" s="58"/>
      <c r="C546" s="13">
        <v>0.625</v>
      </c>
      <c r="D546" s="14" t="s">
        <v>578</v>
      </c>
      <c r="E546" s="15">
        <v>1387</v>
      </c>
      <c r="F546" s="15">
        <v>1493</v>
      </c>
      <c r="G546" s="15">
        <v>1874</v>
      </c>
      <c r="H546" s="15">
        <v>2178</v>
      </c>
      <c r="I546" s="15">
        <v>1577</v>
      </c>
      <c r="J546" s="17">
        <v>1287</v>
      </c>
      <c r="K546" s="60">
        <f t="shared" si="29"/>
        <v>9796</v>
      </c>
      <c r="L546" s="95">
        <f>'LEI Seaview Usage'!J545</f>
        <v>49.466000000000001</v>
      </c>
      <c r="M546" s="95">
        <f>'LEI Seaview Usage'!K545</f>
        <v>51.374000000000002</v>
      </c>
      <c r="N546" s="95">
        <f>'LEI Seaview Usage'!L545</f>
        <v>58.231999999999999</v>
      </c>
      <c r="O546" s="95">
        <f>'LEI Seaview Usage'!M545</f>
        <v>63.704000000000001</v>
      </c>
      <c r="P546" s="95">
        <f>'LEI Seaview Usage'!N545</f>
        <v>52.885999999999996</v>
      </c>
      <c r="Q546" s="95">
        <f>'LEI Seaview Usage'!O545</f>
        <v>47.665999999999997</v>
      </c>
      <c r="R546" s="64">
        <f t="shared" si="30"/>
        <v>53.888000000000005</v>
      </c>
      <c r="S546" s="114">
        <f t="shared" si="31"/>
        <v>816.33333333333337</v>
      </c>
    </row>
    <row r="547" spans="2:19" ht="15.75" x14ac:dyDescent="0.25">
      <c r="B547" s="58"/>
      <c r="C547" s="13">
        <v>0.625</v>
      </c>
      <c r="D547" s="14" t="s">
        <v>579</v>
      </c>
      <c r="E547" s="15">
        <v>223</v>
      </c>
      <c r="F547" s="15">
        <v>542</v>
      </c>
      <c r="G547" s="15">
        <v>1801</v>
      </c>
      <c r="H547" s="15">
        <v>2296</v>
      </c>
      <c r="I547" s="15">
        <v>1030</v>
      </c>
      <c r="J547" s="17">
        <v>655</v>
      </c>
      <c r="K547" s="60">
        <f t="shared" si="29"/>
        <v>6547</v>
      </c>
      <c r="L547" s="95">
        <f>'LEI Seaview Usage'!J546</f>
        <v>36.672499999999999</v>
      </c>
      <c r="M547" s="95">
        <f>'LEI Seaview Usage'!K546</f>
        <v>39.064999999999998</v>
      </c>
      <c r="N547" s="95">
        <f>'LEI Seaview Usage'!L546</f>
        <v>56.917999999999999</v>
      </c>
      <c r="O547" s="95">
        <f>'LEI Seaview Usage'!M546</f>
        <v>65.828000000000003</v>
      </c>
      <c r="P547" s="95">
        <f>'LEI Seaview Usage'!N546</f>
        <v>43.04</v>
      </c>
      <c r="Q547" s="95">
        <f>'LEI Seaview Usage'!O546</f>
        <v>39.912500000000001</v>
      </c>
      <c r="R547" s="64">
        <f t="shared" si="30"/>
        <v>46.905999999999999</v>
      </c>
      <c r="S547" s="114">
        <f t="shared" si="31"/>
        <v>545.58333333333337</v>
      </c>
    </row>
    <row r="548" spans="2:19" ht="15.75" x14ac:dyDescent="0.25">
      <c r="B548" s="58"/>
      <c r="C548" s="13">
        <v>0.625</v>
      </c>
      <c r="D548" s="14" t="s">
        <v>580</v>
      </c>
      <c r="E548" s="15">
        <v>249</v>
      </c>
      <c r="F548" s="15">
        <v>745</v>
      </c>
      <c r="G548" s="15">
        <v>971</v>
      </c>
      <c r="H548" s="15">
        <v>1452</v>
      </c>
      <c r="I548" s="15">
        <v>730</v>
      </c>
      <c r="J548" s="17">
        <v>631</v>
      </c>
      <c r="K548" s="60">
        <f t="shared" si="29"/>
        <v>4778</v>
      </c>
      <c r="L548" s="95">
        <f>'LEI Seaview Usage'!J547</f>
        <v>36.8675</v>
      </c>
      <c r="M548" s="95">
        <f>'LEI Seaview Usage'!K547</f>
        <v>40.587499999999999</v>
      </c>
      <c r="N548" s="95">
        <f>'LEI Seaview Usage'!L547</f>
        <v>42.282499999999999</v>
      </c>
      <c r="O548" s="95">
        <f>'LEI Seaview Usage'!M547</f>
        <v>50.635999999999996</v>
      </c>
      <c r="P548" s="95">
        <f>'LEI Seaview Usage'!N547</f>
        <v>40.475000000000001</v>
      </c>
      <c r="Q548" s="95">
        <f>'LEI Seaview Usage'!O547</f>
        <v>39.732500000000002</v>
      </c>
      <c r="R548" s="64">
        <f t="shared" si="30"/>
        <v>41.763499999999993</v>
      </c>
      <c r="S548" s="114">
        <f t="shared" si="31"/>
        <v>398.16666666666669</v>
      </c>
    </row>
    <row r="549" spans="2:19" ht="15.75" x14ac:dyDescent="0.25">
      <c r="B549" s="58"/>
      <c r="C549" s="13">
        <v>0.625</v>
      </c>
      <c r="D549" s="14" t="s">
        <v>581</v>
      </c>
      <c r="E549" s="15">
        <v>1476</v>
      </c>
      <c r="F549" s="15">
        <v>1653</v>
      </c>
      <c r="G549" s="15">
        <v>8817</v>
      </c>
      <c r="H549" s="15">
        <v>16094</v>
      </c>
      <c r="I549" s="15">
        <v>4468</v>
      </c>
      <c r="J549" s="17">
        <v>682</v>
      </c>
      <c r="K549" s="60">
        <f t="shared" si="29"/>
        <v>33190</v>
      </c>
      <c r="L549" s="95">
        <f>'LEI Seaview Usage'!J548</f>
        <v>51.067999999999998</v>
      </c>
      <c r="M549" s="95">
        <f>'LEI Seaview Usage'!K548</f>
        <v>54.254000000000005</v>
      </c>
      <c r="N549" s="95">
        <f>'LEI Seaview Usage'!L548</f>
        <v>311.18</v>
      </c>
      <c r="O549" s="95">
        <f>'LEI Seaview Usage'!M548</f>
        <v>602.26</v>
      </c>
      <c r="P549" s="95">
        <f>'LEI Seaview Usage'!N548</f>
        <v>137.22</v>
      </c>
      <c r="Q549" s="95">
        <f>'LEI Seaview Usage'!O548</f>
        <v>40.115000000000002</v>
      </c>
      <c r="R549" s="64">
        <f t="shared" si="30"/>
        <v>199.34950000000001</v>
      </c>
      <c r="S549" s="114">
        <f t="shared" si="31"/>
        <v>2765.8333333333335</v>
      </c>
    </row>
    <row r="550" spans="2:19" ht="15.75" x14ac:dyDescent="0.25">
      <c r="B550" s="58"/>
      <c r="C550" s="13">
        <v>0.625</v>
      </c>
      <c r="D550" s="14" t="s">
        <v>582</v>
      </c>
      <c r="E550" s="15">
        <v>501</v>
      </c>
      <c r="F550" s="15">
        <v>1747</v>
      </c>
      <c r="G550" s="15">
        <v>5683</v>
      </c>
      <c r="H550" s="15">
        <v>6636</v>
      </c>
      <c r="I550" s="15">
        <v>2338</v>
      </c>
      <c r="J550" s="17">
        <v>925</v>
      </c>
      <c r="K550" s="60">
        <f t="shared" si="29"/>
        <v>17830</v>
      </c>
      <c r="L550" s="95">
        <f>'LEI Seaview Usage'!J549</f>
        <v>38.7575</v>
      </c>
      <c r="M550" s="95">
        <f>'LEI Seaview Usage'!K549</f>
        <v>55.945999999999998</v>
      </c>
      <c r="N550" s="95">
        <f>'LEI Seaview Usage'!L549</f>
        <v>185.82</v>
      </c>
      <c r="O550" s="95">
        <f>'LEI Seaview Usage'!M549</f>
        <v>223.94</v>
      </c>
      <c r="P550" s="95">
        <f>'LEI Seaview Usage'!N549</f>
        <v>66.584000000000003</v>
      </c>
      <c r="Q550" s="95">
        <f>'LEI Seaview Usage'!O549</f>
        <v>41.9375</v>
      </c>
      <c r="R550" s="64">
        <f t="shared" si="30"/>
        <v>102.16416666666667</v>
      </c>
      <c r="S550" s="114">
        <f t="shared" si="31"/>
        <v>1485.8333333333333</v>
      </c>
    </row>
    <row r="551" spans="2:19" ht="15.75" x14ac:dyDescent="0.25">
      <c r="B551" s="58"/>
      <c r="C551" s="13">
        <v>0.625</v>
      </c>
      <c r="D551" s="14" t="s">
        <v>583</v>
      </c>
      <c r="E551" s="15">
        <v>1008</v>
      </c>
      <c r="F551" s="15">
        <v>690</v>
      </c>
      <c r="G551" s="15">
        <v>605</v>
      </c>
      <c r="H551" s="15">
        <v>1294</v>
      </c>
      <c r="I551" s="15">
        <v>1357</v>
      </c>
      <c r="J551" s="17">
        <v>340</v>
      </c>
      <c r="K551" s="60">
        <f t="shared" si="29"/>
        <v>5294</v>
      </c>
      <c r="L551" s="95">
        <f>'LEI Seaview Usage'!J550</f>
        <v>42.643999999999998</v>
      </c>
      <c r="M551" s="95">
        <f>'LEI Seaview Usage'!K550</f>
        <v>40.174999999999997</v>
      </c>
      <c r="N551" s="95">
        <f>'LEI Seaview Usage'!L550</f>
        <v>39.537500000000001</v>
      </c>
      <c r="O551" s="95">
        <f>'LEI Seaview Usage'!M550</f>
        <v>47.792000000000002</v>
      </c>
      <c r="P551" s="95">
        <f>'LEI Seaview Usage'!N550</f>
        <v>48.926000000000002</v>
      </c>
      <c r="Q551" s="95">
        <f>'LEI Seaview Usage'!O550</f>
        <v>37.549999999999997</v>
      </c>
      <c r="R551" s="64">
        <f t="shared" si="30"/>
        <v>42.77075</v>
      </c>
      <c r="S551" s="114">
        <f t="shared" si="31"/>
        <v>441.16666666666669</v>
      </c>
    </row>
    <row r="552" spans="2:19" ht="15.75" x14ac:dyDescent="0.25">
      <c r="B552" s="58"/>
      <c r="C552" s="13">
        <v>0.625</v>
      </c>
      <c r="D552" s="14" t="s">
        <v>584</v>
      </c>
      <c r="E552" s="15">
        <v>472</v>
      </c>
      <c r="F552" s="15">
        <v>5144</v>
      </c>
      <c r="G552" s="15">
        <v>10183</v>
      </c>
      <c r="H552" s="15">
        <v>2625</v>
      </c>
      <c r="I552" s="15">
        <v>2627</v>
      </c>
      <c r="J552" s="17">
        <v>2201</v>
      </c>
      <c r="K552" s="60">
        <f t="shared" si="29"/>
        <v>23252</v>
      </c>
      <c r="L552" s="95">
        <f>'LEI Seaview Usage'!J551</f>
        <v>38.54</v>
      </c>
      <c r="M552" s="95">
        <f>'LEI Seaview Usage'!K551</f>
        <v>164.26</v>
      </c>
      <c r="N552" s="95">
        <f>'LEI Seaview Usage'!L551</f>
        <v>365.82</v>
      </c>
      <c r="O552" s="95">
        <f>'LEI Seaview Usage'!M551</f>
        <v>71.75</v>
      </c>
      <c r="P552" s="95">
        <f>'LEI Seaview Usage'!N551</f>
        <v>71.786000000000001</v>
      </c>
      <c r="Q552" s="95">
        <f>'LEI Seaview Usage'!O551</f>
        <v>64.117999999999995</v>
      </c>
      <c r="R552" s="64">
        <f t="shared" si="30"/>
        <v>129.37899999999999</v>
      </c>
      <c r="S552" s="114">
        <f t="shared" si="31"/>
        <v>1937.6666666666667</v>
      </c>
    </row>
    <row r="553" spans="2:19" ht="15.75" x14ac:dyDescent="0.25">
      <c r="B553" s="58"/>
      <c r="C553" s="13">
        <v>0.625</v>
      </c>
      <c r="D553" s="14" t="s">
        <v>585</v>
      </c>
      <c r="E553" s="15">
        <v>1418</v>
      </c>
      <c r="F553" s="15">
        <v>1995</v>
      </c>
      <c r="G553" s="15">
        <v>3137</v>
      </c>
      <c r="H553" s="15">
        <v>4031</v>
      </c>
      <c r="I553" s="15">
        <v>1515</v>
      </c>
      <c r="J553" s="17">
        <v>1016</v>
      </c>
      <c r="K553" s="60">
        <f t="shared" si="29"/>
        <v>13112</v>
      </c>
      <c r="L553" s="95">
        <f>'LEI Seaview Usage'!J552</f>
        <v>50.024000000000001</v>
      </c>
      <c r="M553" s="95">
        <f>'LEI Seaview Usage'!K552</f>
        <v>60.41</v>
      </c>
      <c r="N553" s="95">
        <f>'LEI Seaview Usage'!L552</f>
        <v>83.98</v>
      </c>
      <c r="O553" s="95">
        <f>'LEI Seaview Usage'!M552</f>
        <v>119.74000000000001</v>
      </c>
      <c r="P553" s="95">
        <f>'LEI Seaview Usage'!N552</f>
        <v>51.77</v>
      </c>
      <c r="Q553" s="95">
        <f>'LEI Seaview Usage'!O552</f>
        <v>42.787999999999997</v>
      </c>
      <c r="R553" s="64">
        <f t="shared" si="30"/>
        <v>68.11866666666667</v>
      </c>
      <c r="S553" s="114">
        <f t="shared" si="31"/>
        <v>1092.6666666666667</v>
      </c>
    </row>
    <row r="554" spans="2:19" ht="15.75" x14ac:dyDescent="0.25">
      <c r="B554" s="58"/>
      <c r="C554" s="13">
        <v>0.625</v>
      </c>
      <c r="D554" s="14" t="s">
        <v>586</v>
      </c>
      <c r="E554" s="15">
        <v>899</v>
      </c>
      <c r="F554" s="15">
        <v>939</v>
      </c>
      <c r="G554" s="15">
        <v>1363</v>
      </c>
      <c r="H554" s="15">
        <v>1147</v>
      </c>
      <c r="I554" s="15">
        <v>1206</v>
      </c>
      <c r="J554" s="17">
        <v>868</v>
      </c>
      <c r="K554" s="60">
        <f t="shared" si="29"/>
        <v>6422</v>
      </c>
      <c r="L554" s="95">
        <f>'LEI Seaview Usage'!J553</f>
        <v>41.7425</v>
      </c>
      <c r="M554" s="95">
        <f>'LEI Seaview Usage'!K553</f>
        <v>42.042500000000004</v>
      </c>
      <c r="N554" s="95">
        <f>'LEI Seaview Usage'!L553</f>
        <v>49.033999999999999</v>
      </c>
      <c r="O554" s="95">
        <f>'LEI Seaview Usage'!M553</f>
        <v>45.146000000000001</v>
      </c>
      <c r="P554" s="95">
        <f>'LEI Seaview Usage'!N553</f>
        <v>46.207999999999998</v>
      </c>
      <c r="Q554" s="95">
        <f>'LEI Seaview Usage'!O553</f>
        <v>41.51</v>
      </c>
      <c r="R554" s="64">
        <f t="shared" si="30"/>
        <v>44.280499999999996</v>
      </c>
      <c r="S554" s="114">
        <f t="shared" si="31"/>
        <v>535.16666666666663</v>
      </c>
    </row>
    <row r="555" spans="2:19" ht="15.75" x14ac:dyDescent="0.25">
      <c r="B555" s="58"/>
      <c r="C555" s="13">
        <v>0.625</v>
      </c>
      <c r="D555" s="14" t="s">
        <v>587</v>
      </c>
      <c r="E555" s="15">
        <v>96</v>
      </c>
      <c r="F555" s="15">
        <v>156</v>
      </c>
      <c r="G555" s="15">
        <v>550</v>
      </c>
      <c r="H555" s="15">
        <v>1155</v>
      </c>
      <c r="I555" s="15">
        <v>1102</v>
      </c>
      <c r="J555" s="17">
        <v>747</v>
      </c>
      <c r="K555" s="60">
        <f t="shared" si="29"/>
        <v>3806</v>
      </c>
      <c r="L555" s="95">
        <f>'LEI Seaview Usage'!J554</f>
        <v>35.72</v>
      </c>
      <c r="M555" s="95">
        <f>'LEI Seaview Usage'!K554</f>
        <v>36.17</v>
      </c>
      <c r="N555" s="95">
        <f>'LEI Seaview Usage'!L554</f>
        <v>39.125</v>
      </c>
      <c r="O555" s="95">
        <f>'LEI Seaview Usage'!M554</f>
        <v>45.29</v>
      </c>
      <c r="P555" s="95">
        <f>'LEI Seaview Usage'!N554</f>
        <v>44.335999999999999</v>
      </c>
      <c r="Q555" s="95">
        <f>'LEI Seaview Usage'!O554</f>
        <v>40.602499999999999</v>
      </c>
      <c r="R555" s="64">
        <f t="shared" si="30"/>
        <v>40.207250000000002</v>
      </c>
      <c r="S555" s="114">
        <f t="shared" si="31"/>
        <v>317.16666666666669</v>
      </c>
    </row>
    <row r="556" spans="2:19" ht="15.75" x14ac:dyDescent="0.25">
      <c r="B556" s="58"/>
      <c r="C556" s="13">
        <v>0.625</v>
      </c>
      <c r="D556" s="14" t="s">
        <v>588</v>
      </c>
      <c r="E556" s="15">
        <v>762</v>
      </c>
      <c r="F556" s="15">
        <v>633</v>
      </c>
      <c r="G556" s="15">
        <v>1771</v>
      </c>
      <c r="H556" s="15">
        <v>684</v>
      </c>
      <c r="I556" s="15">
        <v>4180</v>
      </c>
      <c r="J556" s="17">
        <v>641</v>
      </c>
      <c r="K556" s="60">
        <f t="shared" si="29"/>
        <v>8671</v>
      </c>
      <c r="L556" s="95">
        <f>'LEI Seaview Usage'!J555</f>
        <v>40.715000000000003</v>
      </c>
      <c r="M556" s="95">
        <f>'LEI Seaview Usage'!K555</f>
        <v>39.747500000000002</v>
      </c>
      <c r="N556" s="95">
        <f>'LEI Seaview Usage'!L555</f>
        <v>56.378</v>
      </c>
      <c r="O556" s="95">
        <f>'LEI Seaview Usage'!M555</f>
        <v>40.130000000000003</v>
      </c>
      <c r="P556" s="95">
        <f>'LEI Seaview Usage'!N555</f>
        <v>125.7</v>
      </c>
      <c r="Q556" s="95">
        <f>'LEI Seaview Usage'!O555</f>
        <v>39.807499999999997</v>
      </c>
      <c r="R556" s="64">
        <f t="shared" si="30"/>
        <v>57.079666666666668</v>
      </c>
      <c r="S556" s="114">
        <f t="shared" si="31"/>
        <v>722.58333333333337</v>
      </c>
    </row>
    <row r="557" spans="2:19" ht="15.75" x14ac:dyDescent="0.25">
      <c r="B557" s="58"/>
      <c r="C557" s="13">
        <v>0.625</v>
      </c>
      <c r="D557" s="14" t="s">
        <v>589</v>
      </c>
      <c r="E557" s="15">
        <v>537</v>
      </c>
      <c r="F557" s="15">
        <v>666</v>
      </c>
      <c r="G557" s="15">
        <v>847</v>
      </c>
      <c r="H557" s="15">
        <v>907</v>
      </c>
      <c r="I557" s="15">
        <v>818</v>
      </c>
      <c r="J557" s="17">
        <v>653</v>
      </c>
      <c r="K557" s="60">
        <f t="shared" si="29"/>
        <v>4428</v>
      </c>
      <c r="L557" s="95">
        <f>'LEI Seaview Usage'!J556</f>
        <v>39.027500000000003</v>
      </c>
      <c r="M557" s="95">
        <f>'LEI Seaview Usage'!K556</f>
        <v>39.994999999999997</v>
      </c>
      <c r="N557" s="95">
        <f>'LEI Seaview Usage'!L556</f>
        <v>41.352499999999999</v>
      </c>
      <c r="O557" s="95">
        <f>'LEI Seaview Usage'!M556</f>
        <v>41.802500000000002</v>
      </c>
      <c r="P557" s="95">
        <f>'LEI Seaview Usage'!N556</f>
        <v>41.134999999999998</v>
      </c>
      <c r="Q557" s="95">
        <f>'LEI Seaview Usage'!O556</f>
        <v>39.897500000000001</v>
      </c>
      <c r="R557" s="64">
        <f t="shared" si="30"/>
        <v>40.535000000000004</v>
      </c>
      <c r="S557" s="114">
        <f t="shared" si="31"/>
        <v>369</v>
      </c>
    </row>
    <row r="558" spans="2:19" ht="15.75" x14ac:dyDescent="0.25">
      <c r="B558" s="58"/>
      <c r="C558" s="13">
        <v>0.625</v>
      </c>
      <c r="D558" s="14" t="s">
        <v>590</v>
      </c>
      <c r="E558" s="15">
        <v>1569</v>
      </c>
      <c r="F558" s="15">
        <v>1754</v>
      </c>
      <c r="G558" s="15">
        <v>6241</v>
      </c>
      <c r="H558" s="15">
        <v>9566</v>
      </c>
      <c r="I558" s="15">
        <v>3654</v>
      </c>
      <c r="J558" s="17">
        <v>1261</v>
      </c>
      <c r="K558" s="60">
        <f t="shared" si="29"/>
        <v>24045</v>
      </c>
      <c r="L558" s="95">
        <f>'LEI Seaview Usage'!J557</f>
        <v>52.742000000000004</v>
      </c>
      <c r="M558" s="95">
        <f>'LEI Seaview Usage'!K557</f>
        <v>56.072000000000003</v>
      </c>
      <c r="N558" s="95">
        <f>'LEI Seaview Usage'!L557</f>
        <v>208.14</v>
      </c>
      <c r="O558" s="95">
        <f>'LEI Seaview Usage'!M557</f>
        <v>341.14</v>
      </c>
      <c r="P558" s="95">
        <f>'LEI Seaview Usage'!N557</f>
        <v>104.66</v>
      </c>
      <c r="Q558" s="95">
        <f>'LEI Seaview Usage'!O557</f>
        <v>47.198</v>
      </c>
      <c r="R558" s="64">
        <f t="shared" si="30"/>
        <v>134.99199999999999</v>
      </c>
      <c r="S558" s="114">
        <f t="shared" si="31"/>
        <v>2003.75</v>
      </c>
    </row>
    <row r="559" spans="2:19" ht="15.75" x14ac:dyDescent="0.25">
      <c r="B559" s="58"/>
      <c r="C559" s="13">
        <v>0.625</v>
      </c>
      <c r="D559" s="14" t="s">
        <v>591</v>
      </c>
      <c r="E559" s="15">
        <v>17</v>
      </c>
      <c r="F559" s="15">
        <v>208</v>
      </c>
      <c r="G559" s="15">
        <v>2563</v>
      </c>
      <c r="H559" s="15">
        <v>3964</v>
      </c>
      <c r="I559" s="15">
        <v>522</v>
      </c>
      <c r="J559" s="17"/>
      <c r="K559" s="60">
        <f t="shared" si="29"/>
        <v>7274</v>
      </c>
      <c r="L559" s="95">
        <f>'LEI Seaview Usage'!J558</f>
        <v>35.127499999999998</v>
      </c>
      <c r="M559" s="95">
        <f>'LEI Seaview Usage'!K558</f>
        <v>36.56</v>
      </c>
      <c r="N559" s="95">
        <f>'LEI Seaview Usage'!L558</f>
        <v>70.634</v>
      </c>
      <c r="O559" s="95">
        <f>'LEI Seaview Usage'!M558</f>
        <v>117.06</v>
      </c>
      <c r="P559" s="95">
        <f>'LEI Seaview Usage'!N558</f>
        <v>38.914999999999999</v>
      </c>
      <c r="Q559" s="95">
        <f>'LEI Seaview Usage'!O558</f>
        <v>35</v>
      </c>
      <c r="R559" s="64">
        <f t="shared" si="30"/>
        <v>55.549416666666673</v>
      </c>
      <c r="S559" s="114">
        <f t="shared" si="31"/>
        <v>727.4</v>
      </c>
    </row>
    <row r="560" spans="2:19" ht="15.75" x14ac:dyDescent="0.25">
      <c r="B560" s="58"/>
      <c r="C560" s="13">
        <v>0.625</v>
      </c>
      <c r="D560" s="14" t="s">
        <v>592</v>
      </c>
      <c r="E560" s="15">
        <v>4356</v>
      </c>
      <c r="F560" s="15">
        <v>292</v>
      </c>
      <c r="G560" s="15">
        <v>373</v>
      </c>
      <c r="H560" s="15">
        <v>946</v>
      </c>
      <c r="I560" s="15">
        <v>306</v>
      </c>
      <c r="J560" s="17"/>
      <c r="K560" s="60">
        <f t="shared" si="29"/>
        <v>6273</v>
      </c>
      <c r="L560" s="95">
        <f>'LEI Seaview Usage'!J559</f>
        <v>132.74</v>
      </c>
      <c r="M560" s="95">
        <f>'LEI Seaview Usage'!K559</f>
        <v>37.19</v>
      </c>
      <c r="N560" s="95">
        <f>'LEI Seaview Usage'!L559</f>
        <v>37.797499999999999</v>
      </c>
      <c r="O560" s="95">
        <f>'LEI Seaview Usage'!M559</f>
        <v>42.094999999999999</v>
      </c>
      <c r="P560" s="95">
        <f>'LEI Seaview Usage'!N559</f>
        <v>37.295000000000002</v>
      </c>
      <c r="Q560" s="95">
        <f>'LEI Seaview Usage'!O559</f>
        <v>35</v>
      </c>
      <c r="R560" s="64">
        <f t="shared" si="30"/>
        <v>53.686250000000001</v>
      </c>
      <c r="S560" s="114">
        <f t="shared" si="31"/>
        <v>627.29999999999995</v>
      </c>
    </row>
    <row r="561" spans="2:19" ht="15.75" x14ac:dyDescent="0.25">
      <c r="B561" s="58"/>
      <c r="C561" s="13">
        <v>0.625</v>
      </c>
      <c r="D561" s="14" t="s">
        <v>593</v>
      </c>
      <c r="E561" s="15">
        <v>361</v>
      </c>
      <c r="F561" s="15">
        <v>484</v>
      </c>
      <c r="G561" s="15">
        <v>1377</v>
      </c>
      <c r="H561" s="15">
        <v>1803</v>
      </c>
      <c r="I561" s="15">
        <v>1320</v>
      </c>
      <c r="J561" s="17">
        <v>406</v>
      </c>
      <c r="K561" s="60">
        <f t="shared" si="29"/>
        <v>5751</v>
      </c>
      <c r="L561" s="95">
        <f>'LEI Seaview Usage'!J560</f>
        <v>37.707500000000003</v>
      </c>
      <c r="M561" s="95">
        <f>'LEI Seaview Usage'!K560</f>
        <v>38.630000000000003</v>
      </c>
      <c r="N561" s="95">
        <f>'LEI Seaview Usage'!L560</f>
        <v>49.286000000000001</v>
      </c>
      <c r="O561" s="95">
        <f>'LEI Seaview Usage'!M560</f>
        <v>56.954000000000001</v>
      </c>
      <c r="P561" s="95">
        <f>'LEI Seaview Usage'!N560</f>
        <v>48.26</v>
      </c>
      <c r="Q561" s="95">
        <f>'LEI Seaview Usage'!O560</f>
        <v>38.045000000000002</v>
      </c>
      <c r="R561" s="64">
        <f t="shared" si="30"/>
        <v>44.813749999999999</v>
      </c>
      <c r="S561" s="114">
        <f t="shared" si="31"/>
        <v>479.25</v>
      </c>
    </row>
    <row r="562" spans="2:19" ht="15.75" x14ac:dyDescent="0.25">
      <c r="B562" s="58"/>
      <c r="C562" s="13">
        <v>0.625</v>
      </c>
      <c r="D562" s="14" t="s">
        <v>594</v>
      </c>
      <c r="E562" s="15"/>
      <c r="F562" s="15">
        <v>12</v>
      </c>
      <c r="G562" s="15">
        <v>178</v>
      </c>
      <c r="H562" s="15">
        <v>535</v>
      </c>
      <c r="I562" s="15">
        <v>117</v>
      </c>
      <c r="J562" s="17">
        <v>1</v>
      </c>
      <c r="K562" s="60">
        <f t="shared" si="29"/>
        <v>843</v>
      </c>
      <c r="L562" s="95">
        <f>'LEI Seaview Usage'!J561</f>
        <v>35</v>
      </c>
      <c r="M562" s="95">
        <f>'LEI Seaview Usage'!K561</f>
        <v>35.090000000000003</v>
      </c>
      <c r="N562" s="95">
        <f>'LEI Seaview Usage'!L561</f>
        <v>36.335000000000001</v>
      </c>
      <c r="O562" s="95">
        <f>'LEI Seaview Usage'!M561</f>
        <v>39.012500000000003</v>
      </c>
      <c r="P562" s="95">
        <f>'LEI Seaview Usage'!N561</f>
        <v>35.877499999999998</v>
      </c>
      <c r="Q562" s="95">
        <f>'LEI Seaview Usage'!O561</f>
        <v>35.0075</v>
      </c>
      <c r="R562" s="64">
        <f t="shared" si="30"/>
        <v>36.053750000000001</v>
      </c>
      <c r="S562" s="114">
        <f t="shared" si="31"/>
        <v>84.3</v>
      </c>
    </row>
    <row r="563" spans="2:19" ht="15.75" x14ac:dyDescent="0.25">
      <c r="B563" s="58"/>
      <c r="C563" s="13">
        <v>0.625</v>
      </c>
      <c r="D563" s="14" t="s">
        <v>595</v>
      </c>
      <c r="E563" s="15">
        <v>4</v>
      </c>
      <c r="F563" s="15">
        <v>41</v>
      </c>
      <c r="G563" s="15">
        <v>51</v>
      </c>
      <c r="H563" s="15">
        <v>109</v>
      </c>
      <c r="I563" s="15">
        <v>33</v>
      </c>
      <c r="J563" s="17">
        <v>20</v>
      </c>
      <c r="K563" s="60">
        <f t="shared" si="29"/>
        <v>258</v>
      </c>
      <c r="L563" s="95">
        <f>'LEI Seaview Usage'!J562</f>
        <v>35.03</v>
      </c>
      <c r="M563" s="95">
        <f>'LEI Seaview Usage'!K562</f>
        <v>35.307499999999997</v>
      </c>
      <c r="N563" s="95">
        <f>'LEI Seaview Usage'!L562</f>
        <v>35.3825</v>
      </c>
      <c r="O563" s="95">
        <f>'LEI Seaview Usage'!M562</f>
        <v>35.817500000000003</v>
      </c>
      <c r="P563" s="95">
        <f>'LEI Seaview Usage'!N562</f>
        <v>35.247500000000002</v>
      </c>
      <c r="Q563" s="95">
        <f>'LEI Seaview Usage'!O562</f>
        <v>35.15</v>
      </c>
      <c r="R563" s="64">
        <f t="shared" si="30"/>
        <v>35.322499999999998</v>
      </c>
      <c r="S563" s="114">
        <f t="shared" si="31"/>
        <v>21.5</v>
      </c>
    </row>
    <row r="564" spans="2:19" ht="15.75" x14ac:dyDescent="0.25">
      <c r="B564" s="58"/>
      <c r="C564" s="13">
        <v>0.625</v>
      </c>
      <c r="D564" s="14" t="s">
        <v>596</v>
      </c>
      <c r="E564" s="15">
        <v>1134</v>
      </c>
      <c r="F564" s="15">
        <v>141</v>
      </c>
      <c r="G564" s="15">
        <v>716</v>
      </c>
      <c r="H564" s="15">
        <v>1054</v>
      </c>
      <c r="I564" s="15">
        <v>694</v>
      </c>
      <c r="J564" s="17">
        <v>460</v>
      </c>
      <c r="K564" s="60">
        <f t="shared" si="29"/>
        <v>4199</v>
      </c>
      <c r="L564" s="95">
        <f>'LEI Seaview Usage'!J563</f>
        <v>44.911999999999999</v>
      </c>
      <c r="M564" s="95">
        <f>'LEI Seaview Usage'!K563</f>
        <v>36.057499999999997</v>
      </c>
      <c r="N564" s="95">
        <f>'LEI Seaview Usage'!L563</f>
        <v>40.369999999999997</v>
      </c>
      <c r="O564" s="95">
        <f>'LEI Seaview Usage'!M563</f>
        <v>43.472000000000001</v>
      </c>
      <c r="P564" s="95">
        <f>'LEI Seaview Usage'!N563</f>
        <v>40.204999999999998</v>
      </c>
      <c r="Q564" s="95">
        <f>'LEI Seaview Usage'!O563</f>
        <v>38.450000000000003</v>
      </c>
      <c r="R564" s="64">
        <f t="shared" si="30"/>
        <v>40.577750000000002</v>
      </c>
      <c r="S564" s="114">
        <f t="shared" si="31"/>
        <v>349.91666666666669</v>
      </c>
    </row>
    <row r="565" spans="2:19" ht="15.75" x14ac:dyDescent="0.25">
      <c r="B565" s="58"/>
      <c r="C565" s="13">
        <v>0.625</v>
      </c>
      <c r="D565" s="14" t="s">
        <v>597</v>
      </c>
      <c r="E565" s="15">
        <v>1723</v>
      </c>
      <c r="F565" s="15">
        <v>1551</v>
      </c>
      <c r="G565" s="15">
        <v>2675</v>
      </c>
      <c r="H565" s="15">
        <v>7070</v>
      </c>
      <c r="I565" s="15">
        <v>2235</v>
      </c>
      <c r="J565" s="17">
        <v>1159</v>
      </c>
      <c r="K565" s="60">
        <f t="shared" si="29"/>
        <v>16413</v>
      </c>
      <c r="L565" s="95">
        <f>'LEI Seaview Usage'!J564</f>
        <v>55.514000000000003</v>
      </c>
      <c r="M565" s="95">
        <f>'LEI Seaview Usage'!K564</f>
        <v>52.417999999999999</v>
      </c>
      <c r="N565" s="95">
        <f>'LEI Seaview Usage'!L564</f>
        <v>72.650000000000006</v>
      </c>
      <c r="O565" s="95">
        <f>'LEI Seaview Usage'!M564</f>
        <v>241.3</v>
      </c>
      <c r="P565" s="95">
        <f>'LEI Seaview Usage'!N564</f>
        <v>64.73</v>
      </c>
      <c r="Q565" s="95">
        <f>'LEI Seaview Usage'!O564</f>
        <v>45.362000000000002</v>
      </c>
      <c r="R565" s="64">
        <f t="shared" si="30"/>
        <v>88.662333333333336</v>
      </c>
      <c r="S565" s="114">
        <f t="shared" si="31"/>
        <v>1367.75</v>
      </c>
    </row>
    <row r="566" spans="2:19" ht="15.75" x14ac:dyDescent="0.25">
      <c r="B566" s="58"/>
      <c r="C566" s="13">
        <v>0.625</v>
      </c>
      <c r="D566" s="14" t="s">
        <v>598</v>
      </c>
      <c r="E566" s="15">
        <v>528</v>
      </c>
      <c r="F566" s="15">
        <v>703</v>
      </c>
      <c r="G566" s="15">
        <v>1267</v>
      </c>
      <c r="H566" s="15">
        <v>1027</v>
      </c>
      <c r="I566" s="15">
        <v>780</v>
      </c>
      <c r="J566" s="17">
        <v>536</v>
      </c>
      <c r="K566" s="60">
        <f t="shared" si="29"/>
        <v>4841</v>
      </c>
      <c r="L566" s="95">
        <f>'LEI Seaview Usage'!J565</f>
        <v>38.96</v>
      </c>
      <c r="M566" s="95">
        <f>'LEI Seaview Usage'!K565</f>
        <v>40.272500000000001</v>
      </c>
      <c r="N566" s="95">
        <f>'LEI Seaview Usage'!L565</f>
        <v>47.305999999999997</v>
      </c>
      <c r="O566" s="95">
        <f>'LEI Seaview Usage'!M565</f>
        <v>42.985999999999997</v>
      </c>
      <c r="P566" s="95">
        <f>'LEI Seaview Usage'!N565</f>
        <v>40.85</v>
      </c>
      <c r="Q566" s="95">
        <f>'LEI Seaview Usage'!O565</f>
        <v>39.020000000000003</v>
      </c>
      <c r="R566" s="64">
        <f t="shared" si="30"/>
        <v>41.565750000000001</v>
      </c>
      <c r="S566" s="114">
        <f t="shared" si="31"/>
        <v>403.41666666666669</v>
      </c>
    </row>
    <row r="567" spans="2:19" ht="15.75" x14ac:dyDescent="0.25">
      <c r="B567" s="58"/>
      <c r="C567" s="13">
        <v>0.625</v>
      </c>
      <c r="D567" s="14" t="s">
        <v>599</v>
      </c>
      <c r="E567" s="15">
        <v>9</v>
      </c>
      <c r="F567" s="15">
        <v>107</v>
      </c>
      <c r="G567" s="15">
        <v>409</v>
      </c>
      <c r="H567" s="15">
        <v>989</v>
      </c>
      <c r="I567" s="15">
        <v>741</v>
      </c>
      <c r="J567" s="17">
        <v>612</v>
      </c>
      <c r="K567" s="60">
        <f t="shared" si="29"/>
        <v>2867</v>
      </c>
      <c r="L567" s="95">
        <f>'LEI Seaview Usage'!J566</f>
        <v>35.067500000000003</v>
      </c>
      <c r="M567" s="95">
        <f>'LEI Seaview Usage'!K566</f>
        <v>35.802500000000002</v>
      </c>
      <c r="N567" s="95">
        <f>'LEI Seaview Usage'!L566</f>
        <v>38.067500000000003</v>
      </c>
      <c r="O567" s="95">
        <f>'LEI Seaview Usage'!M566</f>
        <v>42.417500000000004</v>
      </c>
      <c r="P567" s="95">
        <f>'LEI Seaview Usage'!N566</f>
        <v>40.557499999999997</v>
      </c>
      <c r="Q567" s="95">
        <f>'LEI Seaview Usage'!O566</f>
        <v>39.590000000000003</v>
      </c>
      <c r="R567" s="64">
        <f t="shared" si="30"/>
        <v>38.583750000000002</v>
      </c>
      <c r="S567" s="114">
        <f t="shared" si="31"/>
        <v>238.91666666666666</v>
      </c>
    </row>
    <row r="568" spans="2:19" ht="15.75" x14ac:dyDescent="0.25">
      <c r="B568" s="58"/>
      <c r="C568" s="13">
        <v>0.625</v>
      </c>
      <c r="D568" s="14" t="s">
        <v>600</v>
      </c>
      <c r="E568" s="15">
        <v>2147</v>
      </c>
      <c r="F568" s="15">
        <v>1919</v>
      </c>
      <c r="G568" s="15">
        <v>2033</v>
      </c>
      <c r="H568" s="15">
        <v>856</v>
      </c>
      <c r="I568" s="15">
        <v>1105</v>
      </c>
      <c r="J568" s="17">
        <v>847</v>
      </c>
      <c r="K568" s="60">
        <f t="shared" si="29"/>
        <v>8907</v>
      </c>
      <c r="L568" s="95">
        <f>'LEI Seaview Usage'!J567</f>
        <v>63.146000000000001</v>
      </c>
      <c r="M568" s="95">
        <f>'LEI Seaview Usage'!K567</f>
        <v>59.042000000000002</v>
      </c>
      <c r="N568" s="95">
        <f>'LEI Seaview Usage'!L567</f>
        <v>61.094000000000001</v>
      </c>
      <c r="O568" s="95">
        <f>'LEI Seaview Usage'!M567</f>
        <v>41.42</v>
      </c>
      <c r="P568" s="95">
        <f>'LEI Seaview Usage'!N567</f>
        <v>44.39</v>
      </c>
      <c r="Q568" s="95">
        <f>'LEI Seaview Usage'!O567</f>
        <v>41.352499999999999</v>
      </c>
      <c r="R568" s="64">
        <f t="shared" si="30"/>
        <v>51.740749999999998</v>
      </c>
      <c r="S568" s="114">
        <f t="shared" si="31"/>
        <v>742.25</v>
      </c>
    </row>
    <row r="569" spans="2:19" ht="15.75" x14ac:dyDescent="0.25">
      <c r="B569" s="58"/>
      <c r="C569" s="13">
        <v>0.625</v>
      </c>
      <c r="D569" s="14" t="s">
        <v>601</v>
      </c>
      <c r="E569" s="15">
        <v>468</v>
      </c>
      <c r="F569" s="15">
        <v>431</v>
      </c>
      <c r="G569" s="15">
        <v>544</v>
      </c>
      <c r="H569" s="15">
        <v>595</v>
      </c>
      <c r="I569" s="15">
        <v>952</v>
      </c>
      <c r="J569" s="17">
        <v>465</v>
      </c>
      <c r="K569" s="60">
        <f t="shared" si="29"/>
        <v>3455</v>
      </c>
      <c r="L569" s="95">
        <f>'LEI Seaview Usage'!J568</f>
        <v>38.51</v>
      </c>
      <c r="M569" s="95">
        <f>'LEI Seaview Usage'!K568</f>
        <v>38.232500000000002</v>
      </c>
      <c r="N569" s="95">
        <f>'LEI Seaview Usage'!L568</f>
        <v>39.08</v>
      </c>
      <c r="O569" s="95">
        <f>'LEI Seaview Usage'!M568</f>
        <v>39.462499999999999</v>
      </c>
      <c r="P569" s="95">
        <f>'LEI Seaview Usage'!N568</f>
        <v>42.14</v>
      </c>
      <c r="Q569" s="95">
        <f>'LEI Seaview Usage'!O568</f>
        <v>38.487499999999997</v>
      </c>
      <c r="R569" s="64">
        <f t="shared" si="30"/>
        <v>39.318750000000001</v>
      </c>
      <c r="S569" s="114">
        <f t="shared" si="31"/>
        <v>287.91666666666669</v>
      </c>
    </row>
    <row r="570" spans="2:19" ht="15.75" x14ac:dyDescent="0.25">
      <c r="B570" s="58"/>
      <c r="C570" s="13">
        <v>0.625</v>
      </c>
      <c r="D570" s="14" t="s">
        <v>602</v>
      </c>
      <c r="E570" s="15"/>
      <c r="F570" s="15"/>
      <c r="G570" s="15">
        <v>128</v>
      </c>
      <c r="H570" s="15">
        <v>143</v>
      </c>
      <c r="I570" s="15">
        <v>94</v>
      </c>
      <c r="J570" s="17">
        <v>81</v>
      </c>
      <c r="K570" s="60">
        <f t="shared" si="29"/>
        <v>446</v>
      </c>
      <c r="L570" s="95">
        <f>'LEI Seaview Usage'!J569</f>
        <v>35</v>
      </c>
      <c r="M570" s="95">
        <f>'LEI Seaview Usage'!K569</f>
        <v>35</v>
      </c>
      <c r="N570" s="95">
        <f>'LEI Seaview Usage'!L569</f>
        <v>35.96</v>
      </c>
      <c r="O570" s="95">
        <f>'LEI Seaview Usage'!M569</f>
        <v>36.072499999999998</v>
      </c>
      <c r="P570" s="95">
        <f>'LEI Seaview Usage'!N569</f>
        <v>35.704999999999998</v>
      </c>
      <c r="Q570" s="95">
        <f>'LEI Seaview Usage'!O569</f>
        <v>35.607500000000002</v>
      </c>
      <c r="R570" s="64">
        <f t="shared" si="30"/>
        <v>35.557500000000005</v>
      </c>
      <c r="S570" s="114">
        <f t="shared" si="31"/>
        <v>55.75</v>
      </c>
    </row>
    <row r="571" spans="2:19" ht="15.75" x14ac:dyDescent="0.25">
      <c r="B571" s="58"/>
      <c r="C571" s="13">
        <v>0.625</v>
      </c>
      <c r="D571" s="14" t="s">
        <v>603</v>
      </c>
      <c r="E571" s="15">
        <v>55</v>
      </c>
      <c r="F571" s="15">
        <v>65</v>
      </c>
      <c r="G571" s="15">
        <v>522</v>
      </c>
      <c r="H571" s="15">
        <v>2573</v>
      </c>
      <c r="I571" s="15">
        <v>2720</v>
      </c>
      <c r="J571" s="17">
        <v>566</v>
      </c>
      <c r="K571" s="60">
        <f t="shared" si="29"/>
        <v>6501</v>
      </c>
      <c r="L571" s="95">
        <f>'LEI Seaview Usage'!J570</f>
        <v>35.412500000000001</v>
      </c>
      <c r="M571" s="95">
        <f>'LEI Seaview Usage'!K570</f>
        <v>35.487499999999997</v>
      </c>
      <c r="N571" s="95">
        <f>'LEI Seaview Usage'!L570</f>
        <v>38.914999999999999</v>
      </c>
      <c r="O571" s="95">
        <f>'LEI Seaview Usage'!M570</f>
        <v>70.813999999999993</v>
      </c>
      <c r="P571" s="95">
        <f>'LEI Seaview Usage'!N570</f>
        <v>73.460000000000008</v>
      </c>
      <c r="Q571" s="95">
        <f>'LEI Seaview Usage'!O570</f>
        <v>39.244999999999997</v>
      </c>
      <c r="R571" s="64">
        <f t="shared" si="30"/>
        <v>48.889000000000003</v>
      </c>
      <c r="S571" s="114">
        <f t="shared" si="31"/>
        <v>541.75</v>
      </c>
    </row>
    <row r="572" spans="2:19" ht="15.75" x14ac:dyDescent="0.25">
      <c r="B572" s="58"/>
      <c r="C572" s="13">
        <v>0.625</v>
      </c>
      <c r="D572" s="14" t="s">
        <v>604</v>
      </c>
      <c r="E572" s="15">
        <v>36</v>
      </c>
      <c r="F572" s="15">
        <v>20</v>
      </c>
      <c r="G572" s="15">
        <v>47</v>
      </c>
      <c r="H572" s="15">
        <v>58</v>
      </c>
      <c r="I572" s="15">
        <v>135</v>
      </c>
      <c r="J572" s="17">
        <v>105</v>
      </c>
      <c r="K572" s="60">
        <f t="shared" si="29"/>
        <v>401</v>
      </c>
      <c r="L572" s="95">
        <f>'LEI Seaview Usage'!J571</f>
        <v>35.270000000000003</v>
      </c>
      <c r="M572" s="95">
        <f>'LEI Seaview Usage'!K571</f>
        <v>35.15</v>
      </c>
      <c r="N572" s="95">
        <f>'LEI Seaview Usage'!L571</f>
        <v>35.352499999999999</v>
      </c>
      <c r="O572" s="95">
        <f>'LEI Seaview Usage'!M571</f>
        <v>35.435000000000002</v>
      </c>
      <c r="P572" s="95">
        <f>'LEI Seaview Usage'!N571</f>
        <v>36.012500000000003</v>
      </c>
      <c r="Q572" s="95">
        <f>'LEI Seaview Usage'!O571</f>
        <v>35.787500000000001</v>
      </c>
      <c r="R572" s="64">
        <f t="shared" si="30"/>
        <v>35.501250000000006</v>
      </c>
      <c r="S572" s="114">
        <f t="shared" si="31"/>
        <v>33.416666666666664</v>
      </c>
    </row>
    <row r="573" spans="2:19" ht="15.75" x14ac:dyDescent="0.25">
      <c r="B573" s="58"/>
      <c r="C573" s="13">
        <v>0.625</v>
      </c>
      <c r="D573" s="14" t="s">
        <v>605</v>
      </c>
      <c r="E573" s="15">
        <v>590</v>
      </c>
      <c r="F573" s="15">
        <v>663</v>
      </c>
      <c r="G573" s="15">
        <v>884</v>
      </c>
      <c r="H573" s="15">
        <v>1151</v>
      </c>
      <c r="I573" s="15">
        <v>772</v>
      </c>
      <c r="J573" s="17">
        <v>615</v>
      </c>
      <c r="K573" s="60">
        <f t="shared" si="29"/>
        <v>4675</v>
      </c>
      <c r="L573" s="95">
        <f>'LEI Seaview Usage'!J572</f>
        <v>39.424999999999997</v>
      </c>
      <c r="M573" s="95">
        <f>'LEI Seaview Usage'!K572</f>
        <v>39.972499999999997</v>
      </c>
      <c r="N573" s="95">
        <f>'LEI Seaview Usage'!L572</f>
        <v>41.63</v>
      </c>
      <c r="O573" s="95">
        <f>'LEI Seaview Usage'!M572</f>
        <v>45.218000000000004</v>
      </c>
      <c r="P573" s="95">
        <f>'LEI Seaview Usage'!N572</f>
        <v>40.79</v>
      </c>
      <c r="Q573" s="95">
        <f>'LEI Seaview Usage'!O572</f>
        <v>39.612499999999997</v>
      </c>
      <c r="R573" s="64">
        <f t="shared" si="30"/>
        <v>41.107999999999997</v>
      </c>
      <c r="S573" s="114">
        <f t="shared" si="31"/>
        <v>389.58333333333331</v>
      </c>
    </row>
    <row r="574" spans="2:19" ht="15.75" x14ac:dyDescent="0.25">
      <c r="B574" s="58"/>
      <c r="C574" s="13">
        <v>0.625</v>
      </c>
      <c r="D574" s="14" t="s">
        <v>606</v>
      </c>
      <c r="E574" s="15">
        <v>362</v>
      </c>
      <c r="F574" s="15">
        <v>446</v>
      </c>
      <c r="G574" s="15">
        <v>436</v>
      </c>
      <c r="H574" s="15">
        <v>1019</v>
      </c>
      <c r="I574" s="15">
        <v>415</v>
      </c>
      <c r="J574" s="17">
        <v>222</v>
      </c>
      <c r="K574" s="60">
        <f t="shared" si="29"/>
        <v>2900</v>
      </c>
      <c r="L574" s="95">
        <f>'LEI Seaview Usage'!J573</f>
        <v>37.715000000000003</v>
      </c>
      <c r="M574" s="95">
        <f>'LEI Seaview Usage'!K573</f>
        <v>38.344999999999999</v>
      </c>
      <c r="N574" s="95">
        <f>'LEI Seaview Usage'!L573</f>
        <v>38.270000000000003</v>
      </c>
      <c r="O574" s="95">
        <f>'LEI Seaview Usage'!M573</f>
        <v>42.841999999999999</v>
      </c>
      <c r="P574" s="95">
        <f>'LEI Seaview Usage'!N573</f>
        <v>38.112499999999997</v>
      </c>
      <c r="Q574" s="95">
        <f>'LEI Seaview Usage'!O573</f>
        <v>36.664999999999999</v>
      </c>
      <c r="R574" s="64">
        <f t="shared" si="30"/>
        <v>38.658250000000002</v>
      </c>
      <c r="S574" s="114">
        <f t="shared" si="31"/>
        <v>241.66666666666666</v>
      </c>
    </row>
    <row r="575" spans="2:19" ht="15.75" x14ac:dyDescent="0.25">
      <c r="B575" s="58"/>
      <c r="C575" s="13">
        <v>0.625</v>
      </c>
      <c r="D575" s="14" t="s">
        <v>607</v>
      </c>
      <c r="E575" s="15">
        <v>743</v>
      </c>
      <c r="F575" s="15">
        <v>1010</v>
      </c>
      <c r="G575" s="15">
        <v>816</v>
      </c>
      <c r="H575" s="15">
        <v>2221</v>
      </c>
      <c r="I575" s="15">
        <v>1686</v>
      </c>
      <c r="J575" s="17">
        <v>1027</v>
      </c>
      <c r="K575" s="60">
        <f t="shared" si="29"/>
        <v>7503</v>
      </c>
      <c r="L575" s="95">
        <f>'LEI Seaview Usage'!J574</f>
        <v>40.572499999999998</v>
      </c>
      <c r="M575" s="95">
        <f>'LEI Seaview Usage'!K574</f>
        <v>42.68</v>
      </c>
      <c r="N575" s="95">
        <f>'LEI Seaview Usage'!L574</f>
        <v>41.12</v>
      </c>
      <c r="O575" s="95">
        <f>'LEI Seaview Usage'!M574</f>
        <v>64.478000000000009</v>
      </c>
      <c r="P575" s="95">
        <f>'LEI Seaview Usage'!N574</f>
        <v>54.847999999999999</v>
      </c>
      <c r="Q575" s="95">
        <f>'LEI Seaview Usage'!O574</f>
        <v>42.985999999999997</v>
      </c>
      <c r="R575" s="64">
        <f t="shared" si="30"/>
        <v>47.780750000000005</v>
      </c>
      <c r="S575" s="114">
        <f t="shared" si="31"/>
        <v>625.25</v>
      </c>
    </row>
    <row r="576" spans="2:19" ht="15.75" x14ac:dyDescent="0.25">
      <c r="B576" s="58"/>
      <c r="C576" s="13">
        <v>0.625</v>
      </c>
      <c r="D576" s="14" t="s">
        <v>608</v>
      </c>
      <c r="E576" s="15">
        <v>683</v>
      </c>
      <c r="F576" s="15">
        <v>1290</v>
      </c>
      <c r="G576" s="15">
        <v>1438</v>
      </c>
      <c r="H576" s="15">
        <v>994</v>
      </c>
      <c r="I576" s="15">
        <v>877</v>
      </c>
      <c r="J576" s="17">
        <v>382</v>
      </c>
      <c r="K576" s="60">
        <f t="shared" si="29"/>
        <v>5664</v>
      </c>
      <c r="L576" s="95">
        <f>'LEI Seaview Usage'!J575</f>
        <v>40.122500000000002</v>
      </c>
      <c r="M576" s="95">
        <f>'LEI Seaview Usage'!K575</f>
        <v>47.72</v>
      </c>
      <c r="N576" s="95">
        <f>'LEI Seaview Usage'!L575</f>
        <v>50.384</v>
      </c>
      <c r="O576" s="95">
        <f>'LEI Seaview Usage'!M575</f>
        <v>42.454999999999998</v>
      </c>
      <c r="P576" s="95">
        <f>'LEI Seaview Usage'!N575</f>
        <v>41.577500000000001</v>
      </c>
      <c r="Q576" s="95">
        <f>'LEI Seaview Usage'!O575</f>
        <v>37.865000000000002</v>
      </c>
      <c r="R576" s="64">
        <f t="shared" si="30"/>
        <v>43.353999999999992</v>
      </c>
      <c r="S576" s="114">
        <f t="shared" si="31"/>
        <v>472</v>
      </c>
    </row>
    <row r="577" spans="2:19" ht="15.75" x14ac:dyDescent="0.25">
      <c r="B577" s="58"/>
      <c r="C577" s="13">
        <v>0.625</v>
      </c>
      <c r="D577" s="14" t="s">
        <v>609</v>
      </c>
      <c r="E577" s="15">
        <v>1392</v>
      </c>
      <c r="F577" s="15">
        <v>1606</v>
      </c>
      <c r="G577" s="15">
        <v>1862</v>
      </c>
      <c r="H577" s="15">
        <v>1886</v>
      </c>
      <c r="I577" s="15">
        <v>1636</v>
      </c>
      <c r="J577" s="17">
        <v>1425</v>
      </c>
      <c r="K577" s="60">
        <f t="shared" si="29"/>
        <v>9807</v>
      </c>
      <c r="L577" s="95">
        <f>'LEI Seaview Usage'!J576</f>
        <v>49.555999999999997</v>
      </c>
      <c r="M577" s="95">
        <f>'LEI Seaview Usage'!K576</f>
        <v>53.408000000000001</v>
      </c>
      <c r="N577" s="95">
        <f>'LEI Seaview Usage'!L576</f>
        <v>58.015999999999998</v>
      </c>
      <c r="O577" s="95">
        <f>'LEI Seaview Usage'!M576</f>
        <v>58.448</v>
      </c>
      <c r="P577" s="95">
        <f>'LEI Seaview Usage'!N576</f>
        <v>53.948</v>
      </c>
      <c r="Q577" s="95">
        <f>'LEI Seaview Usage'!O576</f>
        <v>50.15</v>
      </c>
      <c r="R577" s="64">
        <f t="shared" si="30"/>
        <v>53.920999999999992</v>
      </c>
      <c r="S577" s="114">
        <f t="shared" si="31"/>
        <v>817.25</v>
      </c>
    </row>
    <row r="578" spans="2:19" ht="15.75" x14ac:dyDescent="0.25">
      <c r="B578" s="58"/>
      <c r="C578" s="13">
        <v>0.625</v>
      </c>
      <c r="D578" s="14" t="s">
        <v>610</v>
      </c>
      <c r="E578" s="15">
        <v>1708</v>
      </c>
      <c r="F578" s="15">
        <v>1759</v>
      </c>
      <c r="G578" s="15">
        <v>5883</v>
      </c>
      <c r="H578" s="15">
        <v>4296</v>
      </c>
      <c r="I578" s="15">
        <v>2773</v>
      </c>
      <c r="J578" s="17">
        <v>1358</v>
      </c>
      <c r="K578" s="60">
        <f t="shared" si="29"/>
        <v>17777</v>
      </c>
      <c r="L578" s="95">
        <f>'LEI Seaview Usage'!J577</f>
        <v>55.244</v>
      </c>
      <c r="M578" s="95">
        <f>'LEI Seaview Usage'!K577</f>
        <v>56.161999999999999</v>
      </c>
      <c r="N578" s="95">
        <f>'LEI Seaview Usage'!L577</f>
        <v>193.82</v>
      </c>
      <c r="O578" s="95">
        <f>'LEI Seaview Usage'!M577</f>
        <v>130.34</v>
      </c>
      <c r="P578" s="95">
        <f>'LEI Seaview Usage'!N577</f>
        <v>74.414000000000001</v>
      </c>
      <c r="Q578" s="95">
        <f>'LEI Seaview Usage'!O577</f>
        <v>48.944000000000003</v>
      </c>
      <c r="R578" s="64">
        <f t="shared" si="30"/>
        <v>93.153999999999996</v>
      </c>
      <c r="S578" s="114">
        <f t="shared" si="31"/>
        <v>1481.4166666666667</v>
      </c>
    </row>
    <row r="579" spans="2:19" ht="15.75" x14ac:dyDescent="0.25">
      <c r="B579" s="58"/>
      <c r="C579" s="13">
        <v>0.625</v>
      </c>
      <c r="D579" s="14" t="s">
        <v>611</v>
      </c>
      <c r="E579" s="15">
        <v>781</v>
      </c>
      <c r="F579" s="15">
        <v>837</v>
      </c>
      <c r="G579" s="15">
        <v>1528</v>
      </c>
      <c r="H579" s="15">
        <v>2966</v>
      </c>
      <c r="I579" s="15">
        <v>1066</v>
      </c>
      <c r="J579" s="17">
        <v>594</v>
      </c>
      <c r="K579" s="60">
        <f t="shared" si="29"/>
        <v>7772</v>
      </c>
      <c r="L579" s="95">
        <f>'LEI Seaview Usage'!J578</f>
        <v>40.857500000000002</v>
      </c>
      <c r="M579" s="95">
        <f>'LEI Seaview Usage'!K578</f>
        <v>41.277500000000003</v>
      </c>
      <c r="N579" s="95">
        <f>'LEI Seaview Usage'!L578</f>
        <v>52.004000000000005</v>
      </c>
      <c r="O579" s="95">
        <f>'LEI Seaview Usage'!M578</f>
        <v>77.888000000000005</v>
      </c>
      <c r="P579" s="95">
        <f>'LEI Seaview Usage'!N578</f>
        <v>43.688000000000002</v>
      </c>
      <c r="Q579" s="95">
        <f>'LEI Seaview Usage'!O578</f>
        <v>39.454999999999998</v>
      </c>
      <c r="R579" s="64">
        <f t="shared" si="30"/>
        <v>49.195</v>
      </c>
      <c r="S579" s="114">
        <f t="shared" si="31"/>
        <v>647.66666666666663</v>
      </c>
    </row>
    <row r="580" spans="2:19" ht="15.75" x14ac:dyDescent="0.25">
      <c r="B580" s="58"/>
      <c r="C580" s="13">
        <v>0.625</v>
      </c>
      <c r="D580" s="14" t="s">
        <v>612</v>
      </c>
      <c r="E580" s="15">
        <v>748</v>
      </c>
      <c r="F580" s="15">
        <v>1526</v>
      </c>
      <c r="G580" s="15">
        <v>898</v>
      </c>
      <c r="H580" s="15">
        <v>721</v>
      </c>
      <c r="I580" s="15">
        <v>1</v>
      </c>
      <c r="J580" s="17">
        <v>1</v>
      </c>
      <c r="K580" s="60">
        <f t="shared" si="29"/>
        <v>3895</v>
      </c>
      <c r="L580" s="95">
        <f>'LEI Seaview Usage'!J579</f>
        <v>40.61</v>
      </c>
      <c r="M580" s="95">
        <f>'LEI Seaview Usage'!K579</f>
        <v>51.968000000000004</v>
      </c>
      <c r="N580" s="95">
        <f>'LEI Seaview Usage'!L579</f>
        <v>41.734999999999999</v>
      </c>
      <c r="O580" s="95">
        <f>'LEI Seaview Usage'!M579</f>
        <v>40.407499999999999</v>
      </c>
      <c r="P580" s="95">
        <f>'LEI Seaview Usage'!N579</f>
        <v>35.0075</v>
      </c>
      <c r="Q580" s="95">
        <f>'LEI Seaview Usage'!O579</f>
        <v>35.0075</v>
      </c>
      <c r="R580" s="64">
        <f t="shared" si="30"/>
        <v>40.789249999999996</v>
      </c>
      <c r="S580" s="114">
        <f t="shared" si="31"/>
        <v>324.58333333333331</v>
      </c>
    </row>
    <row r="581" spans="2:19" ht="15.75" x14ac:dyDescent="0.25">
      <c r="B581" s="58"/>
      <c r="C581" s="13">
        <v>0.625</v>
      </c>
      <c r="D581" s="14" t="s">
        <v>613</v>
      </c>
      <c r="E581" s="15">
        <v>432</v>
      </c>
      <c r="F581" s="15">
        <v>689</v>
      </c>
      <c r="G581" s="15">
        <v>1236</v>
      </c>
      <c r="H581" s="15">
        <v>1705</v>
      </c>
      <c r="I581" s="15">
        <v>695</v>
      </c>
      <c r="J581" s="17">
        <v>350</v>
      </c>
      <c r="K581" s="60">
        <f t="shared" si="29"/>
        <v>5107</v>
      </c>
      <c r="L581" s="95">
        <f>'LEI Seaview Usage'!J580</f>
        <v>38.24</v>
      </c>
      <c r="M581" s="95">
        <f>'LEI Seaview Usage'!K580</f>
        <v>40.167499999999997</v>
      </c>
      <c r="N581" s="95">
        <f>'LEI Seaview Usage'!L580</f>
        <v>46.747999999999998</v>
      </c>
      <c r="O581" s="95">
        <f>'LEI Seaview Usage'!M580</f>
        <v>55.19</v>
      </c>
      <c r="P581" s="95">
        <f>'LEI Seaview Usage'!N580</f>
        <v>40.212499999999999</v>
      </c>
      <c r="Q581" s="95">
        <f>'LEI Seaview Usage'!O580</f>
        <v>37.625</v>
      </c>
      <c r="R581" s="64">
        <f t="shared" si="30"/>
        <v>43.030499999999996</v>
      </c>
      <c r="S581" s="114">
        <f t="shared" si="31"/>
        <v>425.58333333333331</v>
      </c>
    </row>
    <row r="582" spans="2:19" ht="15.75" x14ac:dyDescent="0.25">
      <c r="B582" s="58"/>
      <c r="C582" s="13">
        <v>0.625</v>
      </c>
      <c r="D582" s="14" t="s">
        <v>614</v>
      </c>
      <c r="E582" s="15">
        <v>171</v>
      </c>
      <c r="F582" s="15">
        <v>445</v>
      </c>
      <c r="G582" s="15">
        <v>924</v>
      </c>
      <c r="H582" s="15">
        <v>2423</v>
      </c>
      <c r="I582" s="15">
        <v>1345</v>
      </c>
      <c r="J582" s="17">
        <v>311</v>
      </c>
      <c r="K582" s="60">
        <f t="shared" si="29"/>
        <v>5619</v>
      </c>
      <c r="L582" s="95">
        <f>'LEI Seaview Usage'!J581</f>
        <v>36.282499999999999</v>
      </c>
      <c r="M582" s="95">
        <f>'LEI Seaview Usage'!K581</f>
        <v>38.337499999999999</v>
      </c>
      <c r="N582" s="95">
        <f>'LEI Seaview Usage'!L581</f>
        <v>41.93</v>
      </c>
      <c r="O582" s="95">
        <f>'LEI Seaview Usage'!M581</f>
        <v>68.114000000000004</v>
      </c>
      <c r="P582" s="95">
        <f>'LEI Seaview Usage'!N581</f>
        <v>48.71</v>
      </c>
      <c r="Q582" s="95">
        <f>'LEI Seaview Usage'!O581</f>
        <v>37.332500000000003</v>
      </c>
      <c r="R582" s="64">
        <f t="shared" si="30"/>
        <v>45.117750000000001</v>
      </c>
      <c r="S582" s="114">
        <f t="shared" si="31"/>
        <v>468.25</v>
      </c>
    </row>
    <row r="583" spans="2:19" ht="15.75" x14ac:dyDescent="0.25">
      <c r="B583" s="58"/>
      <c r="C583" s="13">
        <v>0.625</v>
      </c>
      <c r="D583" s="14" t="s">
        <v>615</v>
      </c>
      <c r="E583" s="15">
        <v>701</v>
      </c>
      <c r="F583" s="15">
        <v>717</v>
      </c>
      <c r="G583" s="15">
        <v>3083</v>
      </c>
      <c r="H583" s="15">
        <v>1566</v>
      </c>
      <c r="I583" s="15">
        <v>881</v>
      </c>
      <c r="J583" s="17">
        <v>576</v>
      </c>
      <c r="K583" s="60">
        <f t="shared" si="29"/>
        <v>7524</v>
      </c>
      <c r="L583" s="95">
        <f>'LEI Seaview Usage'!J582</f>
        <v>40.2575</v>
      </c>
      <c r="M583" s="95">
        <f>'LEI Seaview Usage'!K582</f>
        <v>40.377499999999998</v>
      </c>
      <c r="N583" s="95">
        <f>'LEI Seaview Usage'!L582</f>
        <v>81.819999999999993</v>
      </c>
      <c r="O583" s="95">
        <f>'LEI Seaview Usage'!M582</f>
        <v>52.688000000000002</v>
      </c>
      <c r="P583" s="95">
        <f>'LEI Seaview Usage'!N582</f>
        <v>41.607500000000002</v>
      </c>
      <c r="Q583" s="95">
        <f>'LEI Seaview Usage'!O582</f>
        <v>39.32</v>
      </c>
      <c r="R583" s="64">
        <f t="shared" si="30"/>
        <v>49.345083333333328</v>
      </c>
      <c r="S583" s="114">
        <f t="shared" si="31"/>
        <v>627</v>
      </c>
    </row>
    <row r="584" spans="2:19" ht="15.75" x14ac:dyDescent="0.25">
      <c r="B584" s="58"/>
      <c r="C584" s="13">
        <v>0.625</v>
      </c>
      <c r="D584" s="14" t="s">
        <v>616</v>
      </c>
      <c r="E584" s="15">
        <v>969</v>
      </c>
      <c r="F584" s="15">
        <v>800</v>
      </c>
      <c r="G584" s="15">
        <v>1888</v>
      </c>
      <c r="H584" s="15">
        <v>1614</v>
      </c>
      <c r="I584" s="15">
        <v>715</v>
      </c>
      <c r="J584" s="17">
        <v>550</v>
      </c>
      <c r="K584" s="60">
        <f t="shared" si="29"/>
        <v>6536</v>
      </c>
      <c r="L584" s="95">
        <f>'LEI Seaview Usage'!J583</f>
        <v>42.267499999999998</v>
      </c>
      <c r="M584" s="95">
        <f>'LEI Seaview Usage'!K583</f>
        <v>41</v>
      </c>
      <c r="N584" s="95">
        <f>'LEI Seaview Usage'!L583</f>
        <v>58.484000000000002</v>
      </c>
      <c r="O584" s="95">
        <f>'LEI Seaview Usage'!M583</f>
        <v>53.552</v>
      </c>
      <c r="P584" s="95">
        <f>'LEI Seaview Usage'!N583</f>
        <v>40.362499999999997</v>
      </c>
      <c r="Q584" s="95">
        <f>'LEI Seaview Usage'!O583</f>
        <v>39.125</v>
      </c>
      <c r="R584" s="64">
        <f t="shared" si="30"/>
        <v>45.798499999999997</v>
      </c>
      <c r="S584" s="114">
        <f t="shared" si="31"/>
        <v>544.66666666666663</v>
      </c>
    </row>
    <row r="585" spans="2:19" ht="15.75" x14ac:dyDescent="0.25">
      <c r="B585" s="58"/>
      <c r="C585" s="13">
        <v>0.625</v>
      </c>
      <c r="D585" s="14" t="s">
        <v>617</v>
      </c>
      <c r="E585" s="15">
        <v>5</v>
      </c>
      <c r="F585" s="15">
        <v>130</v>
      </c>
      <c r="G585" s="15">
        <v>857</v>
      </c>
      <c r="H585" s="15">
        <v>811</v>
      </c>
      <c r="I585" s="15">
        <v>551</v>
      </c>
      <c r="J585" s="17">
        <v>125</v>
      </c>
      <c r="K585" s="60">
        <f t="shared" ref="K585:K648" si="32">SUM(E585:J585)</f>
        <v>2479</v>
      </c>
      <c r="L585" s="95">
        <f>'LEI Seaview Usage'!J584</f>
        <v>35.037500000000001</v>
      </c>
      <c r="M585" s="95">
        <f>'LEI Seaview Usage'!K584</f>
        <v>35.975000000000001</v>
      </c>
      <c r="N585" s="95">
        <f>'LEI Seaview Usage'!L584</f>
        <v>41.427500000000002</v>
      </c>
      <c r="O585" s="95">
        <f>'LEI Seaview Usage'!M584</f>
        <v>41.082499999999996</v>
      </c>
      <c r="P585" s="95">
        <f>'LEI Seaview Usage'!N584</f>
        <v>39.1325</v>
      </c>
      <c r="Q585" s="95">
        <f>'LEI Seaview Usage'!O584</f>
        <v>35.9375</v>
      </c>
      <c r="R585" s="64">
        <f t="shared" ref="R585:R648" si="33">AVERAGE(L585:Q585)</f>
        <v>38.098749999999995</v>
      </c>
      <c r="S585" s="114">
        <f t="shared" ref="S585:S648" si="34">IFERROR(AVERAGE(E585:J585)/2,"")</f>
        <v>206.58333333333334</v>
      </c>
    </row>
    <row r="586" spans="2:19" ht="15.75" x14ac:dyDescent="0.25">
      <c r="B586" s="58"/>
      <c r="C586" s="13">
        <v>0.625</v>
      </c>
      <c r="D586" s="14" t="s">
        <v>618</v>
      </c>
      <c r="E586" s="15">
        <v>603</v>
      </c>
      <c r="F586" s="15">
        <v>114</v>
      </c>
      <c r="G586" s="15">
        <v>409</v>
      </c>
      <c r="H586" s="15">
        <v>1313</v>
      </c>
      <c r="I586" s="15">
        <v>455</v>
      </c>
      <c r="J586" s="17"/>
      <c r="K586" s="60">
        <f t="shared" si="32"/>
        <v>2894</v>
      </c>
      <c r="L586" s="95">
        <f>'LEI Seaview Usage'!J585</f>
        <v>39.522500000000001</v>
      </c>
      <c r="M586" s="95">
        <f>'LEI Seaview Usage'!K585</f>
        <v>35.854999999999997</v>
      </c>
      <c r="N586" s="95">
        <f>'LEI Seaview Usage'!L585</f>
        <v>38.067500000000003</v>
      </c>
      <c r="O586" s="95">
        <f>'LEI Seaview Usage'!M585</f>
        <v>48.134</v>
      </c>
      <c r="P586" s="95">
        <f>'LEI Seaview Usage'!N585</f>
        <v>38.412500000000001</v>
      </c>
      <c r="Q586" s="95">
        <f>'LEI Seaview Usage'!O585</f>
        <v>35</v>
      </c>
      <c r="R586" s="64">
        <f t="shared" si="33"/>
        <v>39.16525</v>
      </c>
      <c r="S586" s="114">
        <f t="shared" si="34"/>
        <v>289.39999999999998</v>
      </c>
    </row>
    <row r="587" spans="2:19" ht="15.75" x14ac:dyDescent="0.25">
      <c r="B587" s="58"/>
      <c r="C587" s="13">
        <v>0.625</v>
      </c>
      <c r="D587" s="14" t="s">
        <v>619</v>
      </c>
      <c r="E587" s="15">
        <v>1034</v>
      </c>
      <c r="F587" s="15">
        <v>1029</v>
      </c>
      <c r="G587" s="15">
        <v>1108</v>
      </c>
      <c r="H587" s="15">
        <v>737</v>
      </c>
      <c r="I587" s="15">
        <v>1007</v>
      </c>
      <c r="J587" s="17">
        <v>748</v>
      </c>
      <c r="K587" s="60">
        <f t="shared" si="32"/>
        <v>5663</v>
      </c>
      <c r="L587" s="95">
        <f>'LEI Seaview Usage'!J586</f>
        <v>43.112000000000002</v>
      </c>
      <c r="M587" s="95">
        <f>'LEI Seaview Usage'!K586</f>
        <v>43.021999999999998</v>
      </c>
      <c r="N587" s="95">
        <f>'LEI Seaview Usage'!L586</f>
        <v>44.444000000000003</v>
      </c>
      <c r="O587" s="95">
        <f>'LEI Seaview Usage'!M586</f>
        <v>40.527500000000003</v>
      </c>
      <c r="P587" s="95">
        <f>'LEI Seaview Usage'!N586</f>
        <v>42.625999999999998</v>
      </c>
      <c r="Q587" s="95">
        <f>'LEI Seaview Usage'!O586</f>
        <v>40.61</v>
      </c>
      <c r="R587" s="64">
        <f t="shared" si="33"/>
        <v>42.390250000000002</v>
      </c>
      <c r="S587" s="114">
        <f t="shared" si="34"/>
        <v>471.91666666666669</v>
      </c>
    </row>
    <row r="588" spans="2:19" ht="15.75" x14ac:dyDescent="0.25">
      <c r="B588" s="58"/>
      <c r="C588" s="13">
        <v>0.625</v>
      </c>
      <c r="D588" s="14" t="s">
        <v>620</v>
      </c>
      <c r="E588" s="15">
        <v>1497</v>
      </c>
      <c r="F588" s="15">
        <v>1742</v>
      </c>
      <c r="G588" s="15">
        <v>2236</v>
      </c>
      <c r="H588" s="15">
        <v>1753</v>
      </c>
      <c r="I588" s="15">
        <v>1984</v>
      </c>
      <c r="J588" s="17">
        <v>1055</v>
      </c>
      <c r="K588" s="60">
        <f t="shared" si="32"/>
        <v>10267</v>
      </c>
      <c r="L588" s="95">
        <f>'LEI Seaview Usage'!J587</f>
        <v>51.445999999999998</v>
      </c>
      <c r="M588" s="95">
        <f>'LEI Seaview Usage'!K587</f>
        <v>55.856000000000002</v>
      </c>
      <c r="N588" s="95">
        <f>'LEI Seaview Usage'!L587</f>
        <v>64.748000000000005</v>
      </c>
      <c r="O588" s="95">
        <f>'LEI Seaview Usage'!M587</f>
        <v>56.054000000000002</v>
      </c>
      <c r="P588" s="95">
        <f>'LEI Seaview Usage'!N587</f>
        <v>60.212000000000003</v>
      </c>
      <c r="Q588" s="95">
        <f>'LEI Seaview Usage'!O587</f>
        <v>43.49</v>
      </c>
      <c r="R588" s="64">
        <f t="shared" si="33"/>
        <v>55.301000000000009</v>
      </c>
      <c r="S588" s="114">
        <f t="shared" si="34"/>
        <v>855.58333333333337</v>
      </c>
    </row>
    <row r="589" spans="2:19" ht="15.75" x14ac:dyDescent="0.25">
      <c r="B589" s="58"/>
      <c r="C589" s="13">
        <v>0.625</v>
      </c>
      <c r="D589" s="14" t="s">
        <v>621</v>
      </c>
      <c r="E589" s="15">
        <v>1251</v>
      </c>
      <c r="F589" s="15">
        <v>2804</v>
      </c>
      <c r="G589" s="15">
        <v>1459</v>
      </c>
      <c r="H589" s="15">
        <v>2774</v>
      </c>
      <c r="I589" s="15">
        <v>3294</v>
      </c>
      <c r="J589" s="17">
        <v>1419</v>
      </c>
      <c r="K589" s="60">
        <f t="shared" si="32"/>
        <v>13001</v>
      </c>
      <c r="L589" s="95">
        <f>'LEI Seaview Usage'!J588</f>
        <v>47.018000000000001</v>
      </c>
      <c r="M589" s="95">
        <f>'LEI Seaview Usage'!K588</f>
        <v>74.972000000000008</v>
      </c>
      <c r="N589" s="95">
        <f>'LEI Seaview Usage'!L588</f>
        <v>50.762</v>
      </c>
      <c r="O589" s="95">
        <f>'LEI Seaview Usage'!M588</f>
        <v>74.432000000000002</v>
      </c>
      <c r="P589" s="95">
        <f>'LEI Seaview Usage'!N588</f>
        <v>90.26</v>
      </c>
      <c r="Q589" s="95">
        <f>'LEI Seaview Usage'!O588</f>
        <v>50.042000000000002</v>
      </c>
      <c r="R589" s="64">
        <f t="shared" si="33"/>
        <v>64.581000000000003</v>
      </c>
      <c r="S589" s="114">
        <f t="shared" si="34"/>
        <v>1083.4166666666667</v>
      </c>
    </row>
    <row r="590" spans="2:19" ht="15.75" x14ac:dyDescent="0.25">
      <c r="B590" s="58"/>
      <c r="C590" s="13">
        <v>0.625</v>
      </c>
      <c r="D590" s="14" t="s">
        <v>622</v>
      </c>
      <c r="E590" s="15">
        <v>2342</v>
      </c>
      <c r="F590" s="15">
        <v>2516</v>
      </c>
      <c r="G590" s="15">
        <v>2727</v>
      </c>
      <c r="H590" s="15">
        <v>3043</v>
      </c>
      <c r="I590" s="15">
        <v>2474</v>
      </c>
      <c r="J590" s="17">
        <v>1944</v>
      </c>
      <c r="K590" s="60">
        <f t="shared" si="32"/>
        <v>15046</v>
      </c>
      <c r="L590" s="95">
        <f>'LEI Seaview Usage'!J589</f>
        <v>66.656000000000006</v>
      </c>
      <c r="M590" s="95">
        <f>'LEI Seaview Usage'!K589</f>
        <v>69.787999999999997</v>
      </c>
      <c r="N590" s="95">
        <f>'LEI Seaview Usage'!L589</f>
        <v>73.585999999999999</v>
      </c>
      <c r="O590" s="95">
        <f>'LEI Seaview Usage'!M589</f>
        <v>80.22</v>
      </c>
      <c r="P590" s="95">
        <f>'LEI Seaview Usage'!N589</f>
        <v>69.031999999999996</v>
      </c>
      <c r="Q590" s="95">
        <f>'LEI Seaview Usage'!O589</f>
        <v>59.492000000000004</v>
      </c>
      <c r="R590" s="64">
        <f t="shared" si="33"/>
        <v>69.795666666666662</v>
      </c>
      <c r="S590" s="114">
        <f t="shared" si="34"/>
        <v>1253.8333333333333</v>
      </c>
    </row>
    <row r="591" spans="2:19" ht="15.75" x14ac:dyDescent="0.25">
      <c r="B591" s="58"/>
      <c r="C591" s="13">
        <v>0.625</v>
      </c>
      <c r="D591" s="14" t="s">
        <v>623</v>
      </c>
      <c r="E591" s="15">
        <v>206</v>
      </c>
      <c r="F591" s="15">
        <v>370</v>
      </c>
      <c r="G591" s="15">
        <v>63</v>
      </c>
      <c r="H591" s="15">
        <v>1258</v>
      </c>
      <c r="I591" s="15">
        <v>249</v>
      </c>
      <c r="J591" s="17">
        <v>152</v>
      </c>
      <c r="K591" s="60">
        <f t="shared" si="32"/>
        <v>2298</v>
      </c>
      <c r="L591" s="95">
        <f>'LEI Seaview Usage'!J590</f>
        <v>36.545000000000002</v>
      </c>
      <c r="M591" s="95">
        <f>'LEI Seaview Usage'!K590</f>
        <v>37.774999999999999</v>
      </c>
      <c r="N591" s="95">
        <f>'LEI Seaview Usage'!L590</f>
        <v>35.472499999999997</v>
      </c>
      <c r="O591" s="95">
        <f>'LEI Seaview Usage'!M590</f>
        <v>47.143999999999998</v>
      </c>
      <c r="P591" s="95">
        <f>'LEI Seaview Usage'!N590</f>
        <v>36.8675</v>
      </c>
      <c r="Q591" s="95">
        <f>'LEI Seaview Usage'!O590</f>
        <v>36.14</v>
      </c>
      <c r="R591" s="64">
        <f t="shared" si="33"/>
        <v>38.324000000000005</v>
      </c>
      <c r="S591" s="114">
        <f t="shared" si="34"/>
        <v>191.5</v>
      </c>
    </row>
    <row r="592" spans="2:19" ht="15.75" x14ac:dyDescent="0.25">
      <c r="B592" s="58"/>
      <c r="C592" s="13">
        <v>0.625</v>
      </c>
      <c r="D592" s="14" t="s">
        <v>624</v>
      </c>
      <c r="E592" s="15">
        <v>952</v>
      </c>
      <c r="F592" s="15">
        <v>854</v>
      </c>
      <c r="G592" s="15">
        <v>923</v>
      </c>
      <c r="H592" s="15">
        <v>837</v>
      </c>
      <c r="I592" s="15">
        <v>1140</v>
      </c>
      <c r="J592" s="17">
        <v>844</v>
      </c>
      <c r="K592" s="60">
        <f t="shared" si="32"/>
        <v>5550</v>
      </c>
      <c r="L592" s="95">
        <f>'LEI Seaview Usage'!J591</f>
        <v>42.14</v>
      </c>
      <c r="M592" s="95">
        <f>'LEI Seaview Usage'!K591</f>
        <v>41.405000000000001</v>
      </c>
      <c r="N592" s="95">
        <f>'LEI Seaview Usage'!L591</f>
        <v>41.922499999999999</v>
      </c>
      <c r="O592" s="95">
        <f>'LEI Seaview Usage'!M591</f>
        <v>41.277500000000003</v>
      </c>
      <c r="P592" s="95">
        <f>'LEI Seaview Usage'!N591</f>
        <v>45.02</v>
      </c>
      <c r="Q592" s="95">
        <f>'LEI Seaview Usage'!O591</f>
        <v>41.33</v>
      </c>
      <c r="R592" s="64">
        <f t="shared" si="33"/>
        <v>42.182500000000005</v>
      </c>
      <c r="S592" s="114">
        <f t="shared" si="34"/>
        <v>462.5</v>
      </c>
    </row>
    <row r="593" spans="2:19" ht="15.75" x14ac:dyDescent="0.25">
      <c r="B593" s="58"/>
      <c r="C593" s="13">
        <v>0.625</v>
      </c>
      <c r="D593" s="14" t="s">
        <v>625</v>
      </c>
      <c r="E593" s="15"/>
      <c r="F593" s="15"/>
      <c r="G593" s="15"/>
      <c r="H593" s="15">
        <v>13</v>
      </c>
      <c r="I593" s="15">
        <v>33</v>
      </c>
      <c r="J593" s="17"/>
      <c r="K593" s="60">
        <f t="shared" si="32"/>
        <v>46</v>
      </c>
      <c r="L593" s="95">
        <f>'LEI Seaview Usage'!J592</f>
        <v>35</v>
      </c>
      <c r="M593" s="95">
        <f>'LEI Seaview Usage'!K592</f>
        <v>35</v>
      </c>
      <c r="N593" s="95">
        <f>'LEI Seaview Usage'!L592</f>
        <v>35</v>
      </c>
      <c r="O593" s="95">
        <f>'LEI Seaview Usage'!M592</f>
        <v>35.097499999999997</v>
      </c>
      <c r="P593" s="95">
        <f>'LEI Seaview Usage'!N592</f>
        <v>35.247500000000002</v>
      </c>
      <c r="Q593" s="95">
        <f>'LEI Seaview Usage'!O592</f>
        <v>35</v>
      </c>
      <c r="R593" s="64">
        <f t="shared" si="33"/>
        <v>35.057499999999997</v>
      </c>
      <c r="S593" s="114">
        <f t="shared" si="34"/>
        <v>11.5</v>
      </c>
    </row>
    <row r="594" spans="2:19" ht="15.75" x14ac:dyDescent="0.25">
      <c r="B594" s="58"/>
      <c r="C594" s="13">
        <v>0.625</v>
      </c>
      <c r="D594" s="14" t="s">
        <v>626</v>
      </c>
      <c r="E594" s="15">
        <v>1757</v>
      </c>
      <c r="F594" s="15">
        <v>2090</v>
      </c>
      <c r="G594" s="15">
        <v>2043</v>
      </c>
      <c r="H594" s="15">
        <v>4261</v>
      </c>
      <c r="I594" s="15">
        <v>10001</v>
      </c>
      <c r="J594" s="17">
        <v>2188</v>
      </c>
      <c r="K594" s="60">
        <f t="shared" si="32"/>
        <v>22340</v>
      </c>
      <c r="L594" s="95">
        <f>'LEI Seaview Usage'!J593</f>
        <v>56.126000000000005</v>
      </c>
      <c r="M594" s="95">
        <f>'LEI Seaview Usage'!K593</f>
        <v>62.120000000000005</v>
      </c>
      <c r="N594" s="95">
        <f>'LEI Seaview Usage'!L593</f>
        <v>61.274000000000001</v>
      </c>
      <c r="O594" s="95">
        <f>'LEI Seaview Usage'!M593</f>
        <v>128.94</v>
      </c>
      <c r="P594" s="95">
        <f>'LEI Seaview Usage'!N593</f>
        <v>358.54</v>
      </c>
      <c r="Q594" s="95">
        <f>'LEI Seaview Usage'!O593</f>
        <v>63.884</v>
      </c>
      <c r="R594" s="64">
        <f t="shared" si="33"/>
        <v>121.81400000000001</v>
      </c>
      <c r="S594" s="114">
        <f t="shared" si="34"/>
        <v>1861.6666666666667</v>
      </c>
    </row>
    <row r="595" spans="2:19" ht="15.75" x14ac:dyDescent="0.25">
      <c r="B595" s="58"/>
      <c r="C595" s="13">
        <v>0.625</v>
      </c>
      <c r="D595" s="14" t="s">
        <v>627</v>
      </c>
      <c r="E595" s="15">
        <v>2516</v>
      </c>
      <c r="F595" s="15">
        <v>2513</v>
      </c>
      <c r="G595" s="15">
        <v>2799</v>
      </c>
      <c r="H595" s="15">
        <v>2854</v>
      </c>
      <c r="I595" s="15">
        <v>2567</v>
      </c>
      <c r="J595" s="17">
        <v>2405</v>
      </c>
      <c r="K595" s="60">
        <f t="shared" si="32"/>
        <v>15654</v>
      </c>
      <c r="L595" s="95">
        <f>'LEI Seaview Usage'!J594</f>
        <v>69.787999999999997</v>
      </c>
      <c r="M595" s="95">
        <f>'LEI Seaview Usage'!K594</f>
        <v>69.734000000000009</v>
      </c>
      <c r="N595" s="95">
        <f>'LEI Seaview Usage'!L594</f>
        <v>74.882000000000005</v>
      </c>
      <c r="O595" s="95">
        <f>'LEI Seaview Usage'!M594</f>
        <v>75.872</v>
      </c>
      <c r="P595" s="95">
        <f>'LEI Seaview Usage'!N594</f>
        <v>70.706000000000003</v>
      </c>
      <c r="Q595" s="95">
        <f>'LEI Seaview Usage'!O594</f>
        <v>67.790000000000006</v>
      </c>
      <c r="R595" s="64">
        <f t="shared" si="33"/>
        <v>71.462000000000003</v>
      </c>
      <c r="S595" s="114">
        <f t="shared" si="34"/>
        <v>1304.5</v>
      </c>
    </row>
    <row r="596" spans="2:19" ht="15.75" x14ac:dyDescent="0.25">
      <c r="B596" s="58"/>
      <c r="C596" s="13">
        <v>0.625</v>
      </c>
      <c r="D596" s="14" t="s">
        <v>628</v>
      </c>
      <c r="E596" s="15">
        <v>20</v>
      </c>
      <c r="F596" s="15">
        <v>58</v>
      </c>
      <c r="G596" s="15">
        <v>467</v>
      </c>
      <c r="H596" s="15">
        <v>578</v>
      </c>
      <c r="I596" s="15">
        <v>254</v>
      </c>
      <c r="J596" s="17">
        <v>78</v>
      </c>
      <c r="K596" s="60">
        <f t="shared" si="32"/>
        <v>1455</v>
      </c>
      <c r="L596" s="95">
        <f>'LEI Seaview Usage'!J595</f>
        <v>35.15</v>
      </c>
      <c r="M596" s="95">
        <f>'LEI Seaview Usage'!K595</f>
        <v>35.435000000000002</v>
      </c>
      <c r="N596" s="95">
        <f>'LEI Seaview Usage'!L595</f>
        <v>38.502499999999998</v>
      </c>
      <c r="O596" s="95">
        <f>'LEI Seaview Usage'!M595</f>
        <v>39.335000000000001</v>
      </c>
      <c r="P596" s="95">
        <f>'LEI Seaview Usage'!N595</f>
        <v>36.905000000000001</v>
      </c>
      <c r="Q596" s="95">
        <f>'LEI Seaview Usage'!O595</f>
        <v>35.585000000000001</v>
      </c>
      <c r="R596" s="64">
        <f t="shared" si="33"/>
        <v>36.818750000000001</v>
      </c>
      <c r="S596" s="114">
        <f t="shared" si="34"/>
        <v>121.25</v>
      </c>
    </row>
    <row r="597" spans="2:19" ht="15.75" x14ac:dyDescent="0.25">
      <c r="B597" s="58"/>
      <c r="C597" s="13">
        <v>0.625</v>
      </c>
      <c r="D597" s="14" t="s">
        <v>629</v>
      </c>
      <c r="E597" s="15">
        <v>565</v>
      </c>
      <c r="F597" s="15">
        <v>613</v>
      </c>
      <c r="G597" s="15">
        <v>462</v>
      </c>
      <c r="H597" s="15">
        <v>532</v>
      </c>
      <c r="I597" s="15">
        <v>442</v>
      </c>
      <c r="J597" s="17">
        <v>417</v>
      </c>
      <c r="K597" s="60">
        <f t="shared" si="32"/>
        <v>3031</v>
      </c>
      <c r="L597" s="95">
        <f>'LEI Seaview Usage'!J596</f>
        <v>39.237499999999997</v>
      </c>
      <c r="M597" s="95">
        <f>'LEI Seaview Usage'!K596</f>
        <v>39.597499999999997</v>
      </c>
      <c r="N597" s="95">
        <f>'LEI Seaview Usage'!L596</f>
        <v>38.465000000000003</v>
      </c>
      <c r="O597" s="95">
        <f>'LEI Seaview Usage'!M596</f>
        <v>38.99</v>
      </c>
      <c r="P597" s="95">
        <f>'LEI Seaview Usage'!N596</f>
        <v>38.314999999999998</v>
      </c>
      <c r="Q597" s="95">
        <f>'LEI Seaview Usage'!O596</f>
        <v>38.127499999999998</v>
      </c>
      <c r="R597" s="64">
        <f t="shared" si="33"/>
        <v>38.78875</v>
      </c>
      <c r="S597" s="114">
        <f t="shared" si="34"/>
        <v>252.58333333333334</v>
      </c>
    </row>
    <row r="598" spans="2:19" ht="15.75" x14ac:dyDescent="0.25">
      <c r="B598" s="58"/>
      <c r="C598" s="13">
        <v>0.625</v>
      </c>
      <c r="D598" s="14" t="s">
        <v>630</v>
      </c>
      <c r="E598" s="15">
        <v>568</v>
      </c>
      <c r="F598" s="15">
        <v>2060</v>
      </c>
      <c r="G598" s="15">
        <v>1188</v>
      </c>
      <c r="H598" s="15">
        <v>1120</v>
      </c>
      <c r="I598" s="15">
        <v>1179</v>
      </c>
      <c r="J598" s="17">
        <v>510</v>
      </c>
      <c r="K598" s="60">
        <f t="shared" si="32"/>
        <v>6625</v>
      </c>
      <c r="L598" s="95">
        <f>'LEI Seaview Usage'!J597</f>
        <v>39.26</v>
      </c>
      <c r="M598" s="95">
        <f>'LEI Seaview Usage'!K597</f>
        <v>61.58</v>
      </c>
      <c r="N598" s="95">
        <f>'LEI Seaview Usage'!L597</f>
        <v>45.884</v>
      </c>
      <c r="O598" s="95">
        <f>'LEI Seaview Usage'!M597</f>
        <v>44.66</v>
      </c>
      <c r="P598" s="95">
        <f>'LEI Seaview Usage'!N597</f>
        <v>45.722000000000001</v>
      </c>
      <c r="Q598" s="95">
        <f>'LEI Seaview Usage'!O597</f>
        <v>38.825000000000003</v>
      </c>
      <c r="R598" s="64">
        <f t="shared" si="33"/>
        <v>45.988499999999995</v>
      </c>
      <c r="S598" s="114">
        <f t="shared" si="34"/>
        <v>552.08333333333337</v>
      </c>
    </row>
    <row r="599" spans="2:19" ht="15.75" x14ac:dyDescent="0.25">
      <c r="B599" s="58"/>
      <c r="C599" s="13">
        <v>0.625</v>
      </c>
      <c r="D599" s="14" t="s">
        <v>631</v>
      </c>
      <c r="E599" s="15">
        <v>995</v>
      </c>
      <c r="F599" s="15">
        <v>1170</v>
      </c>
      <c r="G599" s="15">
        <v>2648</v>
      </c>
      <c r="H599" s="15">
        <v>2262</v>
      </c>
      <c r="I599" s="15">
        <v>587</v>
      </c>
      <c r="J599" s="17">
        <v>167</v>
      </c>
      <c r="K599" s="60">
        <f t="shared" si="32"/>
        <v>7829</v>
      </c>
      <c r="L599" s="95">
        <f>'LEI Seaview Usage'!J598</f>
        <v>42.462499999999999</v>
      </c>
      <c r="M599" s="95">
        <f>'LEI Seaview Usage'!K598</f>
        <v>45.56</v>
      </c>
      <c r="N599" s="95">
        <f>'LEI Seaview Usage'!L598</f>
        <v>72.164000000000001</v>
      </c>
      <c r="O599" s="95">
        <f>'LEI Seaview Usage'!M598</f>
        <v>65.215999999999994</v>
      </c>
      <c r="P599" s="95">
        <f>'LEI Seaview Usage'!N598</f>
        <v>39.402500000000003</v>
      </c>
      <c r="Q599" s="95">
        <f>'LEI Seaview Usage'!O598</f>
        <v>36.252499999999998</v>
      </c>
      <c r="R599" s="64">
        <f t="shared" si="33"/>
        <v>50.17625000000001</v>
      </c>
      <c r="S599" s="114">
        <f t="shared" si="34"/>
        <v>652.41666666666663</v>
      </c>
    </row>
    <row r="600" spans="2:19" ht="15.75" x14ac:dyDescent="0.25">
      <c r="B600" s="58"/>
      <c r="C600" s="13">
        <v>0.625</v>
      </c>
      <c r="D600" s="14" t="s">
        <v>632</v>
      </c>
      <c r="E600" s="15">
        <v>1045</v>
      </c>
      <c r="F600" s="15">
        <v>1061</v>
      </c>
      <c r="G600" s="15">
        <v>1323</v>
      </c>
      <c r="H600" s="15">
        <v>1512</v>
      </c>
      <c r="I600" s="15">
        <v>1191</v>
      </c>
      <c r="J600" s="17">
        <v>908</v>
      </c>
      <c r="K600" s="60">
        <f t="shared" si="32"/>
        <v>7040</v>
      </c>
      <c r="L600" s="95">
        <f>'LEI Seaview Usage'!J599</f>
        <v>43.31</v>
      </c>
      <c r="M600" s="95">
        <f>'LEI Seaview Usage'!K599</f>
        <v>43.597999999999999</v>
      </c>
      <c r="N600" s="95">
        <f>'LEI Seaview Usage'!L599</f>
        <v>48.314</v>
      </c>
      <c r="O600" s="95">
        <f>'LEI Seaview Usage'!M599</f>
        <v>51.716000000000001</v>
      </c>
      <c r="P600" s="95">
        <f>'LEI Seaview Usage'!N599</f>
        <v>45.938000000000002</v>
      </c>
      <c r="Q600" s="95">
        <f>'LEI Seaview Usage'!O599</f>
        <v>41.81</v>
      </c>
      <c r="R600" s="64">
        <f t="shared" si="33"/>
        <v>45.781000000000006</v>
      </c>
      <c r="S600" s="114">
        <f t="shared" si="34"/>
        <v>586.66666666666663</v>
      </c>
    </row>
    <row r="601" spans="2:19" ht="15.75" x14ac:dyDescent="0.25">
      <c r="B601" s="58"/>
      <c r="C601" s="13">
        <v>0.625</v>
      </c>
      <c r="D601" s="14" t="s">
        <v>633</v>
      </c>
      <c r="E601" s="15">
        <v>64</v>
      </c>
      <c r="F601" s="15">
        <v>57</v>
      </c>
      <c r="G601" s="15">
        <v>877</v>
      </c>
      <c r="H601" s="15">
        <v>492</v>
      </c>
      <c r="I601" s="15">
        <v>153</v>
      </c>
      <c r="J601" s="17">
        <v>130</v>
      </c>
      <c r="K601" s="60">
        <f t="shared" si="32"/>
        <v>1773</v>
      </c>
      <c r="L601" s="95">
        <f>'LEI Seaview Usage'!J600</f>
        <v>35.479999999999997</v>
      </c>
      <c r="M601" s="95">
        <f>'LEI Seaview Usage'!K600</f>
        <v>35.427500000000002</v>
      </c>
      <c r="N601" s="95">
        <f>'LEI Seaview Usage'!L600</f>
        <v>41.577500000000001</v>
      </c>
      <c r="O601" s="95">
        <f>'LEI Seaview Usage'!M600</f>
        <v>38.69</v>
      </c>
      <c r="P601" s="95">
        <f>'LEI Seaview Usage'!N600</f>
        <v>36.147500000000001</v>
      </c>
      <c r="Q601" s="95">
        <f>'LEI Seaview Usage'!O600</f>
        <v>35.975000000000001</v>
      </c>
      <c r="R601" s="64">
        <f t="shared" si="33"/>
        <v>37.216250000000002</v>
      </c>
      <c r="S601" s="114">
        <f t="shared" si="34"/>
        <v>147.75</v>
      </c>
    </row>
    <row r="602" spans="2:19" ht="15.75" x14ac:dyDescent="0.25">
      <c r="B602" s="58"/>
      <c r="C602" s="13">
        <v>0.625</v>
      </c>
      <c r="D602" s="14" t="s">
        <v>634</v>
      </c>
      <c r="E602" s="15">
        <v>884</v>
      </c>
      <c r="F602" s="15">
        <v>923</v>
      </c>
      <c r="G602" s="15">
        <v>449</v>
      </c>
      <c r="H602" s="15">
        <v>686</v>
      </c>
      <c r="I602" s="15">
        <v>1091</v>
      </c>
      <c r="J602" s="17">
        <v>300</v>
      </c>
      <c r="K602" s="60">
        <f t="shared" si="32"/>
        <v>4333</v>
      </c>
      <c r="L602" s="95">
        <f>'LEI Seaview Usage'!J601</f>
        <v>41.63</v>
      </c>
      <c r="M602" s="95">
        <f>'LEI Seaview Usage'!K601</f>
        <v>41.922499999999999</v>
      </c>
      <c r="N602" s="95">
        <f>'LEI Seaview Usage'!L601</f>
        <v>38.3675</v>
      </c>
      <c r="O602" s="95">
        <f>'LEI Seaview Usage'!M601</f>
        <v>40.145000000000003</v>
      </c>
      <c r="P602" s="95">
        <f>'LEI Seaview Usage'!N601</f>
        <v>44.137999999999998</v>
      </c>
      <c r="Q602" s="95">
        <f>'LEI Seaview Usage'!O601</f>
        <v>37.25</v>
      </c>
      <c r="R602" s="64">
        <f t="shared" si="33"/>
        <v>40.575500000000005</v>
      </c>
      <c r="S602" s="114">
        <f t="shared" si="34"/>
        <v>361.08333333333331</v>
      </c>
    </row>
    <row r="603" spans="2:19" ht="15.75" x14ac:dyDescent="0.25">
      <c r="B603" s="58"/>
      <c r="C603" s="13">
        <v>0.625</v>
      </c>
      <c r="D603" s="14" t="s">
        <v>635</v>
      </c>
      <c r="E603" s="15">
        <v>1164</v>
      </c>
      <c r="F603" s="15">
        <v>1670</v>
      </c>
      <c r="G603" s="15">
        <v>1684</v>
      </c>
      <c r="H603" s="15">
        <v>1762</v>
      </c>
      <c r="I603" s="15">
        <v>1696</v>
      </c>
      <c r="J603" s="17">
        <v>1322</v>
      </c>
      <c r="K603" s="60">
        <f t="shared" si="32"/>
        <v>9298</v>
      </c>
      <c r="L603" s="95">
        <f>'LEI Seaview Usage'!J602</f>
        <v>45.451999999999998</v>
      </c>
      <c r="M603" s="95">
        <f>'LEI Seaview Usage'!K602</f>
        <v>54.56</v>
      </c>
      <c r="N603" s="95">
        <f>'LEI Seaview Usage'!L602</f>
        <v>54.811999999999998</v>
      </c>
      <c r="O603" s="95">
        <f>'LEI Seaview Usage'!M602</f>
        <v>56.216000000000001</v>
      </c>
      <c r="P603" s="95">
        <f>'LEI Seaview Usage'!N602</f>
        <v>55.027999999999999</v>
      </c>
      <c r="Q603" s="95">
        <f>'LEI Seaview Usage'!O602</f>
        <v>48.295999999999999</v>
      </c>
      <c r="R603" s="64">
        <f t="shared" si="33"/>
        <v>52.394000000000005</v>
      </c>
      <c r="S603" s="114">
        <f t="shared" si="34"/>
        <v>774.83333333333337</v>
      </c>
    </row>
    <row r="604" spans="2:19" ht="15.75" x14ac:dyDescent="0.25">
      <c r="B604" s="58"/>
      <c r="C604" s="13">
        <v>0.625</v>
      </c>
      <c r="D604" s="14" t="s">
        <v>636</v>
      </c>
      <c r="E604" s="15">
        <v>1014</v>
      </c>
      <c r="F604" s="15">
        <v>978</v>
      </c>
      <c r="G604" s="15">
        <v>1021</v>
      </c>
      <c r="H604" s="15">
        <v>1145</v>
      </c>
      <c r="I604" s="15">
        <v>1139</v>
      </c>
      <c r="J604" s="17">
        <v>1256</v>
      </c>
      <c r="K604" s="60">
        <f t="shared" si="32"/>
        <v>6553</v>
      </c>
      <c r="L604" s="95">
        <f>'LEI Seaview Usage'!J603</f>
        <v>42.752000000000002</v>
      </c>
      <c r="M604" s="95">
        <f>'LEI Seaview Usage'!K603</f>
        <v>42.335000000000001</v>
      </c>
      <c r="N604" s="95">
        <f>'LEI Seaview Usage'!L603</f>
        <v>42.878</v>
      </c>
      <c r="O604" s="95">
        <f>'LEI Seaview Usage'!M603</f>
        <v>45.11</v>
      </c>
      <c r="P604" s="95">
        <f>'LEI Seaview Usage'!N603</f>
        <v>45.002000000000002</v>
      </c>
      <c r="Q604" s="95">
        <f>'LEI Seaview Usage'!O603</f>
        <v>47.108000000000004</v>
      </c>
      <c r="R604" s="64">
        <f t="shared" si="33"/>
        <v>44.197499999999998</v>
      </c>
      <c r="S604" s="114">
        <f t="shared" si="34"/>
        <v>546.08333333333337</v>
      </c>
    </row>
    <row r="605" spans="2:19" ht="15.75" x14ac:dyDescent="0.25">
      <c r="B605" s="58"/>
      <c r="C605" s="13">
        <v>0.625</v>
      </c>
      <c r="D605" s="14" t="s">
        <v>637</v>
      </c>
      <c r="E605" s="15">
        <v>744</v>
      </c>
      <c r="F605" s="15">
        <v>711</v>
      </c>
      <c r="G605" s="15">
        <v>742</v>
      </c>
      <c r="H605" s="15">
        <v>830</v>
      </c>
      <c r="I605" s="15">
        <v>856</v>
      </c>
      <c r="J605" s="17">
        <v>868</v>
      </c>
      <c r="K605" s="60">
        <f t="shared" si="32"/>
        <v>4751</v>
      </c>
      <c r="L605" s="95">
        <f>'LEI Seaview Usage'!J604</f>
        <v>40.58</v>
      </c>
      <c r="M605" s="95">
        <f>'LEI Seaview Usage'!K604</f>
        <v>40.332500000000003</v>
      </c>
      <c r="N605" s="95">
        <f>'LEI Seaview Usage'!L604</f>
        <v>40.564999999999998</v>
      </c>
      <c r="O605" s="95">
        <f>'LEI Seaview Usage'!M604</f>
        <v>41.225000000000001</v>
      </c>
      <c r="P605" s="95">
        <f>'LEI Seaview Usage'!N604</f>
        <v>41.42</v>
      </c>
      <c r="Q605" s="95">
        <f>'LEI Seaview Usage'!O604</f>
        <v>41.51</v>
      </c>
      <c r="R605" s="64">
        <f t="shared" si="33"/>
        <v>40.938749999999999</v>
      </c>
      <c r="S605" s="114">
        <f t="shared" si="34"/>
        <v>395.91666666666669</v>
      </c>
    </row>
    <row r="606" spans="2:19" ht="15.75" x14ac:dyDescent="0.25">
      <c r="B606" s="58"/>
      <c r="C606" s="13">
        <v>0.625</v>
      </c>
      <c r="D606" s="14" t="s">
        <v>638</v>
      </c>
      <c r="E606" s="15">
        <v>1630</v>
      </c>
      <c r="F606" s="15">
        <v>1570</v>
      </c>
      <c r="G606" s="15">
        <v>1644</v>
      </c>
      <c r="H606" s="15">
        <v>1543</v>
      </c>
      <c r="I606" s="15">
        <v>1536</v>
      </c>
      <c r="J606" s="17">
        <v>1254</v>
      </c>
      <c r="K606" s="60">
        <f t="shared" si="32"/>
        <v>9177</v>
      </c>
      <c r="L606" s="95">
        <f>'LEI Seaview Usage'!J605</f>
        <v>53.84</v>
      </c>
      <c r="M606" s="95">
        <f>'LEI Seaview Usage'!K605</f>
        <v>52.76</v>
      </c>
      <c r="N606" s="95">
        <f>'LEI Seaview Usage'!L605</f>
        <v>54.091999999999999</v>
      </c>
      <c r="O606" s="95">
        <f>'LEI Seaview Usage'!M605</f>
        <v>52.274000000000001</v>
      </c>
      <c r="P606" s="95">
        <f>'LEI Seaview Usage'!N605</f>
        <v>52.148000000000003</v>
      </c>
      <c r="Q606" s="95">
        <f>'LEI Seaview Usage'!O605</f>
        <v>47.072000000000003</v>
      </c>
      <c r="R606" s="64">
        <f t="shared" si="33"/>
        <v>52.031000000000006</v>
      </c>
      <c r="S606" s="114">
        <f t="shared" si="34"/>
        <v>764.75</v>
      </c>
    </row>
    <row r="607" spans="2:19" ht="15.75" x14ac:dyDescent="0.25">
      <c r="B607" s="58"/>
      <c r="C607" s="13">
        <v>0.625</v>
      </c>
      <c r="D607" s="14" t="s">
        <v>639</v>
      </c>
      <c r="E607" s="15">
        <v>670</v>
      </c>
      <c r="F607" s="15">
        <v>545</v>
      </c>
      <c r="G607" s="15">
        <v>366</v>
      </c>
      <c r="H607" s="15">
        <v>418</v>
      </c>
      <c r="I607" s="15">
        <v>418</v>
      </c>
      <c r="J607" s="17">
        <v>242</v>
      </c>
      <c r="K607" s="60">
        <f t="shared" si="32"/>
        <v>2659</v>
      </c>
      <c r="L607" s="95">
        <f>'LEI Seaview Usage'!J606</f>
        <v>40.024999999999999</v>
      </c>
      <c r="M607" s="95">
        <f>'LEI Seaview Usage'!K606</f>
        <v>39.087499999999999</v>
      </c>
      <c r="N607" s="95">
        <f>'LEI Seaview Usage'!L606</f>
        <v>37.744999999999997</v>
      </c>
      <c r="O607" s="95">
        <f>'LEI Seaview Usage'!M606</f>
        <v>38.134999999999998</v>
      </c>
      <c r="P607" s="95">
        <f>'LEI Seaview Usage'!N606</f>
        <v>38.134999999999998</v>
      </c>
      <c r="Q607" s="95">
        <f>'LEI Seaview Usage'!O606</f>
        <v>36.814999999999998</v>
      </c>
      <c r="R607" s="64">
        <f t="shared" si="33"/>
        <v>38.323749999999997</v>
      </c>
      <c r="S607" s="114">
        <f t="shared" si="34"/>
        <v>221.58333333333334</v>
      </c>
    </row>
    <row r="608" spans="2:19" ht="15.75" x14ac:dyDescent="0.25">
      <c r="B608" s="58"/>
      <c r="C608" s="13">
        <v>0.625</v>
      </c>
      <c r="D608" s="14" t="s">
        <v>640</v>
      </c>
      <c r="E608" s="15">
        <v>115</v>
      </c>
      <c r="F608" s="15"/>
      <c r="G608" s="15">
        <v>56</v>
      </c>
      <c r="H608" s="15">
        <v>742</v>
      </c>
      <c r="I608" s="15">
        <v>33</v>
      </c>
      <c r="J608" s="17"/>
      <c r="K608" s="60">
        <f t="shared" si="32"/>
        <v>946</v>
      </c>
      <c r="L608" s="95">
        <f>'LEI Seaview Usage'!J607</f>
        <v>35.862499999999997</v>
      </c>
      <c r="M608" s="95">
        <f>'LEI Seaview Usage'!K607</f>
        <v>35</v>
      </c>
      <c r="N608" s="95">
        <f>'LEI Seaview Usage'!L607</f>
        <v>35.42</v>
      </c>
      <c r="O608" s="95">
        <f>'LEI Seaview Usage'!M607</f>
        <v>40.564999999999998</v>
      </c>
      <c r="P608" s="95">
        <f>'LEI Seaview Usage'!N607</f>
        <v>35.247500000000002</v>
      </c>
      <c r="Q608" s="95">
        <f>'LEI Seaview Usage'!O607</f>
        <v>35</v>
      </c>
      <c r="R608" s="64">
        <f t="shared" si="33"/>
        <v>36.182499999999997</v>
      </c>
      <c r="S608" s="114">
        <f t="shared" si="34"/>
        <v>118.25</v>
      </c>
    </row>
    <row r="609" spans="2:19" ht="15.75" x14ac:dyDescent="0.25">
      <c r="B609" s="58"/>
      <c r="C609" s="13">
        <v>0.625</v>
      </c>
      <c r="D609" s="14" t="s">
        <v>641</v>
      </c>
      <c r="E609" s="15">
        <v>753</v>
      </c>
      <c r="F609" s="15">
        <v>517</v>
      </c>
      <c r="G609" s="53">
        <v>491</v>
      </c>
      <c r="H609" s="15">
        <v>480</v>
      </c>
      <c r="I609" s="15">
        <v>466</v>
      </c>
      <c r="J609" s="17">
        <v>391</v>
      </c>
      <c r="K609" s="60">
        <f t="shared" si="32"/>
        <v>3098</v>
      </c>
      <c r="L609" s="95">
        <f>'LEI Seaview Usage'!J608</f>
        <v>40.647500000000001</v>
      </c>
      <c r="M609" s="95">
        <f>'LEI Seaview Usage'!K608</f>
        <v>38.877499999999998</v>
      </c>
      <c r="N609" s="95">
        <f>'LEI Seaview Usage'!L608</f>
        <v>38.682499999999997</v>
      </c>
      <c r="O609" s="95">
        <f>'LEI Seaview Usage'!M608</f>
        <v>38.6</v>
      </c>
      <c r="P609" s="95">
        <f>'LEI Seaview Usage'!N608</f>
        <v>38.494999999999997</v>
      </c>
      <c r="Q609" s="95">
        <f>'LEI Seaview Usage'!O608</f>
        <v>37.932499999999997</v>
      </c>
      <c r="R609" s="64">
        <f t="shared" si="33"/>
        <v>38.872500000000002</v>
      </c>
      <c r="S609" s="114">
        <f t="shared" si="34"/>
        <v>258.16666666666669</v>
      </c>
    </row>
    <row r="610" spans="2:19" ht="15.75" x14ac:dyDescent="0.25">
      <c r="B610" s="58"/>
      <c r="C610" s="13">
        <v>0.625</v>
      </c>
      <c r="D610" s="14" t="s">
        <v>642</v>
      </c>
      <c r="E610" s="15">
        <v>2153</v>
      </c>
      <c r="F610" s="15">
        <v>1921</v>
      </c>
      <c r="G610" s="15">
        <v>2159</v>
      </c>
      <c r="H610" s="15">
        <v>2075</v>
      </c>
      <c r="I610" s="15">
        <v>2178</v>
      </c>
      <c r="J610" s="17">
        <v>1900</v>
      </c>
      <c r="K610" s="60">
        <f t="shared" si="32"/>
        <v>12386</v>
      </c>
      <c r="L610" s="95">
        <f>'LEI Seaview Usage'!J609</f>
        <v>63.253999999999998</v>
      </c>
      <c r="M610" s="95">
        <f>'LEI Seaview Usage'!K609</f>
        <v>59.078000000000003</v>
      </c>
      <c r="N610" s="95">
        <f>'LEI Seaview Usage'!L609</f>
        <v>63.362000000000002</v>
      </c>
      <c r="O610" s="95">
        <f>'LEI Seaview Usage'!M609</f>
        <v>61.85</v>
      </c>
      <c r="P610" s="95">
        <f>'LEI Seaview Usage'!N609</f>
        <v>63.704000000000001</v>
      </c>
      <c r="Q610" s="95">
        <f>'LEI Seaview Usage'!O609</f>
        <v>58.7</v>
      </c>
      <c r="R610" s="64">
        <f t="shared" si="33"/>
        <v>61.657999999999994</v>
      </c>
      <c r="S610" s="114">
        <f t="shared" si="34"/>
        <v>1032.1666666666667</v>
      </c>
    </row>
    <row r="611" spans="2:19" ht="15.75" x14ac:dyDescent="0.25">
      <c r="B611" s="58"/>
      <c r="C611" s="13">
        <v>0.625</v>
      </c>
      <c r="D611" s="14" t="s">
        <v>643</v>
      </c>
      <c r="E611" s="15">
        <v>891</v>
      </c>
      <c r="F611" s="15">
        <v>610</v>
      </c>
      <c r="G611" s="15">
        <v>643</v>
      </c>
      <c r="H611" s="15">
        <v>901</v>
      </c>
      <c r="I611" s="15">
        <v>741</v>
      </c>
      <c r="J611" s="17">
        <v>592</v>
      </c>
      <c r="K611" s="60">
        <f t="shared" si="32"/>
        <v>4378</v>
      </c>
      <c r="L611" s="95">
        <f>'LEI Seaview Usage'!J610</f>
        <v>41.682499999999997</v>
      </c>
      <c r="M611" s="95">
        <f>'LEI Seaview Usage'!K610</f>
        <v>39.575000000000003</v>
      </c>
      <c r="N611" s="95">
        <f>'LEI Seaview Usage'!L610</f>
        <v>39.822499999999998</v>
      </c>
      <c r="O611" s="95">
        <f>'LEI Seaview Usage'!M610</f>
        <v>41.7575</v>
      </c>
      <c r="P611" s="95">
        <f>'LEI Seaview Usage'!N610</f>
        <v>40.557499999999997</v>
      </c>
      <c r="Q611" s="95">
        <f>'LEI Seaview Usage'!O610</f>
        <v>39.44</v>
      </c>
      <c r="R611" s="64">
        <f t="shared" si="33"/>
        <v>40.472499999999997</v>
      </c>
      <c r="S611" s="114">
        <f t="shared" si="34"/>
        <v>364.83333333333331</v>
      </c>
    </row>
    <row r="612" spans="2:19" ht="15.75" x14ac:dyDescent="0.25">
      <c r="B612" s="58"/>
      <c r="C612" s="13">
        <v>0.625</v>
      </c>
      <c r="D612" s="14" t="s">
        <v>644</v>
      </c>
      <c r="E612" s="15">
        <v>8</v>
      </c>
      <c r="F612" s="15">
        <v>446</v>
      </c>
      <c r="G612" s="15">
        <v>4</v>
      </c>
      <c r="H612" s="15">
        <v>238</v>
      </c>
      <c r="I612" s="15">
        <v>136</v>
      </c>
      <c r="J612" s="17">
        <v>20</v>
      </c>
      <c r="K612" s="60">
        <f t="shared" si="32"/>
        <v>852</v>
      </c>
      <c r="L612" s="95">
        <f>'LEI Seaview Usage'!J611</f>
        <v>35.06</v>
      </c>
      <c r="M612" s="95">
        <f>'LEI Seaview Usage'!K611</f>
        <v>38.344999999999999</v>
      </c>
      <c r="N612" s="95">
        <f>'LEI Seaview Usage'!L611</f>
        <v>35.03</v>
      </c>
      <c r="O612" s="95">
        <f>'LEI Seaview Usage'!M611</f>
        <v>36.784999999999997</v>
      </c>
      <c r="P612" s="95">
        <f>'LEI Seaview Usage'!N611</f>
        <v>36.020000000000003</v>
      </c>
      <c r="Q612" s="95">
        <f>'LEI Seaview Usage'!O611</f>
        <v>35.15</v>
      </c>
      <c r="R612" s="64">
        <f t="shared" si="33"/>
        <v>36.065000000000005</v>
      </c>
      <c r="S612" s="114">
        <f t="shared" si="34"/>
        <v>71</v>
      </c>
    </row>
    <row r="613" spans="2:19" ht="15.75" x14ac:dyDescent="0.25">
      <c r="B613" s="58"/>
      <c r="C613" s="13">
        <v>0.625</v>
      </c>
      <c r="D613" s="14" t="s">
        <v>645</v>
      </c>
      <c r="E613" s="15">
        <v>3720</v>
      </c>
      <c r="F613" s="15">
        <v>4862</v>
      </c>
      <c r="G613" s="15">
        <v>23435</v>
      </c>
      <c r="H613" s="15">
        <v>24144</v>
      </c>
      <c r="I613" s="15">
        <v>5977</v>
      </c>
      <c r="J613" s="17">
        <v>3779</v>
      </c>
      <c r="K613" s="60">
        <f t="shared" si="32"/>
        <v>65917</v>
      </c>
      <c r="L613" s="95">
        <f>'LEI Seaview Usage'!J612</f>
        <v>107.3</v>
      </c>
      <c r="M613" s="95">
        <f>'LEI Seaview Usage'!K612</f>
        <v>152.98000000000002</v>
      </c>
      <c r="N613" s="95">
        <f>'LEI Seaview Usage'!L612</f>
        <v>895.9</v>
      </c>
      <c r="O613" s="95">
        <f>'LEI Seaview Usage'!M612</f>
        <v>924.26</v>
      </c>
      <c r="P613" s="95">
        <f>'LEI Seaview Usage'!N612</f>
        <v>197.57999999999998</v>
      </c>
      <c r="Q613" s="95">
        <f>'LEI Seaview Usage'!O612</f>
        <v>109.66</v>
      </c>
      <c r="R613" s="64">
        <f t="shared" si="33"/>
        <v>397.94666666666666</v>
      </c>
      <c r="S613" s="114">
        <f t="shared" si="34"/>
        <v>5493.083333333333</v>
      </c>
    </row>
    <row r="614" spans="2:19" ht="15.75" x14ac:dyDescent="0.25">
      <c r="B614" s="58"/>
      <c r="C614" s="13">
        <v>0.625</v>
      </c>
      <c r="D614" s="14" t="s">
        <v>646</v>
      </c>
      <c r="E614" s="15"/>
      <c r="F614" s="15"/>
      <c r="G614" s="15"/>
      <c r="H614" s="15"/>
      <c r="I614" s="15"/>
      <c r="J614" s="17"/>
      <c r="K614" s="60">
        <f t="shared" si="32"/>
        <v>0</v>
      </c>
      <c r="L614" s="95">
        <f>'LEI Seaview Usage'!J613</f>
        <v>35</v>
      </c>
      <c r="M614" s="95">
        <f>'LEI Seaview Usage'!K613</f>
        <v>35</v>
      </c>
      <c r="N614" s="95">
        <f>'LEI Seaview Usage'!L613</f>
        <v>35</v>
      </c>
      <c r="O614" s="95">
        <f>'LEI Seaview Usage'!M613</f>
        <v>35</v>
      </c>
      <c r="P614" s="95">
        <f>'LEI Seaview Usage'!N613</f>
        <v>35</v>
      </c>
      <c r="Q614" s="95">
        <f>'LEI Seaview Usage'!O613</f>
        <v>35</v>
      </c>
      <c r="R614" s="64">
        <f t="shared" si="33"/>
        <v>35</v>
      </c>
      <c r="S614" s="114" t="str">
        <f t="shared" si="34"/>
        <v/>
      </c>
    </row>
    <row r="615" spans="2:19" ht="15.75" x14ac:dyDescent="0.25">
      <c r="B615" s="58"/>
      <c r="C615" s="13">
        <v>0.625</v>
      </c>
      <c r="D615" s="14" t="s">
        <v>647</v>
      </c>
      <c r="E615" s="15">
        <v>589</v>
      </c>
      <c r="F615" s="15">
        <v>185</v>
      </c>
      <c r="G615" s="15">
        <v>1083</v>
      </c>
      <c r="H615" s="15">
        <v>2657</v>
      </c>
      <c r="I615" s="15">
        <v>668</v>
      </c>
      <c r="J615" s="17">
        <v>396</v>
      </c>
      <c r="K615" s="60">
        <f t="shared" si="32"/>
        <v>5578</v>
      </c>
      <c r="L615" s="95">
        <f>'LEI Seaview Usage'!J614</f>
        <v>39.417499999999997</v>
      </c>
      <c r="M615" s="95">
        <f>'LEI Seaview Usage'!K614</f>
        <v>36.387500000000003</v>
      </c>
      <c r="N615" s="95">
        <f>'LEI Seaview Usage'!L614</f>
        <v>43.994</v>
      </c>
      <c r="O615" s="95">
        <f>'LEI Seaview Usage'!M614</f>
        <v>72.325999999999993</v>
      </c>
      <c r="P615" s="95">
        <f>'LEI Seaview Usage'!N614</f>
        <v>40.01</v>
      </c>
      <c r="Q615" s="95">
        <f>'LEI Seaview Usage'!O614</f>
        <v>37.97</v>
      </c>
      <c r="R615" s="64">
        <f t="shared" si="33"/>
        <v>45.017500000000005</v>
      </c>
      <c r="S615" s="114">
        <f t="shared" si="34"/>
        <v>464.83333333333331</v>
      </c>
    </row>
    <row r="616" spans="2:19" ht="15.75" x14ac:dyDescent="0.25">
      <c r="B616" s="58"/>
      <c r="C616" s="13">
        <v>0.625</v>
      </c>
      <c r="D616" s="14" t="s">
        <v>648</v>
      </c>
      <c r="E616" s="15">
        <v>2014</v>
      </c>
      <c r="F616" s="15">
        <v>1817</v>
      </c>
      <c r="G616" s="15">
        <v>2623</v>
      </c>
      <c r="H616" s="15">
        <v>1862</v>
      </c>
      <c r="I616" s="15">
        <v>1501</v>
      </c>
      <c r="J616" s="17">
        <v>955</v>
      </c>
      <c r="K616" s="60">
        <f t="shared" si="32"/>
        <v>10772</v>
      </c>
      <c r="L616" s="95">
        <f>'LEI Seaview Usage'!J615</f>
        <v>60.752000000000002</v>
      </c>
      <c r="M616" s="95">
        <f>'LEI Seaview Usage'!K615</f>
        <v>57.206000000000003</v>
      </c>
      <c r="N616" s="95">
        <f>'LEI Seaview Usage'!L615</f>
        <v>71.713999999999999</v>
      </c>
      <c r="O616" s="95">
        <f>'LEI Seaview Usage'!M615</f>
        <v>58.015999999999998</v>
      </c>
      <c r="P616" s="95">
        <f>'LEI Seaview Usage'!N615</f>
        <v>51.518000000000001</v>
      </c>
      <c r="Q616" s="95">
        <f>'LEI Seaview Usage'!O615</f>
        <v>42.162500000000001</v>
      </c>
      <c r="R616" s="64">
        <f t="shared" si="33"/>
        <v>56.894750000000009</v>
      </c>
      <c r="S616" s="114">
        <f t="shared" si="34"/>
        <v>897.66666666666663</v>
      </c>
    </row>
    <row r="617" spans="2:19" ht="15.75" x14ac:dyDescent="0.25">
      <c r="B617" s="58"/>
      <c r="C617" s="13">
        <v>0.625</v>
      </c>
      <c r="D617" s="14" t="s">
        <v>649</v>
      </c>
      <c r="E617" s="15"/>
      <c r="F617" s="15"/>
      <c r="G617" s="15"/>
      <c r="H617" s="15"/>
      <c r="I617" s="15"/>
      <c r="J617" s="17"/>
      <c r="K617" s="60">
        <f t="shared" si="32"/>
        <v>0</v>
      </c>
      <c r="L617" s="95">
        <f>'LEI Seaview Usage'!J616</f>
        <v>35</v>
      </c>
      <c r="M617" s="95">
        <f>'LEI Seaview Usage'!K616</f>
        <v>35</v>
      </c>
      <c r="N617" s="95">
        <f>'LEI Seaview Usage'!L616</f>
        <v>35</v>
      </c>
      <c r="O617" s="95">
        <f>'LEI Seaview Usage'!M616</f>
        <v>35</v>
      </c>
      <c r="P617" s="95">
        <f>'LEI Seaview Usage'!N616</f>
        <v>35</v>
      </c>
      <c r="Q617" s="95">
        <f>'LEI Seaview Usage'!O616</f>
        <v>35</v>
      </c>
      <c r="R617" s="64">
        <f t="shared" si="33"/>
        <v>35</v>
      </c>
      <c r="S617" s="114" t="str">
        <f t="shared" si="34"/>
        <v/>
      </c>
    </row>
    <row r="618" spans="2:19" ht="15.75" x14ac:dyDescent="0.25">
      <c r="B618" s="58"/>
      <c r="C618" s="13">
        <v>0.625</v>
      </c>
      <c r="D618" s="14" t="s">
        <v>650</v>
      </c>
      <c r="E618" s="15">
        <v>722</v>
      </c>
      <c r="F618" s="15">
        <v>927</v>
      </c>
      <c r="G618" s="15">
        <v>1307</v>
      </c>
      <c r="H618" s="15">
        <v>923</v>
      </c>
      <c r="I618" s="15">
        <v>734</v>
      </c>
      <c r="J618" s="17">
        <v>582</v>
      </c>
      <c r="K618" s="60">
        <f t="shared" si="32"/>
        <v>5195</v>
      </c>
      <c r="L618" s="95">
        <f>'LEI Seaview Usage'!J617</f>
        <v>40.414999999999999</v>
      </c>
      <c r="M618" s="95">
        <f>'LEI Seaview Usage'!K617</f>
        <v>41.952500000000001</v>
      </c>
      <c r="N618" s="95">
        <f>'LEI Seaview Usage'!L617</f>
        <v>48.025999999999996</v>
      </c>
      <c r="O618" s="95">
        <f>'LEI Seaview Usage'!M617</f>
        <v>41.922499999999999</v>
      </c>
      <c r="P618" s="95">
        <f>'LEI Seaview Usage'!N617</f>
        <v>40.505000000000003</v>
      </c>
      <c r="Q618" s="95">
        <f>'LEI Seaview Usage'!O617</f>
        <v>39.365000000000002</v>
      </c>
      <c r="R618" s="64">
        <f t="shared" si="33"/>
        <v>42.031000000000006</v>
      </c>
      <c r="S618" s="114">
        <f t="shared" si="34"/>
        <v>432.91666666666669</v>
      </c>
    </row>
    <row r="619" spans="2:19" ht="15.75" x14ac:dyDescent="0.25">
      <c r="B619" s="58"/>
      <c r="C619" s="13">
        <v>0.625</v>
      </c>
      <c r="D619" s="14" t="s">
        <v>651</v>
      </c>
      <c r="E619" s="15">
        <v>9</v>
      </c>
      <c r="F619" s="15">
        <v>2</v>
      </c>
      <c r="G619" s="15">
        <v>5</v>
      </c>
      <c r="H619" s="15">
        <v>15</v>
      </c>
      <c r="I619" s="15">
        <v>15</v>
      </c>
      <c r="J619" s="17">
        <v>14</v>
      </c>
      <c r="K619" s="60">
        <f t="shared" si="32"/>
        <v>60</v>
      </c>
      <c r="L619" s="95">
        <f>'LEI Seaview Usage'!J618</f>
        <v>35.067500000000003</v>
      </c>
      <c r="M619" s="95">
        <f>'LEI Seaview Usage'!K618</f>
        <v>35.015000000000001</v>
      </c>
      <c r="N619" s="95">
        <f>'LEI Seaview Usage'!L618</f>
        <v>35.037500000000001</v>
      </c>
      <c r="O619" s="95">
        <f>'LEI Seaview Usage'!M618</f>
        <v>35.112499999999997</v>
      </c>
      <c r="P619" s="95">
        <f>'LEI Seaview Usage'!N618</f>
        <v>35.112499999999997</v>
      </c>
      <c r="Q619" s="95">
        <f>'LEI Seaview Usage'!O618</f>
        <v>35.104999999999997</v>
      </c>
      <c r="R619" s="64">
        <f t="shared" si="33"/>
        <v>35.075000000000003</v>
      </c>
      <c r="S619" s="114">
        <f t="shared" si="34"/>
        <v>5</v>
      </c>
    </row>
    <row r="620" spans="2:19" ht="15.75" x14ac:dyDescent="0.25">
      <c r="B620" s="58"/>
      <c r="C620" s="13">
        <v>0.625</v>
      </c>
      <c r="D620" s="14" t="s">
        <v>652</v>
      </c>
      <c r="E620" s="15">
        <v>1231</v>
      </c>
      <c r="F620" s="15">
        <v>1795</v>
      </c>
      <c r="G620" s="15">
        <v>1453</v>
      </c>
      <c r="H620" s="15">
        <v>1636</v>
      </c>
      <c r="I620" s="15">
        <v>1065</v>
      </c>
      <c r="J620" s="17">
        <v>820</v>
      </c>
      <c r="K620" s="60">
        <f t="shared" si="32"/>
        <v>8000</v>
      </c>
      <c r="L620" s="95">
        <f>'LEI Seaview Usage'!J619</f>
        <v>46.658000000000001</v>
      </c>
      <c r="M620" s="95">
        <f>'LEI Seaview Usage'!K619</f>
        <v>56.81</v>
      </c>
      <c r="N620" s="95">
        <f>'LEI Seaview Usage'!L619</f>
        <v>50.653999999999996</v>
      </c>
      <c r="O620" s="95">
        <f>'LEI Seaview Usage'!M619</f>
        <v>53.948</v>
      </c>
      <c r="P620" s="95">
        <f>'LEI Seaview Usage'!N619</f>
        <v>43.67</v>
      </c>
      <c r="Q620" s="95">
        <f>'LEI Seaview Usage'!O619</f>
        <v>41.15</v>
      </c>
      <c r="R620" s="64">
        <f t="shared" si="33"/>
        <v>48.814999999999998</v>
      </c>
      <c r="S620" s="114">
        <f t="shared" si="34"/>
        <v>666.66666666666663</v>
      </c>
    </row>
    <row r="621" spans="2:19" ht="15.75" x14ac:dyDescent="0.25">
      <c r="B621" s="58"/>
      <c r="C621" s="13">
        <v>0.625</v>
      </c>
      <c r="D621" s="14" t="s">
        <v>653</v>
      </c>
      <c r="E621" s="15"/>
      <c r="F621" s="15">
        <v>4</v>
      </c>
      <c r="G621" s="15">
        <v>14</v>
      </c>
      <c r="H621" s="15">
        <v>4</v>
      </c>
      <c r="I621" s="15">
        <v>2</v>
      </c>
      <c r="J621" s="17"/>
      <c r="K621" s="60">
        <f t="shared" si="32"/>
        <v>24</v>
      </c>
      <c r="L621" s="95">
        <f>'LEI Seaview Usage'!J620</f>
        <v>35</v>
      </c>
      <c r="M621" s="95">
        <f>'LEI Seaview Usage'!K620</f>
        <v>35.03</v>
      </c>
      <c r="N621" s="95">
        <f>'LEI Seaview Usage'!L620</f>
        <v>35.104999999999997</v>
      </c>
      <c r="O621" s="95">
        <f>'LEI Seaview Usage'!M620</f>
        <v>35.03</v>
      </c>
      <c r="P621" s="95">
        <f>'LEI Seaview Usage'!N620</f>
        <v>35.015000000000001</v>
      </c>
      <c r="Q621" s="95">
        <f>'LEI Seaview Usage'!O620</f>
        <v>35</v>
      </c>
      <c r="R621" s="64">
        <f t="shared" si="33"/>
        <v>35.03</v>
      </c>
      <c r="S621" s="114">
        <f t="shared" si="34"/>
        <v>3</v>
      </c>
    </row>
    <row r="622" spans="2:19" ht="15.75" x14ac:dyDescent="0.25">
      <c r="B622" s="58"/>
      <c r="C622" s="13">
        <v>0.625</v>
      </c>
      <c r="D622" s="14" t="s">
        <v>654</v>
      </c>
      <c r="E622" s="15">
        <v>1128</v>
      </c>
      <c r="F622" s="15">
        <v>1545</v>
      </c>
      <c r="G622" s="15">
        <v>1756</v>
      </c>
      <c r="H622" s="15">
        <v>1474</v>
      </c>
      <c r="I622" s="15">
        <v>1520</v>
      </c>
      <c r="J622" s="17">
        <v>841</v>
      </c>
      <c r="K622" s="60">
        <f t="shared" si="32"/>
        <v>8264</v>
      </c>
      <c r="L622" s="95">
        <f>'LEI Seaview Usage'!J621</f>
        <v>44.804000000000002</v>
      </c>
      <c r="M622" s="95">
        <f>'LEI Seaview Usage'!K621</f>
        <v>52.31</v>
      </c>
      <c r="N622" s="95">
        <f>'LEI Seaview Usage'!L621</f>
        <v>56.107999999999997</v>
      </c>
      <c r="O622" s="95">
        <f>'LEI Seaview Usage'!M621</f>
        <v>51.031999999999996</v>
      </c>
      <c r="P622" s="95">
        <f>'LEI Seaview Usage'!N621</f>
        <v>51.86</v>
      </c>
      <c r="Q622" s="95">
        <f>'LEI Seaview Usage'!O621</f>
        <v>41.307499999999997</v>
      </c>
      <c r="R622" s="64">
        <f t="shared" si="33"/>
        <v>49.570250000000009</v>
      </c>
      <c r="S622" s="114">
        <f t="shared" si="34"/>
        <v>688.66666666666663</v>
      </c>
    </row>
    <row r="623" spans="2:19" ht="15.75" x14ac:dyDescent="0.25">
      <c r="B623" s="58"/>
      <c r="C623" s="13">
        <v>0.625</v>
      </c>
      <c r="D623" s="14" t="s">
        <v>655</v>
      </c>
      <c r="E623" s="15">
        <v>2812</v>
      </c>
      <c r="F623" s="15">
        <v>2279</v>
      </c>
      <c r="G623" s="15">
        <v>2</v>
      </c>
      <c r="H623" s="15">
        <v>9</v>
      </c>
      <c r="I623" s="15">
        <v>19</v>
      </c>
      <c r="J623" s="17">
        <v>154</v>
      </c>
      <c r="K623" s="60">
        <f t="shared" si="32"/>
        <v>5275</v>
      </c>
      <c r="L623" s="95">
        <f>'LEI Seaview Usage'!J622</f>
        <v>75.116</v>
      </c>
      <c r="M623" s="95">
        <f>'LEI Seaview Usage'!K622</f>
        <v>65.521999999999991</v>
      </c>
      <c r="N623" s="95">
        <f>'LEI Seaview Usage'!L622</f>
        <v>35.015000000000001</v>
      </c>
      <c r="O623" s="95">
        <f>'LEI Seaview Usage'!M622</f>
        <v>35.067500000000003</v>
      </c>
      <c r="P623" s="95">
        <f>'LEI Seaview Usage'!N622</f>
        <v>35.142499999999998</v>
      </c>
      <c r="Q623" s="95">
        <f>'LEI Seaview Usage'!O622</f>
        <v>36.155000000000001</v>
      </c>
      <c r="R623" s="64">
        <f t="shared" si="33"/>
        <v>47.002999999999986</v>
      </c>
      <c r="S623" s="114">
        <f t="shared" si="34"/>
        <v>439.58333333333331</v>
      </c>
    </row>
    <row r="624" spans="2:19" ht="15.75" x14ac:dyDescent="0.25">
      <c r="B624" s="58"/>
      <c r="C624" s="13">
        <v>0.625</v>
      </c>
      <c r="D624" s="14" t="s">
        <v>656</v>
      </c>
      <c r="E624" s="15">
        <v>790</v>
      </c>
      <c r="F624" s="15">
        <v>712</v>
      </c>
      <c r="G624" s="15">
        <v>983</v>
      </c>
      <c r="H624" s="15">
        <v>902</v>
      </c>
      <c r="I624" s="15">
        <v>1130</v>
      </c>
      <c r="J624" s="17">
        <v>1020</v>
      </c>
      <c r="K624" s="60">
        <f t="shared" si="32"/>
        <v>5537</v>
      </c>
      <c r="L624" s="95">
        <f>'LEI Seaview Usage'!J623</f>
        <v>40.924999999999997</v>
      </c>
      <c r="M624" s="95">
        <f>'LEI Seaview Usage'!K623</f>
        <v>40.340000000000003</v>
      </c>
      <c r="N624" s="95">
        <f>'LEI Seaview Usage'!L623</f>
        <v>42.372500000000002</v>
      </c>
      <c r="O624" s="95">
        <f>'LEI Seaview Usage'!M623</f>
        <v>41.765000000000001</v>
      </c>
      <c r="P624" s="95">
        <f>'LEI Seaview Usage'!N623</f>
        <v>44.84</v>
      </c>
      <c r="Q624" s="95">
        <f>'LEI Seaview Usage'!O623</f>
        <v>42.86</v>
      </c>
      <c r="R624" s="64">
        <f t="shared" si="33"/>
        <v>42.183750000000003</v>
      </c>
      <c r="S624" s="114">
        <f t="shared" si="34"/>
        <v>461.41666666666669</v>
      </c>
    </row>
    <row r="625" spans="2:19" ht="15.75" x14ac:dyDescent="0.25">
      <c r="B625" s="58"/>
      <c r="C625" s="13">
        <v>0.625</v>
      </c>
      <c r="D625" s="14" t="s">
        <v>657</v>
      </c>
      <c r="E625" s="15">
        <v>967</v>
      </c>
      <c r="F625" s="15">
        <v>858</v>
      </c>
      <c r="G625" s="15">
        <v>1006</v>
      </c>
      <c r="H625" s="15">
        <v>1261</v>
      </c>
      <c r="I625" s="15">
        <v>968</v>
      </c>
      <c r="J625" s="17">
        <v>690</v>
      </c>
      <c r="K625" s="60">
        <f t="shared" si="32"/>
        <v>5750</v>
      </c>
      <c r="L625" s="95">
        <f>'LEI Seaview Usage'!J624</f>
        <v>42.252499999999998</v>
      </c>
      <c r="M625" s="95">
        <f>'LEI Seaview Usage'!K624</f>
        <v>41.435000000000002</v>
      </c>
      <c r="N625" s="95">
        <f>'LEI Seaview Usage'!L624</f>
        <v>42.607999999999997</v>
      </c>
      <c r="O625" s="95">
        <f>'LEI Seaview Usage'!M624</f>
        <v>47.198</v>
      </c>
      <c r="P625" s="95">
        <f>'LEI Seaview Usage'!N624</f>
        <v>42.26</v>
      </c>
      <c r="Q625" s="95">
        <f>'LEI Seaview Usage'!O624</f>
        <v>40.174999999999997</v>
      </c>
      <c r="R625" s="64">
        <f t="shared" si="33"/>
        <v>42.65475</v>
      </c>
      <c r="S625" s="114">
        <f t="shared" si="34"/>
        <v>479.16666666666669</v>
      </c>
    </row>
    <row r="626" spans="2:19" ht="15.75" x14ac:dyDescent="0.25">
      <c r="B626" s="58"/>
      <c r="C626" s="13">
        <v>0.625</v>
      </c>
      <c r="D626" s="14" t="s">
        <v>658</v>
      </c>
      <c r="E626" s="15">
        <v>4075</v>
      </c>
      <c r="F626" s="15">
        <v>5428</v>
      </c>
      <c r="G626" s="15">
        <v>5629</v>
      </c>
      <c r="H626" s="15">
        <v>4833</v>
      </c>
      <c r="I626" s="15">
        <v>4565</v>
      </c>
      <c r="J626" s="17">
        <v>3663</v>
      </c>
      <c r="K626" s="60">
        <f t="shared" si="32"/>
        <v>28193</v>
      </c>
      <c r="L626" s="95">
        <f>'LEI Seaview Usage'!J625</f>
        <v>121.5</v>
      </c>
      <c r="M626" s="95">
        <f>'LEI Seaview Usage'!K625</f>
        <v>175.62</v>
      </c>
      <c r="N626" s="95">
        <f>'LEI Seaview Usage'!L625</f>
        <v>183.66</v>
      </c>
      <c r="O626" s="95">
        <f>'LEI Seaview Usage'!M625</f>
        <v>151.82</v>
      </c>
      <c r="P626" s="95">
        <f>'LEI Seaview Usage'!N625</f>
        <v>141.1</v>
      </c>
      <c r="Q626" s="95">
        <f>'LEI Seaview Usage'!O625</f>
        <v>105.02</v>
      </c>
      <c r="R626" s="64">
        <f t="shared" si="33"/>
        <v>146.45333333333332</v>
      </c>
      <c r="S626" s="114">
        <f t="shared" si="34"/>
        <v>2349.4166666666665</v>
      </c>
    </row>
    <row r="627" spans="2:19" ht="15.75" x14ac:dyDescent="0.25">
      <c r="B627" s="58"/>
      <c r="C627" s="13">
        <v>0.625</v>
      </c>
      <c r="D627" s="14" t="s">
        <v>659</v>
      </c>
      <c r="E627" s="15"/>
      <c r="F627" s="15">
        <v>187</v>
      </c>
      <c r="G627" s="15">
        <v>813</v>
      </c>
      <c r="H627" s="15">
        <v>664</v>
      </c>
      <c r="I627" s="15">
        <v>607</v>
      </c>
      <c r="J627" s="17">
        <v>1</v>
      </c>
      <c r="K627" s="60">
        <f t="shared" si="32"/>
        <v>2272</v>
      </c>
      <c r="L627" s="95">
        <f>'LEI Seaview Usage'!J626</f>
        <v>35</v>
      </c>
      <c r="M627" s="95">
        <f>'LEI Seaview Usage'!K626</f>
        <v>36.402500000000003</v>
      </c>
      <c r="N627" s="95">
        <f>'LEI Seaview Usage'!L626</f>
        <v>41.097499999999997</v>
      </c>
      <c r="O627" s="95">
        <f>'LEI Seaview Usage'!M626</f>
        <v>39.979999999999997</v>
      </c>
      <c r="P627" s="95">
        <f>'LEI Seaview Usage'!N626</f>
        <v>39.552500000000002</v>
      </c>
      <c r="Q627" s="95">
        <f>'LEI Seaview Usage'!O626</f>
        <v>35.0075</v>
      </c>
      <c r="R627" s="64">
        <f t="shared" si="33"/>
        <v>37.839999999999996</v>
      </c>
      <c r="S627" s="114">
        <f t="shared" si="34"/>
        <v>227.2</v>
      </c>
    </row>
    <row r="628" spans="2:19" ht="15.75" x14ac:dyDescent="0.25">
      <c r="B628" s="58"/>
      <c r="C628" s="13">
        <v>0.625</v>
      </c>
      <c r="D628" s="14" t="s">
        <v>660</v>
      </c>
      <c r="E628" s="15">
        <v>619</v>
      </c>
      <c r="F628" s="15">
        <v>385</v>
      </c>
      <c r="G628" s="15">
        <v>365</v>
      </c>
      <c r="H628" s="15">
        <v>418</v>
      </c>
      <c r="I628" s="15">
        <v>539</v>
      </c>
      <c r="J628" s="17">
        <v>521</v>
      </c>
      <c r="K628" s="60">
        <f t="shared" si="32"/>
        <v>2847</v>
      </c>
      <c r="L628" s="95">
        <f>'LEI Seaview Usage'!J627</f>
        <v>39.642499999999998</v>
      </c>
      <c r="M628" s="95">
        <f>'LEI Seaview Usage'!K627</f>
        <v>37.887500000000003</v>
      </c>
      <c r="N628" s="95">
        <f>'LEI Seaview Usage'!L627</f>
        <v>37.737499999999997</v>
      </c>
      <c r="O628" s="95">
        <f>'LEI Seaview Usage'!M627</f>
        <v>38.134999999999998</v>
      </c>
      <c r="P628" s="95">
        <f>'LEI Seaview Usage'!N627</f>
        <v>39.042499999999997</v>
      </c>
      <c r="Q628" s="95">
        <f>'LEI Seaview Usage'!O627</f>
        <v>38.907499999999999</v>
      </c>
      <c r="R628" s="64">
        <f t="shared" si="33"/>
        <v>38.558749999999996</v>
      </c>
      <c r="S628" s="114">
        <f t="shared" si="34"/>
        <v>237.25</v>
      </c>
    </row>
    <row r="629" spans="2:19" ht="15.75" x14ac:dyDescent="0.25">
      <c r="B629" s="58"/>
      <c r="C629" s="13">
        <v>0.625</v>
      </c>
      <c r="D629" s="14" t="s">
        <v>661</v>
      </c>
      <c r="E629" s="15">
        <v>1751</v>
      </c>
      <c r="F629" s="15">
        <v>1766</v>
      </c>
      <c r="G629" s="15">
        <v>1760</v>
      </c>
      <c r="H629" s="15">
        <v>1413</v>
      </c>
      <c r="I629" s="15">
        <v>1694</v>
      </c>
      <c r="J629" s="17">
        <v>1034</v>
      </c>
      <c r="K629" s="60">
        <f t="shared" si="32"/>
        <v>9418</v>
      </c>
      <c r="L629" s="95">
        <f>'LEI Seaview Usage'!J628</f>
        <v>56.018000000000001</v>
      </c>
      <c r="M629" s="95">
        <f>'LEI Seaview Usage'!K628</f>
        <v>56.287999999999997</v>
      </c>
      <c r="N629" s="95">
        <f>'LEI Seaview Usage'!L628</f>
        <v>56.18</v>
      </c>
      <c r="O629" s="95">
        <f>'LEI Seaview Usage'!M628</f>
        <v>49.933999999999997</v>
      </c>
      <c r="P629" s="95">
        <f>'LEI Seaview Usage'!N628</f>
        <v>54.992000000000004</v>
      </c>
      <c r="Q629" s="95">
        <f>'LEI Seaview Usage'!O628</f>
        <v>43.112000000000002</v>
      </c>
      <c r="R629" s="64">
        <f t="shared" si="33"/>
        <v>52.753999999999998</v>
      </c>
      <c r="S629" s="114">
        <f t="shared" si="34"/>
        <v>784.83333333333337</v>
      </c>
    </row>
    <row r="630" spans="2:19" ht="15.75" x14ac:dyDescent="0.25">
      <c r="B630" s="58"/>
      <c r="C630" s="13">
        <v>0.625</v>
      </c>
      <c r="D630" s="14" t="s">
        <v>662</v>
      </c>
      <c r="E630" s="15">
        <v>3757</v>
      </c>
      <c r="F630" s="15">
        <v>117</v>
      </c>
      <c r="G630" s="15">
        <v>333</v>
      </c>
      <c r="H630" s="15">
        <v>608</v>
      </c>
      <c r="I630" s="15">
        <v>761</v>
      </c>
      <c r="J630" s="17">
        <v>668</v>
      </c>
      <c r="K630" s="60">
        <f t="shared" si="32"/>
        <v>6244</v>
      </c>
      <c r="L630" s="95">
        <f>'LEI Seaview Usage'!J629</f>
        <v>108.78</v>
      </c>
      <c r="M630" s="95">
        <f>'LEI Seaview Usage'!K629</f>
        <v>35.877499999999998</v>
      </c>
      <c r="N630" s="95">
        <f>'LEI Seaview Usage'!L629</f>
        <v>37.497500000000002</v>
      </c>
      <c r="O630" s="95">
        <f>'LEI Seaview Usage'!M629</f>
        <v>39.56</v>
      </c>
      <c r="P630" s="95">
        <f>'LEI Seaview Usage'!N629</f>
        <v>40.707500000000003</v>
      </c>
      <c r="Q630" s="95">
        <f>'LEI Seaview Usage'!O629</f>
        <v>40.01</v>
      </c>
      <c r="R630" s="64">
        <f t="shared" si="33"/>
        <v>50.405416666666667</v>
      </c>
      <c r="S630" s="114">
        <f t="shared" si="34"/>
        <v>520.33333333333337</v>
      </c>
    </row>
    <row r="631" spans="2:19" ht="15.75" x14ac:dyDescent="0.25">
      <c r="B631" s="58"/>
      <c r="C631" s="13">
        <v>0.625</v>
      </c>
      <c r="D631" s="14" t="s">
        <v>663</v>
      </c>
      <c r="E631" s="15">
        <v>25</v>
      </c>
      <c r="F631" s="15">
        <v>30</v>
      </c>
      <c r="G631" s="15">
        <v>15</v>
      </c>
      <c r="H631" s="15">
        <v>415</v>
      </c>
      <c r="I631" s="15">
        <v>9</v>
      </c>
      <c r="J631" s="17">
        <v>100</v>
      </c>
      <c r="K631" s="60">
        <f t="shared" si="32"/>
        <v>594</v>
      </c>
      <c r="L631" s="95">
        <f>'LEI Seaview Usage'!J630</f>
        <v>35.1875</v>
      </c>
      <c r="M631" s="95">
        <f>'LEI Seaview Usage'!K630</f>
        <v>35.225000000000001</v>
      </c>
      <c r="N631" s="95">
        <f>'LEI Seaview Usage'!L630</f>
        <v>35.112499999999997</v>
      </c>
      <c r="O631" s="95">
        <f>'LEI Seaview Usage'!M630</f>
        <v>38.112499999999997</v>
      </c>
      <c r="P631" s="95">
        <f>'LEI Seaview Usage'!N630</f>
        <v>35.067500000000003</v>
      </c>
      <c r="Q631" s="95">
        <f>'LEI Seaview Usage'!O630</f>
        <v>35.75</v>
      </c>
      <c r="R631" s="64">
        <f t="shared" si="33"/>
        <v>35.7425</v>
      </c>
      <c r="S631" s="114">
        <f t="shared" si="34"/>
        <v>49.5</v>
      </c>
    </row>
    <row r="632" spans="2:19" ht="15.75" x14ac:dyDescent="0.25">
      <c r="B632" s="58"/>
      <c r="C632" s="13">
        <v>0.625</v>
      </c>
      <c r="D632" s="14" t="s">
        <v>664</v>
      </c>
      <c r="E632" s="15">
        <v>2</v>
      </c>
      <c r="F632" s="15"/>
      <c r="G632" s="15"/>
      <c r="H632" s="15">
        <v>1</v>
      </c>
      <c r="I632" s="15"/>
      <c r="J632" s="17">
        <v>1</v>
      </c>
      <c r="K632" s="60">
        <f t="shared" si="32"/>
        <v>4</v>
      </c>
      <c r="L632" s="95">
        <f>'LEI Seaview Usage'!J631</f>
        <v>35.015000000000001</v>
      </c>
      <c r="M632" s="95">
        <f>'LEI Seaview Usage'!K631</f>
        <v>35</v>
      </c>
      <c r="N632" s="95">
        <f>'LEI Seaview Usage'!L631</f>
        <v>35</v>
      </c>
      <c r="O632" s="95">
        <f>'LEI Seaview Usage'!M631</f>
        <v>35.0075</v>
      </c>
      <c r="P632" s="95">
        <f>'LEI Seaview Usage'!N631</f>
        <v>35</v>
      </c>
      <c r="Q632" s="95">
        <f>'LEI Seaview Usage'!O631</f>
        <v>35.0075</v>
      </c>
      <c r="R632" s="64">
        <f t="shared" si="33"/>
        <v>35.005000000000003</v>
      </c>
      <c r="S632" s="114">
        <f t="shared" si="34"/>
        <v>0.66666666666666663</v>
      </c>
    </row>
    <row r="633" spans="2:19" ht="15.75" x14ac:dyDescent="0.25">
      <c r="B633" s="58"/>
      <c r="C633" s="13">
        <v>0.625</v>
      </c>
      <c r="D633" s="14" t="s">
        <v>665</v>
      </c>
      <c r="E633" s="15">
        <v>565</v>
      </c>
      <c r="F633" s="15">
        <v>665</v>
      </c>
      <c r="G633" s="15">
        <v>1364</v>
      </c>
      <c r="H633" s="15">
        <v>2722</v>
      </c>
      <c r="I633" s="15">
        <v>957</v>
      </c>
      <c r="J633" s="17">
        <v>608</v>
      </c>
      <c r="K633" s="60">
        <f t="shared" si="32"/>
        <v>6881</v>
      </c>
      <c r="L633" s="95">
        <f>'LEI Seaview Usage'!J632</f>
        <v>39.237499999999997</v>
      </c>
      <c r="M633" s="95">
        <f>'LEI Seaview Usage'!K632</f>
        <v>39.987499999999997</v>
      </c>
      <c r="N633" s="95">
        <f>'LEI Seaview Usage'!L632</f>
        <v>49.052</v>
      </c>
      <c r="O633" s="95">
        <f>'LEI Seaview Usage'!M632</f>
        <v>73.495999999999995</v>
      </c>
      <c r="P633" s="95">
        <f>'LEI Seaview Usage'!N632</f>
        <v>42.177500000000002</v>
      </c>
      <c r="Q633" s="95">
        <f>'LEI Seaview Usage'!O632</f>
        <v>39.56</v>
      </c>
      <c r="R633" s="64">
        <f t="shared" si="33"/>
        <v>47.251749999999994</v>
      </c>
      <c r="S633" s="114">
        <f t="shared" si="34"/>
        <v>573.41666666666663</v>
      </c>
    </row>
    <row r="634" spans="2:19" ht="15.75" x14ac:dyDescent="0.25">
      <c r="B634" s="58"/>
      <c r="C634" s="13">
        <v>0.625</v>
      </c>
      <c r="D634" s="14" t="s">
        <v>666</v>
      </c>
      <c r="E634" s="15">
        <v>2451</v>
      </c>
      <c r="F634" s="15">
        <v>2315</v>
      </c>
      <c r="G634" s="15">
        <v>3019</v>
      </c>
      <c r="H634" s="15">
        <v>3305</v>
      </c>
      <c r="I634" s="15">
        <v>2981</v>
      </c>
      <c r="J634" s="17">
        <v>1496</v>
      </c>
      <c r="K634" s="60">
        <f t="shared" si="32"/>
        <v>15567</v>
      </c>
      <c r="L634" s="95">
        <f>'LEI Seaview Usage'!J633</f>
        <v>68.617999999999995</v>
      </c>
      <c r="M634" s="95">
        <f>'LEI Seaview Usage'!K633</f>
        <v>66.17</v>
      </c>
      <c r="N634" s="95">
        <f>'LEI Seaview Usage'!L633</f>
        <v>79.260000000000005</v>
      </c>
      <c r="O634" s="95">
        <f>'LEI Seaview Usage'!M633</f>
        <v>90.7</v>
      </c>
      <c r="P634" s="95">
        <f>'LEI Seaview Usage'!N633</f>
        <v>78.158000000000001</v>
      </c>
      <c r="Q634" s="95">
        <f>'LEI Seaview Usage'!O633</f>
        <v>51.427999999999997</v>
      </c>
      <c r="R634" s="64">
        <f t="shared" si="33"/>
        <v>72.388999999999996</v>
      </c>
      <c r="S634" s="114">
        <f t="shared" si="34"/>
        <v>1297.25</v>
      </c>
    </row>
    <row r="635" spans="2:19" ht="15.75" x14ac:dyDescent="0.25">
      <c r="B635" s="58"/>
      <c r="C635" s="13">
        <v>0.625</v>
      </c>
      <c r="D635" s="14" t="s">
        <v>667</v>
      </c>
      <c r="E635" s="15">
        <v>662</v>
      </c>
      <c r="F635" s="15">
        <v>586</v>
      </c>
      <c r="G635" s="15">
        <v>756</v>
      </c>
      <c r="H635" s="15">
        <v>1974</v>
      </c>
      <c r="I635" s="15">
        <v>790</v>
      </c>
      <c r="J635" s="17">
        <v>284</v>
      </c>
      <c r="K635" s="60">
        <f t="shared" si="32"/>
        <v>5052</v>
      </c>
      <c r="L635" s="95">
        <f>'LEI Seaview Usage'!J634</f>
        <v>39.965000000000003</v>
      </c>
      <c r="M635" s="95">
        <f>'LEI Seaview Usage'!K634</f>
        <v>39.395000000000003</v>
      </c>
      <c r="N635" s="95">
        <f>'LEI Seaview Usage'!L634</f>
        <v>40.67</v>
      </c>
      <c r="O635" s="95">
        <f>'LEI Seaview Usage'!M634</f>
        <v>60.031999999999996</v>
      </c>
      <c r="P635" s="95">
        <f>'LEI Seaview Usage'!N634</f>
        <v>40.924999999999997</v>
      </c>
      <c r="Q635" s="95">
        <f>'LEI Seaview Usage'!O634</f>
        <v>37.130000000000003</v>
      </c>
      <c r="R635" s="64">
        <f t="shared" si="33"/>
        <v>43.019500000000001</v>
      </c>
      <c r="S635" s="114">
        <f t="shared" si="34"/>
        <v>421</v>
      </c>
    </row>
    <row r="636" spans="2:19" ht="15.75" x14ac:dyDescent="0.25">
      <c r="B636" s="58"/>
      <c r="C636" s="13">
        <v>0.625</v>
      </c>
      <c r="D636" s="14" t="s">
        <v>668</v>
      </c>
      <c r="E636" s="15">
        <v>548</v>
      </c>
      <c r="F636" s="15">
        <v>553</v>
      </c>
      <c r="G636" s="15">
        <v>625</v>
      </c>
      <c r="H636" s="15">
        <v>602</v>
      </c>
      <c r="I636" s="15">
        <v>1596</v>
      </c>
      <c r="J636" s="17">
        <v>417</v>
      </c>
      <c r="K636" s="60">
        <f t="shared" si="32"/>
        <v>4341</v>
      </c>
      <c r="L636" s="95">
        <f>'LEI Seaview Usage'!J635</f>
        <v>39.11</v>
      </c>
      <c r="M636" s="95">
        <f>'LEI Seaview Usage'!K635</f>
        <v>39.147500000000001</v>
      </c>
      <c r="N636" s="95">
        <f>'LEI Seaview Usage'!L635</f>
        <v>39.6875</v>
      </c>
      <c r="O636" s="95">
        <f>'LEI Seaview Usage'!M635</f>
        <v>39.515000000000001</v>
      </c>
      <c r="P636" s="95">
        <f>'LEI Seaview Usage'!N635</f>
        <v>53.228000000000002</v>
      </c>
      <c r="Q636" s="95">
        <f>'LEI Seaview Usage'!O635</f>
        <v>38.127499999999998</v>
      </c>
      <c r="R636" s="64">
        <f t="shared" si="33"/>
        <v>41.469249999999995</v>
      </c>
      <c r="S636" s="114">
        <f t="shared" si="34"/>
        <v>361.75</v>
      </c>
    </row>
    <row r="637" spans="2:19" ht="15.75" x14ac:dyDescent="0.25">
      <c r="B637" s="58"/>
      <c r="C637" s="13">
        <v>0.625</v>
      </c>
      <c r="D637" s="14" t="s">
        <v>669</v>
      </c>
      <c r="E637" s="15"/>
      <c r="F637" s="15"/>
      <c r="G637" s="15"/>
      <c r="H637" s="15"/>
      <c r="I637" s="15">
        <v>3</v>
      </c>
      <c r="J637" s="17"/>
      <c r="K637" s="60">
        <f t="shared" si="32"/>
        <v>3</v>
      </c>
      <c r="L637" s="95">
        <f>'LEI Seaview Usage'!J636</f>
        <v>35</v>
      </c>
      <c r="M637" s="95">
        <f>'LEI Seaview Usage'!K636</f>
        <v>35</v>
      </c>
      <c r="N637" s="95">
        <f>'LEI Seaview Usage'!L636</f>
        <v>35</v>
      </c>
      <c r="O637" s="95">
        <f>'LEI Seaview Usage'!M636</f>
        <v>35</v>
      </c>
      <c r="P637" s="95">
        <f>'LEI Seaview Usage'!N636</f>
        <v>35.022500000000001</v>
      </c>
      <c r="Q637" s="95">
        <f>'LEI Seaview Usage'!O636</f>
        <v>35</v>
      </c>
      <c r="R637" s="64">
        <f t="shared" si="33"/>
        <v>35.003750000000004</v>
      </c>
      <c r="S637" s="114">
        <f t="shared" si="34"/>
        <v>1.5</v>
      </c>
    </row>
    <row r="638" spans="2:19" ht="15.75" x14ac:dyDescent="0.25">
      <c r="B638" s="58"/>
      <c r="C638" s="13">
        <v>0.625</v>
      </c>
      <c r="D638" s="14" t="s">
        <v>670</v>
      </c>
      <c r="E638" s="15">
        <v>732</v>
      </c>
      <c r="F638" s="15">
        <v>626</v>
      </c>
      <c r="G638" s="15">
        <v>1285</v>
      </c>
      <c r="H638" s="15">
        <v>1162</v>
      </c>
      <c r="I638" s="15">
        <v>794</v>
      </c>
      <c r="J638" s="17">
        <v>560</v>
      </c>
      <c r="K638" s="60">
        <f t="shared" si="32"/>
        <v>5159</v>
      </c>
      <c r="L638" s="95">
        <f>'LEI Seaview Usage'!J637</f>
        <v>40.49</v>
      </c>
      <c r="M638" s="95">
        <f>'LEI Seaview Usage'!K637</f>
        <v>39.695</v>
      </c>
      <c r="N638" s="95">
        <f>'LEI Seaview Usage'!L637</f>
        <v>47.63</v>
      </c>
      <c r="O638" s="95">
        <f>'LEI Seaview Usage'!M637</f>
        <v>45.415999999999997</v>
      </c>
      <c r="P638" s="95">
        <f>'LEI Seaview Usage'!N637</f>
        <v>40.954999999999998</v>
      </c>
      <c r="Q638" s="95">
        <f>'LEI Seaview Usage'!O637</f>
        <v>39.200000000000003</v>
      </c>
      <c r="R638" s="64">
        <f t="shared" si="33"/>
        <v>42.230999999999995</v>
      </c>
      <c r="S638" s="114">
        <f t="shared" si="34"/>
        <v>429.91666666666669</v>
      </c>
    </row>
    <row r="639" spans="2:19" ht="15.75" x14ac:dyDescent="0.25">
      <c r="B639" s="58"/>
      <c r="C639" s="13">
        <v>0.625</v>
      </c>
      <c r="D639" s="14" t="s">
        <v>671</v>
      </c>
      <c r="E639" s="15">
        <v>1294</v>
      </c>
      <c r="F639" s="15">
        <v>1491</v>
      </c>
      <c r="G639" s="15">
        <v>2664</v>
      </c>
      <c r="H639" s="15">
        <v>3595</v>
      </c>
      <c r="I639" s="15">
        <v>1543</v>
      </c>
      <c r="J639" s="17"/>
      <c r="K639" s="60">
        <f t="shared" si="32"/>
        <v>10587</v>
      </c>
      <c r="L639" s="95">
        <f>'LEI Seaview Usage'!J638</f>
        <v>47.792000000000002</v>
      </c>
      <c r="M639" s="95">
        <f>'LEI Seaview Usage'!K638</f>
        <v>51.338000000000001</v>
      </c>
      <c r="N639" s="95">
        <f>'LEI Seaview Usage'!L638</f>
        <v>72.451999999999998</v>
      </c>
      <c r="O639" s="95">
        <f>'LEI Seaview Usage'!M638</f>
        <v>102.3</v>
      </c>
      <c r="P639" s="95">
        <f>'LEI Seaview Usage'!N638</f>
        <v>52.274000000000001</v>
      </c>
      <c r="Q639" s="95">
        <f>'LEI Seaview Usage'!O638</f>
        <v>35</v>
      </c>
      <c r="R639" s="64">
        <f t="shared" si="33"/>
        <v>60.192666666666668</v>
      </c>
      <c r="S639" s="114">
        <f t="shared" si="34"/>
        <v>1058.7</v>
      </c>
    </row>
    <row r="640" spans="2:19" ht="15.75" x14ac:dyDescent="0.25">
      <c r="B640" s="58"/>
      <c r="C640" s="13">
        <v>0.625</v>
      </c>
      <c r="D640" s="14" t="s">
        <v>672</v>
      </c>
      <c r="E640" s="15">
        <v>584</v>
      </c>
      <c r="F640" s="15">
        <v>762</v>
      </c>
      <c r="G640" s="15">
        <v>1169</v>
      </c>
      <c r="H640" s="15">
        <v>1049</v>
      </c>
      <c r="I640" s="15">
        <v>669</v>
      </c>
      <c r="J640" s="17">
        <v>610</v>
      </c>
      <c r="K640" s="60">
        <f t="shared" si="32"/>
        <v>4843</v>
      </c>
      <c r="L640" s="95">
        <f>'LEI Seaview Usage'!J639</f>
        <v>39.380000000000003</v>
      </c>
      <c r="M640" s="95">
        <f>'LEI Seaview Usage'!K639</f>
        <v>40.715000000000003</v>
      </c>
      <c r="N640" s="95">
        <f>'LEI Seaview Usage'!L639</f>
        <v>45.542000000000002</v>
      </c>
      <c r="O640" s="95">
        <f>'LEI Seaview Usage'!M639</f>
        <v>43.381999999999998</v>
      </c>
      <c r="P640" s="95">
        <f>'LEI Seaview Usage'!N639</f>
        <v>40.017499999999998</v>
      </c>
      <c r="Q640" s="95">
        <f>'LEI Seaview Usage'!O639</f>
        <v>39.575000000000003</v>
      </c>
      <c r="R640" s="64">
        <f t="shared" si="33"/>
        <v>41.435249999999996</v>
      </c>
      <c r="S640" s="114">
        <f t="shared" si="34"/>
        <v>403.58333333333331</v>
      </c>
    </row>
    <row r="641" spans="2:19" ht="15.75" x14ac:dyDescent="0.25">
      <c r="B641" s="58"/>
      <c r="C641" s="13">
        <v>0.625</v>
      </c>
      <c r="D641" s="14" t="s">
        <v>673</v>
      </c>
      <c r="E641" s="15">
        <v>1983</v>
      </c>
      <c r="F641" s="15">
        <v>2950</v>
      </c>
      <c r="G641" s="15">
        <v>11464</v>
      </c>
      <c r="H641" s="15">
        <v>9249</v>
      </c>
      <c r="I641" s="15">
        <v>2881</v>
      </c>
      <c r="J641" s="17">
        <v>1510</v>
      </c>
      <c r="K641" s="60">
        <f t="shared" si="32"/>
        <v>30037</v>
      </c>
      <c r="L641" s="95">
        <f>'LEI Seaview Usage'!J640</f>
        <v>60.194000000000003</v>
      </c>
      <c r="M641" s="95">
        <f>'LEI Seaview Usage'!K640</f>
        <v>77.599999999999994</v>
      </c>
      <c r="N641" s="95">
        <f>'LEI Seaview Usage'!L640</f>
        <v>417.06</v>
      </c>
      <c r="O641" s="95">
        <f>'LEI Seaview Usage'!M640</f>
        <v>328.46000000000004</v>
      </c>
      <c r="P641" s="95">
        <f>'LEI Seaview Usage'!N640</f>
        <v>76.358000000000004</v>
      </c>
      <c r="Q641" s="95">
        <f>'LEI Seaview Usage'!O640</f>
        <v>51.68</v>
      </c>
      <c r="R641" s="64">
        <f t="shared" si="33"/>
        <v>168.55866666666665</v>
      </c>
      <c r="S641" s="114">
        <f t="shared" si="34"/>
        <v>2503.0833333333335</v>
      </c>
    </row>
    <row r="642" spans="2:19" ht="15.75" x14ac:dyDescent="0.25">
      <c r="B642" s="58"/>
      <c r="C642" s="13">
        <v>0.625</v>
      </c>
      <c r="D642" s="14" t="s">
        <v>674</v>
      </c>
      <c r="E642" s="15">
        <v>824</v>
      </c>
      <c r="F642" s="15">
        <v>752</v>
      </c>
      <c r="G642" s="15">
        <v>732</v>
      </c>
      <c r="H642" s="15">
        <v>739</v>
      </c>
      <c r="I642" s="15">
        <v>589</v>
      </c>
      <c r="J642" s="17">
        <v>497</v>
      </c>
      <c r="K642" s="60">
        <f t="shared" si="32"/>
        <v>4133</v>
      </c>
      <c r="L642" s="95">
        <f>'LEI Seaview Usage'!J641</f>
        <v>41.18</v>
      </c>
      <c r="M642" s="95">
        <f>'LEI Seaview Usage'!K641</f>
        <v>40.64</v>
      </c>
      <c r="N642" s="95">
        <f>'LEI Seaview Usage'!L641</f>
        <v>40.49</v>
      </c>
      <c r="O642" s="95">
        <f>'LEI Seaview Usage'!M641</f>
        <v>40.542499999999997</v>
      </c>
      <c r="P642" s="95">
        <f>'LEI Seaview Usage'!N641</f>
        <v>39.417499999999997</v>
      </c>
      <c r="Q642" s="95">
        <f>'LEI Seaview Usage'!O641</f>
        <v>38.727499999999999</v>
      </c>
      <c r="R642" s="64">
        <f t="shared" si="33"/>
        <v>40.166249999999998</v>
      </c>
      <c r="S642" s="114">
        <f t="shared" si="34"/>
        <v>344.41666666666669</v>
      </c>
    </row>
    <row r="643" spans="2:19" ht="15.75" x14ac:dyDescent="0.25">
      <c r="B643" s="58"/>
      <c r="C643" s="13">
        <v>0.625</v>
      </c>
      <c r="D643" s="14" t="s">
        <v>675</v>
      </c>
      <c r="E643" s="15">
        <v>344</v>
      </c>
      <c r="F643" s="15">
        <v>750</v>
      </c>
      <c r="G643" s="15">
        <v>1549</v>
      </c>
      <c r="H643" s="15">
        <v>3287</v>
      </c>
      <c r="I643" s="15">
        <v>1417</v>
      </c>
      <c r="J643" s="17">
        <v>370</v>
      </c>
      <c r="K643" s="60">
        <f t="shared" si="32"/>
        <v>7717</v>
      </c>
      <c r="L643" s="95">
        <f>'LEI Seaview Usage'!J642</f>
        <v>37.58</v>
      </c>
      <c r="M643" s="95">
        <f>'LEI Seaview Usage'!K642</f>
        <v>40.625</v>
      </c>
      <c r="N643" s="95">
        <f>'LEI Seaview Usage'!L642</f>
        <v>52.382000000000005</v>
      </c>
      <c r="O643" s="95">
        <f>'LEI Seaview Usage'!M642</f>
        <v>89.98</v>
      </c>
      <c r="P643" s="95">
        <f>'LEI Seaview Usage'!N642</f>
        <v>50.006</v>
      </c>
      <c r="Q643" s="95">
        <f>'LEI Seaview Usage'!O642</f>
        <v>37.774999999999999</v>
      </c>
      <c r="R643" s="64">
        <f t="shared" si="33"/>
        <v>51.391333333333328</v>
      </c>
      <c r="S643" s="114">
        <f t="shared" si="34"/>
        <v>643.08333333333337</v>
      </c>
    </row>
    <row r="644" spans="2:19" ht="15.75" x14ac:dyDescent="0.25">
      <c r="B644" s="58"/>
      <c r="C644" s="13">
        <v>0.625</v>
      </c>
      <c r="D644" s="14" t="s">
        <v>676</v>
      </c>
      <c r="E644" s="15">
        <v>36</v>
      </c>
      <c r="F644" s="15">
        <v>6</v>
      </c>
      <c r="G644" s="15">
        <v>42</v>
      </c>
      <c r="H644" s="15">
        <v>85</v>
      </c>
      <c r="I644" s="15">
        <v>71</v>
      </c>
      <c r="J644" s="17">
        <v>16</v>
      </c>
      <c r="K644" s="60">
        <f t="shared" si="32"/>
        <v>256</v>
      </c>
      <c r="L644" s="95">
        <f>'LEI Seaview Usage'!J643</f>
        <v>35.270000000000003</v>
      </c>
      <c r="M644" s="95">
        <f>'LEI Seaview Usage'!K643</f>
        <v>35.045000000000002</v>
      </c>
      <c r="N644" s="95">
        <f>'LEI Seaview Usage'!L643</f>
        <v>35.314999999999998</v>
      </c>
      <c r="O644" s="95">
        <f>'LEI Seaview Usage'!M643</f>
        <v>35.637500000000003</v>
      </c>
      <c r="P644" s="95">
        <f>'LEI Seaview Usage'!N643</f>
        <v>35.532499999999999</v>
      </c>
      <c r="Q644" s="95">
        <f>'LEI Seaview Usage'!O643</f>
        <v>35.119999999999997</v>
      </c>
      <c r="R644" s="64">
        <f t="shared" si="33"/>
        <v>35.32</v>
      </c>
      <c r="S644" s="114">
        <f t="shared" si="34"/>
        <v>21.333333333333332</v>
      </c>
    </row>
    <row r="645" spans="2:19" ht="15.75" x14ac:dyDescent="0.25">
      <c r="B645" s="58"/>
      <c r="C645" s="13">
        <v>0.625</v>
      </c>
      <c r="D645" s="14" t="s">
        <v>677</v>
      </c>
      <c r="E645" s="15">
        <v>18</v>
      </c>
      <c r="F645" s="15">
        <v>73</v>
      </c>
      <c r="G645" s="15">
        <v>30</v>
      </c>
      <c r="H645" s="15">
        <v>35</v>
      </c>
      <c r="I645" s="15">
        <v>19</v>
      </c>
      <c r="J645" s="17">
        <v>103</v>
      </c>
      <c r="K645" s="60">
        <f t="shared" si="32"/>
        <v>278</v>
      </c>
      <c r="L645" s="95">
        <f>'LEI Seaview Usage'!J644</f>
        <v>35.134999999999998</v>
      </c>
      <c r="M645" s="95">
        <f>'LEI Seaview Usage'!K644</f>
        <v>35.547499999999999</v>
      </c>
      <c r="N645" s="95">
        <f>'LEI Seaview Usage'!L644</f>
        <v>35.225000000000001</v>
      </c>
      <c r="O645" s="95">
        <f>'LEI Seaview Usage'!M644</f>
        <v>35.262500000000003</v>
      </c>
      <c r="P645" s="95">
        <f>'LEI Seaview Usage'!N644</f>
        <v>35.142499999999998</v>
      </c>
      <c r="Q645" s="95">
        <f>'LEI Seaview Usage'!O644</f>
        <v>35.772500000000001</v>
      </c>
      <c r="R645" s="64">
        <f t="shared" si="33"/>
        <v>35.347500000000004</v>
      </c>
      <c r="S645" s="114">
        <f t="shared" si="34"/>
        <v>23.166666666666668</v>
      </c>
    </row>
    <row r="646" spans="2:19" ht="15.75" x14ac:dyDescent="0.25">
      <c r="B646" s="58"/>
      <c r="C646" s="13">
        <v>0.625</v>
      </c>
      <c r="D646" s="14" t="s">
        <v>678</v>
      </c>
      <c r="E646" s="15">
        <v>1716</v>
      </c>
      <c r="F646" s="15">
        <v>1772</v>
      </c>
      <c r="G646" s="15">
        <v>1649</v>
      </c>
      <c r="H646" s="15">
        <v>1470</v>
      </c>
      <c r="I646" s="15">
        <v>1783</v>
      </c>
      <c r="J646" s="17">
        <v>1823</v>
      </c>
      <c r="K646" s="60">
        <f t="shared" si="32"/>
        <v>10213</v>
      </c>
      <c r="L646" s="95">
        <f>'LEI Seaview Usage'!J645</f>
        <v>55.387999999999998</v>
      </c>
      <c r="M646" s="95">
        <f>'LEI Seaview Usage'!K645</f>
        <v>56.396000000000001</v>
      </c>
      <c r="N646" s="95">
        <f>'LEI Seaview Usage'!L645</f>
        <v>54.182000000000002</v>
      </c>
      <c r="O646" s="95">
        <f>'LEI Seaview Usage'!M645</f>
        <v>50.96</v>
      </c>
      <c r="P646" s="95">
        <f>'LEI Seaview Usage'!N645</f>
        <v>56.594000000000001</v>
      </c>
      <c r="Q646" s="95">
        <f>'LEI Seaview Usage'!O645</f>
        <v>57.314</v>
      </c>
      <c r="R646" s="64">
        <f t="shared" si="33"/>
        <v>55.13900000000001</v>
      </c>
      <c r="S646" s="114">
        <f t="shared" si="34"/>
        <v>851.08333333333337</v>
      </c>
    </row>
    <row r="647" spans="2:19" ht="15.75" x14ac:dyDescent="0.25">
      <c r="B647" s="58"/>
      <c r="C647" s="13">
        <v>0.625</v>
      </c>
      <c r="D647" s="14" t="s">
        <v>679</v>
      </c>
      <c r="E647" s="15">
        <v>912</v>
      </c>
      <c r="F647" s="15">
        <v>926</v>
      </c>
      <c r="G647" s="15">
        <v>1503</v>
      </c>
      <c r="H647" s="15">
        <v>1937</v>
      </c>
      <c r="I647" s="15">
        <v>828</v>
      </c>
      <c r="J647" s="17">
        <v>711</v>
      </c>
      <c r="K647" s="60">
        <f t="shared" si="32"/>
        <v>6817</v>
      </c>
      <c r="L647" s="95">
        <f>'LEI Seaview Usage'!J646</f>
        <v>41.84</v>
      </c>
      <c r="M647" s="95">
        <f>'LEI Seaview Usage'!K646</f>
        <v>41.945</v>
      </c>
      <c r="N647" s="95">
        <f>'LEI Seaview Usage'!L646</f>
        <v>51.554000000000002</v>
      </c>
      <c r="O647" s="95">
        <f>'LEI Seaview Usage'!M646</f>
        <v>59.366</v>
      </c>
      <c r="P647" s="95">
        <f>'LEI Seaview Usage'!N646</f>
        <v>41.21</v>
      </c>
      <c r="Q647" s="95">
        <f>'LEI Seaview Usage'!O646</f>
        <v>40.332500000000003</v>
      </c>
      <c r="R647" s="64">
        <f t="shared" si="33"/>
        <v>46.041249999999998</v>
      </c>
      <c r="S647" s="114">
        <f t="shared" si="34"/>
        <v>568.08333333333337</v>
      </c>
    </row>
    <row r="648" spans="2:19" ht="15.75" x14ac:dyDescent="0.25">
      <c r="B648" s="58"/>
      <c r="C648" s="13">
        <v>0.625</v>
      </c>
      <c r="D648" s="14" t="s">
        <v>680</v>
      </c>
      <c r="E648" s="15">
        <v>569</v>
      </c>
      <c r="F648" s="15">
        <v>489</v>
      </c>
      <c r="G648" s="15">
        <v>835</v>
      </c>
      <c r="H648" s="15">
        <v>741</v>
      </c>
      <c r="I648" s="15">
        <v>709</v>
      </c>
      <c r="J648" s="17">
        <v>436</v>
      </c>
      <c r="K648" s="60">
        <f t="shared" si="32"/>
        <v>3779</v>
      </c>
      <c r="L648" s="95">
        <f>'LEI Seaview Usage'!J647</f>
        <v>39.267499999999998</v>
      </c>
      <c r="M648" s="95">
        <f>'LEI Seaview Usage'!K647</f>
        <v>38.667499999999997</v>
      </c>
      <c r="N648" s="95">
        <f>'LEI Seaview Usage'!L647</f>
        <v>41.262500000000003</v>
      </c>
      <c r="O648" s="95">
        <f>'LEI Seaview Usage'!M647</f>
        <v>40.557499999999997</v>
      </c>
      <c r="P648" s="95">
        <f>'LEI Seaview Usage'!N647</f>
        <v>40.317500000000003</v>
      </c>
      <c r="Q648" s="95">
        <f>'LEI Seaview Usage'!O647</f>
        <v>38.270000000000003</v>
      </c>
      <c r="R648" s="64">
        <f t="shared" si="33"/>
        <v>39.723750000000003</v>
      </c>
      <c r="S648" s="114">
        <f t="shared" si="34"/>
        <v>314.91666666666669</v>
      </c>
    </row>
    <row r="649" spans="2:19" ht="15.75" x14ac:dyDescent="0.25">
      <c r="B649" s="58"/>
      <c r="C649" s="13">
        <v>0.625</v>
      </c>
      <c r="D649" s="14" t="s">
        <v>681</v>
      </c>
      <c r="E649" s="15">
        <v>342</v>
      </c>
      <c r="F649" s="15">
        <v>358</v>
      </c>
      <c r="G649" s="15">
        <v>486</v>
      </c>
      <c r="H649" s="15">
        <v>684</v>
      </c>
      <c r="I649" s="15">
        <v>456</v>
      </c>
      <c r="J649" s="17">
        <v>370</v>
      </c>
      <c r="K649" s="60">
        <f t="shared" ref="K649:K712" si="35">SUM(E649:J649)</f>
        <v>2696</v>
      </c>
      <c r="L649" s="95">
        <f>'LEI Seaview Usage'!J648</f>
        <v>37.564999999999998</v>
      </c>
      <c r="M649" s="95">
        <f>'LEI Seaview Usage'!K648</f>
        <v>37.685000000000002</v>
      </c>
      <c r="N649" s="95">
        <f>'LEI Seaview Usage'!L648</f>
        <v>38.645000000000003</v>
      </c>
      <c r="O649" s="95">
        <f>'LEI Seaview Usage'!M648</f>
        <v>40.130000000000003</v>
      </c>
      <c r="P649" s="95">
        <f>'LEI Seaview Usage'!N648</f>
        <v>38.42</v>
      </c>
      <c r="Q649" s="95">
        <f>'LEI Seaview Usage'!O648</f>
        <v>37.774999999999999</v>
      </c>
      <c r="R649" s="64">
        <f t="shared" ref="R649:R712" si="36">AVERAGE(L649:Q649)</f>
        <v>38.369999999999997</v>
      </c>
      <c r="S649" s="114">
        <f t="shared" ref="S649:S712" si="37">IFERROR(AVERAGE(E649:J649)/2,"")</f>
        <v>224.66666666666666</v>
      </c>
    </row>
    <row r="650" spans="2:19" ht="15.75" x14ac:dyDescent="0.25">
      <c r="B650" s="58"/>
      <c r="C650" s="13">
        <v>0.625</v>
      </c>
      <c r="D650" s="14" t="s">
        <v>682</v>
      </c>
      <c r="E650" s="15">
        <v>306</v>
      </c>
      <c r="F650" s="15">
        <v>131</v>
      </c>
      <c r="G650" s="15">
        <v>646</v>
      </c>
      <c r="H650" s="15">
        <v>639</v>
      </c>
      <c r="I650" s="15">
        <v>197</v>
      </c>
      <c r="J650" s="17">
        <v>173</v>
      </c>
      <c r="K650" s="60">
        <f t="shared" si="35"/>
        <v>2092</v>
      </c>
      <c r="L650" s="95">
        <f>'LEI Seaview Usage'!J649</f>
        <v>37.295000000000002</v>
      </c>
      <c r="M650" s="95">
        <f>'LEI Seaview Usage'!K649</f>
        <v>35.982500000000002</v>
      </c>
      <c r="N650" s="95">
        <f>'LEI Seaview Usage'!L649</f>
        <v>39.844999999999999</v>
      </c>
      <c r="O650" s="95">
        <f>'LEI Seaview Usage'!M649</f>
        <v>39.792499999999997</v>
      </c>
      <c r="P650" s="95">
        <f>'LEI Seaview Usage'!N649</f>
        <v>36.477499999999999</v>
      </c>
      <c r="Q650" s="95">
        <f>'LEI Seaview Usage'!O649</f>
        <v>36.297499999999999</v>
      </c>
      <c r="R650" s="64">
        <f t="shared" si="36"/>
        <v>37.615000000000002</v>
      </c>
      <c r="S650" s="114">
        <f t="shared" si="37"/>
        <v>174.33333333333334</v>
      </c>
    </row>
    <row r="651" spans="2:19" ht="15.75" x14ac:dyDescent="0.25">
      <c r="B651" s="58"/>
      <c r="C651" s="13">
        <v>0.625</v>
      </c>
      <c r="D651" s="14" t="s">
        <v>683</v>
      </c>
      <c r="E651" s="15"/>
      <c r="F651" s="15"/>
      <c r="G651" s="15">
        <v>558</v>
      </c>
      <c r="H651" s="15">
        <v>322</v>
      </c>
      <c r="I651" s="15">
        <v>48</v>
      </c>
      <c r="J651" s="17"/>
      <c r="K651" s="60">
        <f t="shared" si="35"/>
        <v>928</v>
      </c>
      <c r="L651" s="95">
        <f>'LEI Seaview Usage'!J650</f>
        <v>35</v>
      </c>
      <c r="M651" s="95">
        <f>'LEI Seaview Usage'!K650</f>
        <v>35</v>
      </c>
      <c r="N651" s="95">
        <f>'LEI Seaview Usage'!L650</f>
        <v>39.185000000000002</v>
      </c>
      <c r="O651" s="95">
        <f>'LEI Seaview Usage'!M650</f>
        <v>37.414999999999999</v>
      </c>
      <c r="P651" s="95">
        <f>'LEI Seaview Usage'!N650</f>
        <v>35.36</v>
      </c>
      <c r="Q651" s="95">
        <f>'LEI Seaview Usage'!O650</f>
        <v>35</v>
      </c>
      <c r="R651" s="64">
        <f t="shared" si="36"/>
        <v>36.159999999999997</v>
      </c>
      <c r="S651" s="114">
        <f t="shared" si="37"/>
        <v>154.66666666666666</v>
      </c>
    </row>
    <row r="652" spans="2:19" ht="15.75" x14ac:dyDescent="0.25">
      <c r="B652" s="58"/>
      <c r="C652" s="13">
        <v>0.625</v>
      </c>
      <c r="D652" s="14" t="s">
        <v>684</v>
      </c>
      <c r="E652" s="15">
        <v>1007</v>
      </c>
      <c r="F652" s="15">
        <v>1142</v>
      </c>
      <c r="G652" s="15">
        <v>1298</v>
      </c>
      <c r="H652" s="15">
        <v>1590</v>
      </c>
      <c r="I652" s="15">
        <v>1159</v>
      </c>
      <c r="J652" s="17">
        <v>1067</v>
      </c>
      <c r="K652" s="60">
        <f t="shared" si="35"/>
        <v>7263</v>
      </c>
      <c r="L652" s="95">
        <f>'LEI Seaview Usage'!J651</f>
        <v>42.625999999999998</v>
      </c>
      <c r="M652" s="95">
        <f>'LEI Seaview Usage'!K651</f>
        <v>45.055999999999997</v>
      </c>
      <c r="N652" s="95">
        <f>'LEI Seaview Usage'!L651</f>
        <v>47.863999999999997</v>
      </c>
      <c r="O652" s="95">
        <f>'LEI Seaview Usage'!M651</f>
        <v>53.120000000000005</v>
      </c>
      <c r="P652" s="95">
        <f>'LEI Seaview Usage'!N651</f>
        <v>45.362000000000002</v>
      </c>
      <c r="Q652" s="95">
        <f>'LEI Seaview Usage'!O651</f>
        <v>43.706000000000003</v>
      </c>
      <c r="R652" s="64">
        <f t="shared" si="36"/>
        <v>46.288999999999994</v>
      </c>
      <c r="S652" s="114">
        <f t="shared" si="37"/>
        <v>605.25</v>
      </c>
    </row>
    <row r="653" spans="2:19" ht="15.75" x14ac:dyDescent="0.25">
      <c r="B653" s="58"/>
      <c r="C653" s="13">
        <v>0.625</v>
      </c>
      <c r="D653" s="14" t="s">
        <v>685</v>
      </c>
      <c r="E653" s="15">
        <v>735</v>
      </c>
      <c r="F653" s="15">
        <v>1038</v>
      </c>
      <c r="G653" s="15">
        <v>2245</v>
      </c>
      <c r="H653" s="15">
        <v>4236</v>
      </c>
      <c r="I653" s="15">
        <v>1203</v>
      </c>
      <c r="J653" s="17">
        <v>754</v>
      </c>
      <c r="K653" s="60">
        <f t="shared" si="35"/>
        <v>10211</v>
      </c>
      <c r="L653" s="95">
        <f>'LEI Seaview Usage'!J652</f>
        <v>40.512500000000003</v>
      </c>
      <c r="M653" s="95">
        <f>'LEI Seaview Usage'!K652</f>
        <v>43.183999999999997</v>
      </c>
      <c r="N653" s="95">
        <f>'LEI Seaview Usage'!L652</f>
        <v>64.91</v>
      </c>
      <c r="O653" s="95">
        <f>'LEI Seaview Usage'!M652</f>
        <v>127.94</v>
      </c>
      <c r="P653" s="95">
        <f>'LEI Seaview Usage'!N652</f>
        <v>46.153999999999996</v>
      </c>
      <c r="Q653" s="95">
        <f>'LEI Seaview Usage'!O652</f>
        <v>40.655000000000001</v>
      </c>
      <c r="R653" s="64">
        <f t="shared" si="36"/>
        <v>60.559249999999999</v>
      </c>
      <c r="S653" s="114">
        <f t="shared" si="37"/>
        <v>850.91666666666663</v>
      </c>
    </row>
    <row r="654" spans="2:19" ht="15.75" x14ac:dyDescent="0.25">
      <c r="B654" s="58"/>
      <c r="C654" s="13">
        <v>0.625</v>
      </c>
      <c r="D654" s="14" t="s">
        <v>686</v>
      </c>
      <c r="E654" s="15">
        <v>501</v>
      </c>
      <c r="F654" s="15">
        <v>377</v>
      </c>
      <c r="G654" s="15">
        <v>259</v>
      </c>
      <c r="H654" s="15">
        <v>1599</v>
      </c>
      <c r="I654" s="15">
        <v>744</v>
      </c>
      <c r="J654" s="17">
        <v>296</v>
      </c>
      <c r="K654" s="60">
        <f t="shared" si="35"/>
        <v>3776</v>
      </c>
      <c r="L654" s="95">
        <f>'LEI Seaview Usage'!J653</f>
        <v>38.7575</v>
      </c>
      <c r="M654" s="95">
        <f>'LEI Seaview Usage'!K653</f>
        <v>37.827500000000001</v>
      </c>
      <c r="N654" s="95">
        <f>'LEI Seaview Usage'!L653</f>
        <v>36.942500000000003</v>
      </c>
      <c r="O654" s="95">
        <f>'LEI Seaview Usage'!M653</f>
        <v>53.281999999999996</v>
      </c>
      <c r="P654" s="95">
        <f>'LEI Seaview Usage'!N653</f>
        <v>40.58</v>
      </c>
      <c r="Q654" s="95">
        <f>'LEI Seaview Usage'!O653</f>
        <v>37.22</v>
      </c>
      <c r="R654" s="64">
        <f t="shared" si="36"/>
        <v>40.768250000000002</v>
      </c>
      <c r="S654" s="114">
        <f t="shared" si="37"/>
        <v>314.66666666666669</v>
      </c>
    </row>
    <row r="655" spans="2:19" ht="15.75" x14ac:dyDescent="0.25">
      <c r="B655" s="58"/>
      <c r="C655" s="13">
        <v>0.625</v>
      </c>
      <c r="D655" s="14" t="s">
        <v>687</v>
      </c>
      <c r="E655" s="15">
        <v>979</v>
      </c>
      <c r="F655" s="15">
        <v>952</v>
      </c>
      <c r="G655" s="15">
        <v>2444</v>
      </c>
      <c r="H655" s="15">
        <v>2583</v>
      </c>
      <c r="I655" s="15">
        <v>1251</v>
      </c>
      <c r="J655" s="17">
        <v>860</v>
      </c>
      <c r="K655" s="60">
        <f t="shared" si="35"/>
        <v>9069</v>
      </c>
      <c r="L655" s="95">
        <f>'LEI Seaview Usage'!J654</f>
        <v>42.342500000000001</v>
      </c>
      <c r="M655" s="95">
        <f>'LEI Seaview Usage'!K654</f>
        <v>42.14</v>
      </c>
      <c r="N655" s="95">
        <f>'LEI Seaview Usage'!L654</f>
        <v>68.492000000000004</v>
      </c>
      <c r="O655" s="95">
        <f>'LEI Seaview Usage'!M654</f>
        <v>70.994</v>
      </c>
      <c r="P655" s="95">
        <f>'LEI Seaview Usage'!N654</f>
        <v>47.018000000000001</v>
      </c>
      <c r="Q655" s="95">
        <f>'LEI Seaview Usage'!O654</f>
        <v>41.45</v>
      </c>
      <c r="R655" s="64">
        <f t="shared" si="36"/>
        <v>52.072749999999992</v>
      </c>
      <c r="S655" s="114">
        <f t="shared" si="37"/>
        <v>755.75</v>
      </c>
    </row>
    <row r="656" spans="2:19" ht="15.75" x14ac:dyDescent="0.25">
      <c r="B656" s="58"/>
      <c r="C656" s="13">
        <v>0.625</v>
      </c>
      <c r="D656" s="14" t="s">
        <v>688</v>
      </c>
      <c r="E656" s="15">
        <v>828</v>
      </c>
      <c r="F656" s="15">
        <v>6</v>
      </c>
      <c r="G656" s="15">
        <v>4053</v>
      </c>
      <c r="H656" s="15">
        <v>7444</v>
      </c>
      <c r="I656" s="15">
        <v>3246</v>
      </c>
      <c r="J656" s="17">
        <v>223</v>
      </c>
      <c r="K656" s="60">
        <f t="shared" si="35"/>
        <v>15800</v>
      </c>
      <c r="L656" s="95">
        <f>'LEI Seaview Usage'!J655</f>
        <v>41.21</v>
      </c>
      <c r="M656" s="95">
        <f>'LEI Seaview Usage'!K655</f>
        <v>35.045000000000002</v>
      </c>
      <c r="N656" s="95">
        <f>'LEI Seaview Usage'!L655</f>
        <v>120.62</v>
      </c>
      <c r="O656" s="95">
        <f>'LEI Seaview Usage'!M655</f>
        <v>256.26</v>
      </c>
      <c r="P656" s="95">
        <f>'LEI Seaview Usage'!N655</f>
        <v>88.34</v>
      </c>
      <c r="Q656" s="95">
        <f>'LEI Seaview Usage'!O655</f>
        <v>36.672499999999999</v>
      </c>
      <c r="R656" s="64">
        <f t="shared" si="36"/>
        <v>96.357916666666668</v>
      </c>
      <c r="S656" s="114">
        <f t="shared" si="37"/>
        <v>1316.6666666666667</v>
      </c>
    </row>
    <row r="657" spans="2:19" ht="15.75" x14ac:dyDescent="0.25">
      <c r="B657" s="58"/>
      <c r="C657" s="13">
        <v>0.625</v>
      </c>
      <c r="D657" s="14" t="s">
        <v>689</v>
      </c>
      <c r="E657" s="15">
        <v>54</v>
      </c>
      <c r="F657" s="15">
        <v>34</v>
      </c>
      <c r="G657" s="15">
        <v>1482</v>
      </c>
      <c r="H657" s="15">
        <v>2388</v>
      </c>
      <c r="I657" s="15">
        <v>1462</v>
      </c>
      <c r="J657" s="17">
        <v>127</v>
      </c>
      <c r="K657" s="60">
        <f t="shared" si="35"/>
        <v>5547</v>
      </c>
      <c r="L657" s="95">
        <f>'LEI Seaview Usage'!J656</f>
        <v>35.405000000000001</v>
      </c>
      <c r="M657" s="95">
        <f>'LEI Seaview Usage'!K656</f>
        <v>35.255000000000003</v>
      </c>
      <c r="N657" s="95">
        <f>'LEI Seaview Usage'!L656</f>
        <v>51.176000000000002</v>
      </c>
      <c r="O657" s="95">
        <f>'LEI Seaview Usage'!M656</f>
        <v>67.484000000000009</v>
      </c>
      <c r="P657" s="95">
        <f>'LEI Seaview Usage'!N656</f>
        <v>50.816000000000003</v>
      </c>
      <c r="Q657" s="95">
        <f>'LEI Seaview Usage'!O656</f>
        <v>35.952500000000001</v>
      </c>
      <c r="R657" s="64">
        <f t="shared" si="36"/>
        <v>46.014749999999999</v>
      </c>
      <c r="S657" s="114">
        <f t="shared" si="37"/>
        <v>462.25</v>
      </c>
    </row>
    <row r="658" spans="2:19" ht="15.75" x14ac:dyDescent="0.25">
      <c r="B658" s="58"/>
      <c r="C658" s="13">
        <v>0.625</v>
      </c>
      <c r="D658" s="14" t="s">
        <v>690</v>
      </c>
      <c r="E658" s="15">
        <v>451</v>
      </c>
      <c r="F658" s="15">
        <v>283</v>
      </c>
      <c r="G658" s="15">
        <v>2108</v>
      </c>
      <c r="H658" s="15">
        <v>4241</v>
      </c>
      <c r="I658" s="15">
        <v>3100</v>
      </c>
      <c r="J658" s="17">
        <v>474</v>
      </c>
      <c r="K658" s="60">
        <f t="shared" si="35"/>
        <v>10657</v>
      </c>
      <c r="L658" s="95">
        <f>'LEI Seaview Usage'!J657</f>
        <v>38.3825</v>
      </c>
      <c r="M658" s="95">
        <f>'LEI Seaview Usage'!K657</f>
        <v>37.122500000000002</v>
      </c>
      <c r="N658" s="95">
        <f>'LEI Seaview Usage'!L657</f>
        <v>62.444000000000003</v>
      </c>
      <c r="O658" s="95">
        <f>'LEI Seaview Usage'!M657</f>
        <v>128.13999999999999</v>
      </c>
      <c r="P658" s="95">
        <f>'LEI Seaview Usage'!N657</f>
        <v>82.5</v>
      </c>
      <c r="Q658" s="95">
        <f>'LEI Seaview Usage'!O657</f>
        <v>38.555</v>
      </c>
      <c r="R658" s="64">
        <f t="shared" si="36"/>
        <v>64.524000000000001</v>
      </c>
      <c r="S658" s="114">
        <f t="shared" si="37"/>
        <v>888.08333333333337</v>
      </c>
    </row>
    <row r="659" spans="2:19" ht="15.75" x14ac:dyDescent="0.25">
      <c r="B659" s="58"/>
      <c r="C659" s="13">
        <v>0.625</v>
      </c>
      <c r="D659" s="14" t="s">
        <v>691</v>
      </c>
      <c r="E659" s="15">
        <v>658</v>
      </c>
      <c r="F659" s="15">
        <v>764</v>
      </c>
      <c r="G659" s="15">
        <v>2509</v>
      </c>
      <c r="H659" s="15">
        <v>3351</v>
      </c>
      <c r="I659" s="15">
        <v>2219</v>
      </c>
      <c r="J659" s="17">
        <v>332</v>
      </c>
      <c r="K659" s="60">
        <f t="shared" si="35"/>
        <v>9833</v>
      </c>
      <c r="L659" s="95">
        <f>'LEI Seaview Usage'!J658</f>
        <v>39.935000000000002</v>
      </c>
      <c r="M659" s="95">
        <f>'LEI Seaview Usage'!K658</f>
        <v>40.729999999999997</v>
      </c>
      <c r="N659" s="95">
        <f>'LEI Seaview Usage'!L658</f>
        <v>69.662000000000006</v>
      </c>
      <c r="O659" s="95">
        <f>'LEI Seaview Usage'!M658</f>
        <v>92.539999999999992</v>
      </c>
      <c r="P659" s="95">
        <f>'LEI Seaview Usage'!N658</f>
        <v>64.442000000000007</v>
      </c>
      <c r="Q659" s="95">
        <f>'LEI Seaview Usage'!O658</f>
        <v>37.49</v>
      </c>
      <c r="R659" s="64">
        <f t="shared" si="36"/>
        <v>57.466499999999996</v>
      </c>
      <c r="S659" s="114">
        <f t="shared" si="37"/>
        <v>819.41666666666663</v>
      </c>
    </row>
    <row r="660" spans="2:19" ht="15.75" x14ac:dyDescent="0.25">
      <c r="B660" s="58"/>
      <c r="C660" s="13">
        <v>0.625</v>
      </c>
      <c r="D660" s="14" t="s">
        <v>692</v>
      </c>
      <c r="E660" s="15">
        <v>773</v>
      </c>
      <c r="F660" s="15">
        <v>404</v>
      </c>
      <c r="G660" s="15">
        <v>3555</v>
      </c>
      <c r="H660" s="15">
        <v>5799</v>
      </c>
      <c r="I660" s="15">
        <v>1494</v>
      </c>
      <c r="J660" s="17">
        <v>334</v>
      </c>
      <c r="K660" s="60">
        <f t="shared" si="35"/>
        <v>12359</v>
      </c>
      <c r="L660" s="95">
        <f>'LEI Seaview Usage'!J659</f>
        <v>40.797499999999999</v>
      </c>
      <c r="M660" s="95">
        <f>'LEI Seaview Usage'!K659</f>
        <v>38.03</v>
      </c>
      <c r="N660" s="95">
        <f>'LEI Seaview Usage'!L659</f>
        <v>100.7</v>
      </c>
      <c r="O660" s="95">
        <f>'LEI Seaview Usage'!M659</f>
        <v>190.45999999999998</v>
      </c>
      <c r="P660" s="95">
        <f>'LEI Seaview Usage'!N659</f>
        <v>51.392000000000003</v>
      </c>
      <c r="Q660" s="95">
        <f>'LEI Seaview Usage'!O659</f>
        <v>37.505000000000003</v>
      </c>
      <c r="R660" s="64">
        <f t="shared" si="36"/>
        <v>76.480749999999986</v>
      </c>
      <c r="S660" s="114">
        <f t="shared" si="37"/>
        <v>1029.9166666666667</v>
      </c>
    </row>
    <row r="661" spans="2:19" ht="15.75" x14ac:dyDescent="0.25">
      <c r="B661" s="58"/>
      <c r="C661" s="13">
        <v>0.625</v>
      </c>
      <c r="D661" s="14" t="s">
        <v>693</v>
      </c>
      <c r="E661" s="15">
        <v>5282</v>
      </c>
      <c r="F661" s="15">
        <v>2828</v>
      </c>
      <c r="G661" s="15">
        <v>6755</v>
      </c>
      <c r="H661" s="15">
        <v>1660</v>
      </c>
      <c r="I661" s="15">
        <v>640</v>
      </c>
      <c r="J661" s="17">
        <v>307</v>
      </c>
      <c r="K661" s="60">
        <f t="shared" si="35"/>
        <v>17472</v>
      </c>
      <c r="L661" s="95">
        <f>'LEI Seaview Usage'!J660</f>
        <v>169.78</v>
      </c>
      <c r="M661" s="95">
        <f>'LEI Seaview Usage'!K660</f>
        <v>75.403999999999996</v>
      </c>
      <c r="N661" s="95">
        <f>'LEI Seaview Usage'!L660</f>
        <v>228.7</v>
      </c>
      <c r="O661" s="95">
        <f>'LEI Seaview Usage'!M660</f>
        <v>54.379999999999995</v>
      </c>
      <c r="P661" s="95">
        <f>'LEI Seaview Usage'!N660</f>
        <v>39.799999999999997</v>
      </c>
      <c r="Q661" s="95">
        <f>'LEI Seaview Usage'!O660</f>
        <v>37.302500000000002</v>
      </c>
      <c r="R661" s="64">
        <f t="shared" si="36"/>
        <v>100.89441666666666</v>
      </c>
      <c r="S661" s="114">
        <f t="shared" si="37"/>
        <v>1456</v>
      </c>
    </row>
    <row r="662" spans="2:19" ht="15.75" x14ac:dyDescent="0.25">
      <c r="B662" s="58"/>
      <c r="C662" s="13">
        <v>0.625</v>
      </c>
      <c r="D662" s="14" t="s">
        <v>694</v>
      </c>
      <c r="E662" s="15">
        <v>727</v>
      </c>
      <c r="F662" s="15">
        <v>685</v>
      </c>
      <c r="G662" s="15">
        <v>1637</v>
      </c>
      <c r="H662" s="15">
        <v>2906</v>
      </c>
      <c r="I662" s="15">
        <v>869</v>
      </c>
      <c r="J662" s="17">
        <v>544</v>
      </c>
      <c r="K662" s="60">
        <f t="shared" si="35"/>
        <v>7368</v>
      </c>
      <c r="L662" s="95">
        <f>'LEI Seaview Usage'!J661</f>
        <v>40.452500000000001</v>
      </c>
      <c r="M662" s="95">
        <f>'LEI Seaview Usage'!K661</f>
        <v>40.137500000000003</v>
      </c>
      <c r="N662" s="95">
        <f>'LEI Seaview Usage'!L661</f>
        <v>53.966000000000001</v>
      </c>
      <c r="O662" s="95">
        <f>'LEI Seaview Usage'!M661</f>
        <v>76.807999999999993</v>
      </c>
      <c r="P662" s="95">
        <f>'LEI Seaview Usage'!N661</f>
        <v>41.517499999999998</v>
      </c>
      <c r="Q662" s="95">
        <f>'LEI Seaview Usage'!O661</f>
        <v>39.08</v>
      </c>
      <c r="R662" s="64">
        <f t="shared" si="36"/>
        <v>48.660249999999998</v>
      </c>
      <c r="S662" s="114">
        <f t="shared" si="37"/>
        <v>614</v>
      </c>
    </row>
    <row r="663" spans="2:19" ht="15.75" x14ac:dyDescent="0.25">
      <c r="B663" s="58"/>
      <c r="C663" s="13">
        <v>0.625</v>
      </c>
      <c r="D663" s="14" t="s">
        <v>695</v>
      </c>
      <c r="E663" s="15">
        <v>1488</v>
      </c>
      <c r="F663" s="15">
        <v>378</v>
      </c>
      <c r="G663" s="15">
        <v>666</v>
      </c>
      <c r="H663" s="15">
        <v>589</v>
      </c>
      <c r="I663" s="15">
        <v>704</v>
      </c>
      <c r="J663" s="17">
        <v>532</v>
      </c>
      <c r="K663" s="60">
        <f t="shared" si="35"/>
        <v>4357</v>
      </c>
      <c r="L663" s="95">
        <f>'LEI Seaview Usage'!J662</f>
        <v>51.283999999999999</v>
      </c>
      <c r="M663" s="95">
        <f>'LEI Seaview Usage'!K662</f>
        <v>37.835000000000001</v>
      </c>
      <c r="N663" s="95">
        <f>'LEI Seaview Usage'!L662</f>
        <v>39.994999999999997</v>
      </c>
      <c r="O663" s="95">
        <f>'LEI Seaview Usage'!M662</f>
        <v>39.417499999999997</v>
      </c>
      <c r="P663" s="95">
        <f>'LEI Seaview Usage'!N662</f>
        <v>40.28</v>
      </c>
      <c r="Q663" s="95">
        <f>'LEI Seaview Usage'!O662</f>
        <v>38.99</v>
      </c>
      <c r="R663" s="64">
        <f t="shared" si="36"/>
        <v>41.300249999999998</v>
      </c>
      <c r="S663" s="114">
        <f t="shared" si="37"/>
        <v>363.08333333333331</v>
      </c>
    </row>
    <row r="664" spans="2:19" ht="15.75" x14ac:dyDescent="0.25">
      <c r="B664" s="58"/>
      <c r="C664" s="13">
        <v>0.625</v>
      </c>
      <c r="D664" s="14" t="s">
        <v>696</v>
      </c>
      <c r="E664" s="15">
        <v>42</v>
      </c>
      <c r="F664" s="15">
        <v>3339</v>
      </c>
      <c r="G664" s="15">
        <v>4457</v>
      </c>
      <c r="H664" s="15">
        <v>5622</v>
      </c>
      <c r="I664" s="15">
        <v>2161</v>
      </c>
      <c r="J664" s="17">
        <v>118</v>
      </c>
      <c r="K664" s="60">
        <f t="shared" si="35"/>
        <v>15739</v>
      </c>
      <c r="L664" s="95">
        <f>'LEI Seaview Usage'!J663</f>
        <v>35.314999999999998</v>
      </c>
      <c r="M664" s="95">
        <f>'LEI Seaview Usage'!K663</f>
        <v>92.06</v>
      </c>
      <c r="N664" s="95">
        <f>'LEI Seaview Usage'!L663</f>
        <v>136.78</v>
      </c>
      <c r="O664" s="95">
        <f>'LEI Seaview Usage'!M663</f>
        <v>183.38</v>
      </c>
      <c r="P664" s="95">
        <f>'LEI Seaview Usage'!N663</f>
        <v>63.397999999999996</v>
      </c>
      <c r="Q664" s="95">
        <f>'LEI Seaview Usage'!O663</f>
        <v>35.884999999999998</v>
      </c>
      <c r="R664" s="64">
        <f t="shared" si="36"/>
        <v>91.136333333333326</v>
      </c>
      <c r="S664" s="114">
        <f t="shared" si="37"/>
        <v>1311.5833333333333</v>
      </c>
    </row>
    <row r="665" spans="2:19" ht="15.75" x14ac:dyDescent="0.25">
      <c r="B665" s="58"/>
      <c r="C665" s="13">
        <v>0.625</v>
      </c>
      <c r="D665" s="14" t="s">
        <v>697</v>
      </c>
      <c r="E665" s="15">
        <v>83</v>
      </c>
      <c r="F665" s="15">
        <v>59</v>
      </c>
      <c r="G665" s="15">
        <v>6753</v>
      </c>
      <c r="H665" s="15">
        <v>8871</v>
      </c>
      <c r="I665" s="15">
        <v>3699</v>
      </c>
      <c r="J665" s="17">
        <v>10</v>
      </c>
      <c r="K665" s="60">
        <f t="shared" si="35"/>
        <v>19475</v>
      </c>
      <c r="L665" s="95">
        <f>'LEI Seaview Usage'!J664</f>
        <v>35.622500000000002</v>
      </c>
      <c r="M665" s="95">
        <f>'LEI Seaview Usage'!K664</f>
        <v>35.442500000000003</v>
      </c>
      <c r="N665" s="95">
        <f>'LEI Seaview Usage'!L664</f>
        <v>228.62</v>
      </c>
      <c r="O665" s="95">
        <f>'LEI Seaview Usage'!M664</f>
        <v>313.34000000000003</v>
      </c>
      <c r="P665" s="95">
        <f>'LEI Seaview Usage'!N664</f>
        <v>106.46000000000001</v>
      </c>
      <c r="Q665" s="95">
        <f>'LEI Seaview Usage'!O664</f>
        <v>35.075000000000003</v>
      </c>
      <c r="R665" s="64">
        <f t="shared" si="36"/>
        <v>125.76000000000003</v>
      </c>
      <c r="S665" s="114">
        <f t="shared" si="37"/>
        <v>1622.9166666666667</v>
      </c>
    </row>
    <row r="666" spans="2:19" ht="15.75" x14ac:dyDescent="0.25">
      <c r="B666" s="58"/>
      <c r="C666" s="13">
        <v>0.625</v>
      </c>
      <c r="D666" s="14" t="s">
        <v>698</v>
      </c>
      <c r="E666" s="15"/>
      <c r="F666" s="15"/>
      <c r="G666" s="15">
        <v>1</v>
      </c>
      <c r="H666" s="15">
        <v>28</v>
      </c>
      <c r="I666" s="15"/>
      <c r="J666" s="17"/>
      <c r="K666" s="60">
        <f t="shared" si="35"/>
        <v>29</v>
      </c>
      <c r="L666" s="95">
        <f>'LEI Seaview Usage'!J665</f>
        <v>35</v>
      </c>
      <c r="M666" s="95">
        <f>'LEI Seaview Usage'!K665</f>
        <v>35</v>
      </c>
      <c r="N666" s="95">
        <f>'LEI Seaview Usage'!L665</f>
        <v>35.0075</v>
      </c>
      <c r="O666" s="95">
        <f>'LEI Seaview Usage'!M665</f>
        <v>35.21</v>
      </c>
      <c r="P666" s="95">
        <f>'LEI Seaview Usage'!N665</f>
        <v>35</v>
      </c>
      <c r="Q666" s="95">
        <f>'LEI Seaview Usage'!O665</f>
        <v>35</v>
      </c>
      <c r="R666" s="64">
        <f t="shared" si="36"/>
        <v>35.036250000000003</v>
      </c>
      <c r="S666" s="114">
        <f t="shared" si="37"/>
        <v>7.25</v>
      </c>
    </row>
    <row r="667" spans="2:19" ht="15.75" x14ac:dyDescent="0.25">
      <c r="B667" s="58"/>
      <c r="C667" s="13">
        <v>0.625</v>
      </c>
      <c r="D667" s="14" t="s">
        <v>699</v>
      </c>
      <c r="E667" s="15">
        <v>16</v>
      </c>
      <c r="F667" s="15">
        <v>70</v>
      </c>
      <c r="G667" s="15">
        <v>1956</v>
      </c>
      <c r="H667" s="15">
        <v>4638</v>
      </c>
      <c r="I667" s="15">
        <v>1624</v>
      </c>
      <c r="J667" s="17">
        <v>49</v>
      </c>
      <c r="K667" s="60">
        <f t="shared" si="35"/>
        <v>8353</v>
      </c>
      <c r="L667" s="95">
        <f>'LEI Seaview Usage'!J666</f>
        <v>35.119999999999997</v>
      </c>
      <c r="M667" s="95">
        <f>'LEI Seaview Usage'!K666</f>
        <v>35.524999999999999</v>
      </c>
      <c r="N667" s="95">
        <f>'LEI Seaview Usage'!L666</f>
        <v>59.707999999999998</v>
      </c>
      <c r="O667" s="95">
        <f>'LEI Seaview Usage'!M666</f>
        <v>144.01999999999998</v>
      </c>
      <c r="P667" s="95">
        <f>'LEI Seaview Usage'!N666</f>
        <v>53.731999999999999</v>
      </c>
      <c r="Q667" s="95">
        <f>'LEI Seaview Usage'!O666</f>
        <v>35.3675</v>
      </c>
      <c r="R667" s="64">
        <f t="shared" si="36"/>
        <v>60.578750000000007</v>
      </c>
      <c r="S667" s="114">
        <f t="shared" si="37"/>
        <v>696.08333333333337</v>
      </c>
    </row>
    <row r="668" spans="2:19" ht="15.75" x14ac:dyDescent="0.25">
      <c r="B668" s="58"/>
      <c r="C668" s="13">
        <v>0.625</v>
      </c>
      <c r="D668" s="14" t="s">
        <v>700</v>
      </c>
      <c r="E668" s="15">
        <v>540</v>
      </c>
      <c r="F668" s="15">
        <v>584</v>
      </c>
      <c r="G668" s="15">
        <v>573</v>
      </c>
      <c r="H668" s="15">
        <v>490</v>
      </c>
      <c r="I668" s="15">
        <v>470</v>
      </c>
      <c r="J668" s="17">
        <v>516</v>
      </c>
      <c r="K668" s="60">
        <f t="shared" si="35"/>
        <v>3173</v>
      </c>
      <c r="L668" s="95">
        <f>'LEI Seaview Usage'!J667</f>
        <v>39.049999999999997</v>
      </c>
      <c r="M668" s="95">
        <f>'LEI Seaview Usage'!K667</f>
        <v>39.380000000000003</v>
      </c>
      <c r="N668" s="95">
        <f>'LEI Seaview Usage'!L667</f>
        <v>39.297499999999999</v>
      </c>
      <c r="O668" s="95">
        <f>'LEI Seaview Usage'!M667</f>
        <v>38.674999999999997</v>
      </c>
      <c r="P668" s="95">
        <f>'LEI Seaview Usage'!N667</f>
        <v>38.524999999999999</v>
      </c>
      <c r="Q668" s="95">
        <f>'LEI Seaview Usage'!O667</f>
        <v>38.869999999999997</v>
      </c>
      <c r="R668" s="64">
        <f t="shared" si="36"/>
        <v>38.966250000000002</v>
      </c>
      <c r="S668" s="114">
        <f t="shared" si="37"/>
        <v>264.41666666666669</v>
      </c>
    </row>
    <row r="669" spans="2:19" ht="15.75" x14ac:dyDescent="0.25">
      <c r="B669" s="58"/>
      <c r="C669" s="13">
        <v>0.625</v>
      </c>
      <c r="D669" s="14" t="s">
        <v>701</v>
      </c>
      <c r="E669" s="15">
        <v>333</v>
      </c>
      <c r="F669" s="15">
        <v>644</v>
      </c>
      <c r="G669" s="15">
        <v>695</v>
      </c>
      <c r="H669" s="15">
        <v>1053</v>
      </c>
      <c r="I669" s="15">
        <v>384</v>
      </c>
      <c r="J669" s="17">
        <v>648</v>
      </c>
      <c r="K669" s="60">
        <f t="shared" si="35"/>
        <v>3757</v>
      </c>
      <c r="L669" s="95">
        <f>'LEI Seaview Usage'!J668</f>
        <v>37.497500000000002</v>
      </c>
      <c r="M669" s="95">
        <f>'LEI Seaview Usage'!K668</f>
        <v>39.83</v>
      </c>
      <c r="N669" s="95">
        <f>'LEI Seaview Usage'!L668</f>
        <v>40.212499999999999</v>
      </c>
      <c r="O669" s="95">
        <f>'LEI Seaview Usage'!M668</f>
        <v>43.454000000000001</v>
      </c>
      <c r="P669" s="95">
        <f>'LEI Seaview Usage'!N668</f>
        <v>37.880000000000003</v>
      </c>
      <c r="Q669" s="95">
        <f>'LEI Seaview Usage'!O668</f>
        <v>39.86</v>
      </c>
      <c r="R669" s="64">
        <f t="shared" si="36"/>
        <v>39.788999999999994</v>
      </c>
      <c r="S669" s="114">
        <f t="shared" si="37"/>
        <v>313.08333333333331</v>
      </c>
    </row>
    <row r="670" spans="2:19" ht="15.75" x14ac:dyDescent="0.25">
      <c r="B670" s="58"/>
      <c r="C670" s="13">
        <v>0.625</v>
      </c>
      <c r="D670" s="14" t="s">
        <v>702</v>
      </c>
      <c r="E670" s="15"/>
      <c r="F670" s="15"/>
      <c r="G670" s="15"/>
      <c r="H670" s="15"/>
      <c r="I670" s="15"/>
      <c r="J670" s="17"/>
      <c r="K670" s="60">
        <f t="shared" si="35"/>
        <v>0</v>
      </c>
      <c r="L670" s="95">
        <f>'LEI Seaview Usage'!J669</f>
        <v>35</v>
      </c>
      <c r="M670" s="95">
        <f>'LEI Seaview Usage'!K669</f>
        <v>35</v>
      </c>
      <c r="N670" s="95">
        <f>'LEI Seaview Usage'!L669</f>
        <v>35</v>
      </c>
      <c r="O670" s="95">
        <f>'LEI Seaview Usage'!M669</f>
        <v>35</v>
      </c>
      <c r="P670" s="95">
        <f>'LEI Seaview Usage'!N669</f>
        <v>35</v>
      </c>
      <c r="Q670" s="95">
        <f>'LEI Seaview Usage'!O669</f>
        <v>35</v>
      </c>
      <c r="R670" s="64">
        <f t="shared" si="36"/>
        <v>35</v>
      </c>
      <c r="S670" s="114" t="str">
        <f t="shared" si="37"/>
        <v/>
      </c>
    </row>
    <row r="671" spans="2:19" ht="15.75" x14ac:dyDescent="0.25">
      <c r="B671" s="58"/>
      <c r="C671" s="13">
        <v>0.625</v>
      </c>
      <c r="D671" s="14" t="s">
        <v>703</v>
      </c>
      <c r="E671" s="15">
        <v>16</v>
      </c>
      <c r="F671" s="15"/>
      <c r="G671" s="15">
        <v>6233</v>
      </c>
      <c r="H671" s="15">
        <v>23709</v>
      </c>
      <c r="I671" s="15">
        <v>9510</v>
      </c>
      <c r="J671" s="17"/>
      <c r="K671" s="60">
        <f t="shared" si="35"/>
        <v>39468</v>
      </c>
      <c r="L671" s="95">
        <f>'LEI Seaview Usage'!J670</f>
        <v>35.119999999999997</v>
      </c>
      <c r="M671" s="95">
        <f>'LEI Seaview Usage'!K670</f>
        <v>35</v>
      </c>
      <c r="N671" s="95">
        <f>'LEI Seaview Usage'!L670</f>
        <v>207.82</v>
      </c>
      <c r="O671" s="95">
        <f>'LEI Seaview Usage'!M670</f>
        <v>906.86</v>
      </c>
      <c r="P671" s="95">
        <f>'LEI Seaview Usage'!N670</f>
        <v>338.9</v>
      </c>
      <c r="Q671" s="95">
        <f>'LEI Seaview Usage'!O670</f>
        <v>35</v>
      </c>
      <c r="R671" s="64">
        <f t="shared" si="36"/>
        <v>259.7833333333333</v>
      </c>
      <c r="S671" s="114">
        <f t="shared" si="37"/>
        <v>4933.5</v>
      </c>
    </row>
    <row r="672" spans="2:19" ht="15.75" x14ac:dyDescent="0.25">
      <c r="B672" s="58"/>
      <c r="C672" s="13">
        <v>0.625</v>
      </c>
      <c r="D672" s="14" t="s">
        <v>704</v>
      </c>
      <c r="E672" s="15">
        <v>24</v>
      </c>
      <c r="F672" s="15">
        <v>2563</v>
      </c>
      <c r="G672" s="15">
        <v>29</v>
      </c>
      <c r="H672" s="15">
        <v>22</v>
      </c>
      <c r="I672" s="15">
        <v>25</v>
      </c>
      <c r="J672" s="17">
        <v>17</v>
      </c>
      <c r="K672" s="60">
        <f t="shared" si="35"/>
        <v>2680</v>
      </c>
      <c r="L672" s="95">
        <f>'LEI Seaview Usage'!J671</f>
        <v>35.18</v>
      </c>
      <c r="M672" s="95">
        <f>'LEI Seaview Usage'!K671</f>
        <v>70.634</v>
      </c>
      <c r="N672" s="95">
        <f>'LEI Seaview Usage'!L671</f>
        <v>35.217500000000001</v>
      </c>
      <c r="O672" s="95">
        <f>'LEI Seaview Usage'!M671</f>
        <v>35.164999999999999</v>
      </c>
      <c r="P672" s="95">
        <f>'LEI Seaview Usage'!N671</f>
        <v>35.1875</v>
      </c>
      <c r="Q672" s="95">
        <f>'LEI Seaview Usage'!O671</f>
        <v>35.127499999999998</v>
      </c>
      <c r="R672" s="64">
        <f t="shared" si="36"/>
        <v>41.085249999999995</v>
      </c>
      <c r="S672" s="114">
        <f t="shared" si="37"/>
        <v>223.33333333333334</v>
      </c>
    </row>
    <row r="673" spans="2:19" ht="15.75" x14ac:dyDescent="0.25">
      <c r="B673" s="58"/>
      <c r="C673" s="13">
        <v>0.625</v>
      </c>
      <c r="D673" s="14" t="s">
        <v>705</v>
      </c>
      <c r="E673" s="15">
        <v>507</v>
      </c>
      <c r="F673" s="15">
        <v>1250</v>
      </c>
      <c r="G673" s="15">
        <v>16687</v>
      </c>
      <c r="H673" s="15">
        <v>19438</v>
      </c>
      <c r="I673" s="15">
        <v>18775</v>
      </c>
      <c r="J673" s="17">
        <v>825</v>
      </c>
      <c r="K673" s="60">
        <f t="shared" si="35"/>
        <v>57482</v>
      </c>
      <c r="L673" s="95">
        <f>'LEI Seaview Usage'!J672</f>
        <v>38.802500000000002</v>
      </c>
      <c r="M673" s="95">
        <f>'LEI Seaview Usage'!K672</f>
        <v>47</v>
      </c>
      <c r="N673" s="95">
        <f>'LEI Seaview Usage'!L672</f>
        <v>625.98</v>
      </c>
      <c r="O673" s="95">
        <f>'LEI Seaview Usage'!M672</f>
        <v>736.02</v>
      </c>
      <c r="P673" s="95">
        <f>'LEI Seaview Usage'!N672</f>
        <v>709.5</v>
      </c>
      <c r="Q673" s="95">
        <f>'LEI Seaview Usage'!O672</f>
        <v>41.1875</v>
      </c>
      <c r="R673" s="64">
        <f t="shared" si="36"/>
        <v>366.41499999999996</v>
      </c>
      <c r="S673" s="114">
        <f t="shared" si="37"/>
        <v>4790.166666666667</v>
      </c>
    </row>
    <row r="674" spans="2:19" ht="15.75" x14ac:dyDescent="0.25">
      <c r="B674" s="58"/>
      <c r="C674" s="13">
        <v>0.625</v>
      </c>
      <c r="D674" s="14" t="s">
        <v>706</v>
      </c>
      <c r="E674" s="15">
        <v>35</v>
      </c>
      <c r="F674" s="15">
        <v>14</v>
      </c>
      <c r="G674" s="15">
        <v>22</v>
      </c>
      <c r="H674" s="15">
        <v>31</v>
      </c>
      <c r="I674" s="15">
        <v>57</v>
      </c>
      <c r="J674" s="17"/>
      <c r="K674" s="60">
        <f t="shared" si="35"/>
        <v>159</v>
      </c>
      <c r="L674" s="95">
        <f>'LEI Seaview Usage'!J673</f>
        <v>35.262500000000003</v>
      </c>
      <c r="M674" s="95">
        <f>'LEI Seaview Usage'!K673</f>
        <v>35.104999999999997</v>
      </c>
      <c r="N674" s="95">
        <f>'LEI Seaview Usage'!L673</f>
        <v>35.164999999999999</v>
      </c>
      <c r="O674" s="95">
        <f>'LEI Seaview Usage'!M673</f>
        <v>35.232500000000002</v>
      </c>
      <c r="P674" s="95">
        <f>'LEI Seaview Usage'!N673</f>
        <v>35.427500000000002</v>
      </c>
      <c r="Q674" s="95">
        <f>'LEI Seaview Usage'!O673</f>
        <v>35</v>
      </c>
      <c r="R674" s="64">
        <f t="shared" si="36"/>
        <v>35.198749999999997</v>
      </c>
      <c r="S674" s="114">
        <f t="shared" si="37"/>
        <v>15.9</v>
      </c>
    </row>
    <row r="675" spans="2:19" ht="15.75" x14ac:dyDescent="0.25">
      <c r="B675" s="58"/>
      <c r="C675" s="13">
        <v>0.625</v>
      </c>
      <c r="D675" s="14" t="s">
        <v>707</v>
      </c>
      <c r="E675" s="15">
        <v>429</v>
      </c>
      <c r="F675" s="15">
        <v>260</v>
      </c>
      <c r="G675" s="15">
        <v>594</v>
      </c>
      <c r="H675" s="15">
        <v>493</v>
      </c>
      <c r="I675" s="15">
        <v>410</v>
      </c>
      <c r="J675" s="17">
        <v>243</v>
      </c>
      <c r="K675" s="60">
        <f t="shared" si="35"/>
        <v>2429</v>
      </c>
      <c r="L675" s="95">
        <f>'LEI Seaview Usage'!J674</f>
        <v>38.217500000000001</v>
      </c>
      <c r="M675" s="95">
        <f>'LEI Seaview Usage'!K674</f>
        <v>36.950000000000003</v>
      </c>
      <c r="N675" s="95">
        <f>'LEI Seaview Usage'!L674</f>
        <v>39.454999999999998</v>
      </c>
      <c r="O675" s="95">
        <f>'LEI Seaview Usage'!M674</f>
        <v>38.697499999999998</v>
      </c>
      <c r="P675" s="95">
        <f>'LEI Seaview Usage'!N674</f>
        <v>38.075000000000003</v>
      </c>
      <c r="Q675" s="95">
        <f>'LEI Seaview Usage'!O674</f>
        <v>36.822499999999998</v>
      </c>
      <c r="R675" s="64">
        <f t="shared" si="36"/>
        <v>38.036249999999995</v>
      </c>
      <c r="S675" s="114">
        <f t="shared" si="37"/>
        <v>202.41666666666666</v>
      </c>
    </row>
    <row r="676" spans="2:19" ht="15.75" x14ac:dyDescent="0.25">
      <c r="B676" s="58"/>
      <c r="C676" s="13">
        <v>0.625</v>
      </c>
      <c r="D676" s="14" t="s">
        <v>708</v>
      </c>
      <c r="E676" s="15"/>
      <c r="F676" s="15"/>
      <c r="G676" s="15"/>
      <c r="H676" s="15"/>
      <c r="I676" s="15"/>
      <c r="J676" s="17"/>
      <c r="K676" s="60">
        <f t="shared" si="35"/>
        <v>0</v>
      </c>
      <c r="L676" s="95">
        <f>'LEI Seaview Usage'!J675</f>
        <v>35</v>
      </c>
      <c r="M676" s="95">
        <f>'LEI Seaview Usage'!K675</f>
        <v>35</v>
      </c>
      <c r="N676" s="95">
        <f>'LEI Seaview Usage'!L675</f>
        <v>35</v>
      </c>
      <c r="O676" s="95">
        <f>'LEI Seaview Usage'!M675</f>
        <v>35</v>
      </c>
      <c r="P676" s="95">
        <f>'LEI Seaview Usage'!N675</f>
        <v>35</v>
      </c>
      <c r="Q676" s="95">
        <f>'LEI Seaview Usage'!O675</f>
        <v>35</v>
      </c>
      <c r="R676" s="64">
        <f t="shared" si="36"/>
        <v>35</v>
      </c>
      <c r="S676" s="114" t="str">
        <f t="shared" si="37"/>
        <v/>
      </c>
    </row>
    <row r="677" spans="2:19" ht="15.75" x14ac:dyDescent="0.25">
      <c r="B677" s="58"/>
      <c r="C677" s="13">
        <v>0.625</v>
      </c>
      <c r="D677" s="14" t="s">
        <v>709</v>
      </c>
      <c r="E677" s="15">
        <v>500</v>
      </c>
      <c r="F677" s="15">
        <v>782</v>
      </c>
      <c r="G677" s="15">
        <v>14890</v>
      </c>
      <c r="H677" s="15">
        <v>19326</v>
      </c>
      <c r="I677" s="15">
        <v>6918</v>
      </c>
      <c r="J677" s="17">
        <v>421</v>
      </c>
      <c r="K677" s="60">
        <f t="shared" si="35"/>
        <v>42837</v>
      </c>
      <c r="L677" s="95">
        <f>'LEI Seaview Usage'!J676</f>
        <v>38.75</v>
      </c>
      <c r="M677" s="95">
        <f>'LEI Seaview Usage'!K676</f>
        <v>40.865000000000002</v>
      </c>
      <c r="N677" s="95">
        <f>'LEI Seaview Usage'!L676</f>
        <v>554.1</v>
      </c>
      <c r="O677" s="95">
        <f>'LEI Seaview Usage'!M676</f>
        <v>731.54</v>
      </c>
      <c r="P677" s="95">
        <f>'LEI Seaview Usage'!N676</f>
        <v>235.22</v>
      </c>
      <c r="Q677" s="95">
        <f>'LEI Seaview Usage'!O676</f>
        <v>38.157499999999999</v>
      </c>
      <c r="R677" s="64">
        <f t="shared" si="36"/>
        <v>273.10541666666671</v>
      </c>
      <c r="S677" s="114">
        <f t="shared" si="37"/>
        <v>3569.75</v>
      </c>
    </row>
    <row r="678" spans="2:19" ht="15.75" x14ac:dyDescent="0.25">
      <c r="B678" s="58"/>
      <c r="C678" s="13">
        <v>0.625</v>
      </c>
      <c r="D678" s="14" t="s">
        <v>710</v>
      </c>
      <c r="E678" s="15"/>
      <c r="F678" s="15"/>
      <c r="G678" s="15"/>
      <c r="H678" s="15"/>
      <c r="I678" s="15"/>
      <c r="J678" s="17"/>
      <c r="K678" s="60">
        <f t="shared" si="35"/>
        <v>0</v>
      </c>
      <c r="L678" s="95">
        <f>'LEI Seaview Usage'!J677</f>
        <v>35</v>
      </c>
      <c r="M678" s="95">
        <f>'LEI Seaview Usage'!K677</f>
        <v>35</v>
      </c>
      <c r="N678" s="95">
        <f>'LEI Seaview Usage'!L677</f>
        <v>35</v>
      </c>
      <c r="O678" s="95">
        <f>'LEI Seaview Usage'!M677</f>
        <v>35</v>
      </c>
      <c r="P678" s="95">
        <f>'LEI Seaview Usage'!N677</f>
        <v>35</v>
      </c>
      <c r="Q678" s="95">
        <f>'LEI Seaview Usage'!O677</f>
        <v>35</v>
      </c>
      <c r="R678" s="64">
        <f t="shared" si="36"/>
        <v>35</v>
      </c>
      <c r="S678" s="114" t="str">
        <f t="shared" si="37"/>
        <v/>
      </c>
    </row>
    <row r="679" spans="2:19" ht="15.75" x14ac:dyDescent="0.25">
      <c r="B679" s="58"/>
      <c r="C679" s="13">
        <v>0.625</v>
      </c>
      <c r="D679" s="14" t="s">
        <v>711</v>
      </c>
      <c r="E679" s="15">
        <v>113</v>
      </c>
      <c r="F679" s="15">
        <v>224</v>
      </c>
      <c r="G679" s="15">
        <v>650</v>
      </c>
      <c r="H679" s="15">
        <v>292</v>
      </c>
      <c r="I679" s="15">
        <v>97</v>
      </c>
      <c r="J679" s="17">
        <v>310</v>
      </c>
      <c r="K679" s="60">
        <f t="shared" si="35"/>
        <v>1686</v>
      </c>
      <c r="L679" s="95">
        <f>'LEI Seaview Usage'!J678</f>
        <v>35.847499999999997</v>
      </c>
      <c r="M679" s="95">
        <f>'LEI Seaview Usage'!K678</f>
        <v>36.68</v>
      </c>
      <c r="N679" s="95">
        <f>'LEI Seaview Usage'!L678</f>
        <v>39.875</v>
      </c>
      <c r="O679" s="95">
        <f>'LEI Seaview Usage'!M678</f>
        <v>37.19</v>
      </c>
      <c r="P679" s="95">
        <f>'LEI Seaview Usage'!N678</f>
        <v>35.727499999999999</v>
      </c>
      <c r="Q679" s="95">
        <f>'LEI Seaview Usage'!O678</f>
        <v>37.325000000000003</v>
      </c>
      <c r="R679" s="64">
        <f t="shared" si="36"/>
        <v>37.107499999999995</v>
      </c>
      <c r="S679" s="114">
        <f t="shared" si="37"/>
        <v>140.5</v>
      </c>
    </row>
    <row r="680" spans="2:19" ht="15.75" x14ac:dyDescent="0.25">
      <c r="B680" s="58"/>
      <c r="C680" s="13">
        <v>0.625</v>
      </c>
      <c r="D680" s="14" t="s">
        <v>712</v>
      </c>
      <c r="E680" s="15">
        <v>113</v>
      </c>
      <c r="F680" s="15">
        <v>359</v>
      </c>
      <c r="G680" s="15">
        <v>1590</v>
      </c>
      <c r="H680" s="15">
        <v>6261</v>
      </c>
      <c r="I680" s="15">
        <v>11524</v>
      </c>
      <c r="J680" s="17">
        <v>1727</v>
      </c>
      <c r="K680" s="60">
        <f t="shared" si="35"/>
        <v>21574</v>
      </c>
      <c r="L680" s="95">
        <f>'LEI Seaview Usage'!J679</f>
        <v>35.847499999999997</v>
      </c>
      <c r="M680" s="95">
        <f>'LEI Seaview Usage'!K679</f>
        <v>37.692500000000003</v>
      </c>
      <c r="N680" s="95">
        <f>'LEI Seaview Usage'!L679</f>
        <v>53.120000000000005</v>
      </c>
      <c r="O680" s="95">
        <f>'LEI Seaview Usage'!M679</f>
        <v>208.94</v>
      </c>
      <c r="P680" s="95">
        <f>'LEI Seaview Usage'!N679</f>
        <v>419.46</v>
      </c>
      <c r="Q680" s="95">
        <f>'LEI Seaview Usage'!O679</f>
        <v>55.585999999999999</v>
      </c>
      <c r="R680" s="64">
        <f t="shared" si="36"/>
        <v>135.10766666666666</v>
      </c>
      <c r="S680" s="114">
        <f t="shared" si="37"/>
        <v>1797.8333333333333</v>
      </c>
    </row>
    <row r="681" spans="2:19" ht="15.75" x14ac:dyDescent="0.25">
      <c r="B681" s="58"/>
      <c r="C681" s="13">
        <v>0.625</v>
      </c>
      <c r="D681" s="14" t="s">
        <v>713</v>
      </c>
      <c r="E681" s="15">
        <v>81</v>
      </c>
      <c r="F681" s="15">
        <v>58</v>
      </c>
      <c r="G681" s="15">
        <v>13238</v>
      </c>
      <c r="H681" s="15">
        <v>16010</v>
      </c>
      <c r="I681" s="15">
        <v>15774</v>
      </c>
      <c r="J681" s="17">
        <v>34</v>
      </c>
      <c r="K681" s="60">
        <f t="shared" si="35"/>
        <v>45195</v>
      </c>
      <c r="L681" s="95">
        <f>'LEI Seaview Usage'!J680</f>
        <v>35.607500000000002</v>
      </c>
      <c r="M681" s="95">
        <f>'LEI Seaview Usage'!K680</f>
        <v>35.435000000000002</v>
      </c>
      <c r="N681" s="95">
        <f>'LEI Seaview Usage'!L680</f>
        <v>488.02</v>
      </c>
      <c r="O681" s="95">
        <f>'LEI Seaview Usage'!M680</f>
        <v>598.9</v>
      </c>
      <c r="P681" s="95">
        <f>'LEI Seaview Usage'!N680</f>
        <v>589.46</v>
      </c>
      <c r="Q681" s="95">
        <f>'LEI Seaview Usage'!O680</f>
        <v>35.255000000000003</v>
      </c>
      <c r="R681" s="64">
        <f t="shared" si="36"/>
        <v>297.11291666666671</v>
      </c>
      <c r="S681" s="114">
        <f t="shared" si="37"/>
        <v>3766.25</v>
      </c>
    </row>
    <row r="682" spans="2:19" ht="15.75" x14ac:dyDescent="0.25">
      <c r="B682" s="58"/>
      <c r="C682" s="13">
        <v>0.625</v>
      </c>
      <c r="D682" s="14" t="s">
        <v>714</v>
      </c>
      <c r="E682" s="15">
        <v>1756</v>
      </c>
      <c r="F682" s="15">
        <v>2934</v>
      </c>
      <c r="G682" s="15">
        <v>2217</v>
      </c>
      <c r="H682" s="15">
        <v>1326</v>
      </c>
      <c r="I682" s="15">
        <v>1154</v>
      </c>
      <c r="J682" s="17">
        <v>1001</v>
      </c>
      <c r="K682" s="60">
        <f t="shared" si="35"/>
        <v>10388</v>
      </c>
      <c r="L682" s="95">
        <f>'LEI Seaview Usage'!J681</f>
        <v>56.107999999999997</v>
      </c>
      <c r="M682" s="95">
        <f>'LEI Seaview Usage'!K681</f>
        <v>77.311999999999998</v>
      </c>
      <c r="N682" s="95">
        <f>'LEI Seaview Usage'!L681</f>
        <v>64.406000000000006</v>
      </c>
      <c r="O682" s="95">
        <f>'LEI Seaview Usage'!M681</f>
        <v>48.368000000000002</v>
      </c>
      <c r="P682" s="95">
        <f>'LEI Seaview Usage'!N681</f>
        <v>45.271999999999998</v>
      </c>
      <c r="Q682" s="95">
        <f>'LEI Seaview Usage'!O681</f>
        <v>42.518000000000001</v>
      </c>
      <c r="R682" s="64">
        <f t="shared" si="36"/>
        <v>55.664000000000009</v>
      </c>
      <c r="S682" s="114">
        <f t="shared" si="37"/>
        <v>865.66666666666663</v>
      </c>
    </row>
    <row r="683" spans="2:19" ht="15.75" x14ac:dyDescent="0.25">
      <c r="B683" s="58"/>
      <c r="C683" s="13">
        <v>0.625</v>
      </c>
      <c r="D683" s="14" t="s">
        <v>715</v>
      </c>
      <c r="E683" s="15">
        <v>66</v>
      </c>
      <c r="F683" s="15">
        <v>297</v>
      </c>
      <c r="G683" s="15">
        <v>645</v>
      </c>
      <c r="H683" s="15">
        <v>489</v>
      </c>
      <c r="I683" s="15">
        <v>147</v>
      </c>
      <c r="J683" s="17">
        <v>92</v>
      </c>
      <c r="K683" s="60">
        <f t="shared" si="35"/>
        <v>1736</v>
      </c>
      <c r="L683" s="95">
        <f>'LEI Seaview Usage'!J682</f>
        <v>35.494999999999997</v>
      </c>
      <c r="M683" s="95">
        <f>'LEI Seaview Usage'!K682</f>
        <v>37.227499999999999</v>
      </c>
      <c r="N683" s="95">
        <f>'LEI Seaview Usage'!L682</f>
        <v>39.837499999999999</v>
      </c>
      <c r="O683" s="95">
        <f>'LEI Seaview Usage'!M682</f>
        <v>38.667499999999997</v>
      </c>
      <c r="P683" s="95">
        <f>'LEI Seaview Usage'!N682</f>
        <v>36.102499999999999</v>
      </c>
      <c r="Q683" s="95">
        <f>'LEI Seaview Usage'!O682</f>
        <v>35.69</v>
      </c>
      <c r="R683" s="64">
        <f t="shared" si="36"/>
        <v>37.169999999999995</v>
      </c>
      <c r="S683" s="114">
        <f t="shared" si="37"/>
        <v>144.66666666666666</v>
      </c>
    </row>
    <row r="684" spans="2:19" ht="15.75" x14ac:dyDescent="0.25">
      <c r="B684" s="58"/>
      <c r="C684" s="13">
        <v>0.625</v>
      </c>
      <c r="D684" s="14" t="s">
        <v>716</v>
      </c>
      <c r="E684" s="15">
        <v>94</v>
      </c>
      <c r="F684" s="15">
        <v>1111</v>
      </c>
      <c r="G684" s="15">
        <v>1558</v>
      </c>
      <c r="H684" s="15">
        <v>1619</v>
      </c>
      <c r="I684" s="15">
        <v>1209</v>
      </c>
      <c r="J684" s="17">
        <v>985</v>
      </c>
      <c r="K684" s="60">
        <f t="shared" si="35"/>
        <v>6576</v>
      </c>
      <c r="L684" s="95">
        <f>'LEI Seaview Usage'!J683</f>
        <v>35.704999999999998</v>
      </c>
      <c r="M684" s="95">
        <f>'LEI Seaview Usage'!K683</f>
        <v>44.497999999999998</v>
      </c>
      <c r="N684" s="95">
        <f>'LEI Seaview Usage'!L683</f>
        <v>52.543999999999997</v>
      </c>
      <c r="O684" s="95">
        <f>'LEI Seaview Usage'!M683</f>
        <v>53.642000000000003</v>
      </c>
      <c r="P684" s="95">
        <f>'LEI Seaview Usage'!N683</f>
        <v>46.262</v>
      </c>
      <c r="Q684" s="95">
        <f>'LEI Seaview Usage'!O683</f>
        <v>42.387500000000003</v>
      </c>
      <c r="R684" s="64">
        <f t="shared" si="36"/>
        <v>45.839750000000002</v>
      </c>
      <c r="S684" s="114">
        <f t="shared" si="37"/>
        <v>548</v>
      </c>
    </row>
    <row r="685" spans="2:19" ht="15.75" x14ac:dyDescent="0.25">
      <c r="B685" s="58"/>
      <c r="C685" s="13">
        <v>0.625</v>
      </c>
      <c r="D685" s="14" t="s">
        <v>717</v>
      </c>
      <c r="E685" s="15">
        <v>4864</v>
      </c>
      <c r="F685" s="15">
        <v>4730</v>
      </c>
      <c r="G685" s="15">
        <v>3626</v>
      </c>
      <c r="H685" s="15"/>
      <c r="I685" s="15"/>
      <c r="J685" s="17"/>
      <c r="K685" s="60">
        <f t="shared" si="35"/>
        <v>13220</v>
      </c>
      <c r="L685" s="95">
        <f>'LEI Seaview Usage'!J684</f>
        <v>153.06</v>
      </c>
      <c r="M685" s="95">
        <f>'LEI Seaview Usage'!K684</f>
        <v>147.69999999999999</v>
      </c>
      <c r="N685" s="95">
        <f>'LEI Seaview Usage'!L684</f>
        <v>103.53999999999999</v>
      </c>
      <c r="O685" s="95">
        <f>'LEI Seaview Usage'!M684</f>
        <v>35</v>
      </c>
      <c r="P685" s="95">
        <f>'LEI Seaview Usage'!N684</f>
        <v>35</v>
      </c>
      <c r="Q685" s="95">
        <f>'LEI Seaview Usage'!O684</f>
        <v>35</v>
      </c>
      <c r="R685" s="64">
        <f t="shared" si="36"/>
        <v>84.883333333333326</v>
      </c>
      <c r="S685" s="114">
        <f t="shared" si="37"/>
        <v>2203.3333333333335</v>
      </c>
    </row>
    <row r="686" spans="2:19" ht="15.75" x14ac:dyDescent="0.25">
      <c r="B686" s="58"/>
      <c r="C686" s="13">
        <v>0.625</v>
      </c>
      <c r="D686" s="14" t="s">
        <v>718</v>
      </c>
      <c r="E686" s="15">
        <v>243</v>
      </c>
      <c r="F686" s="15">
        <v>1736</v>
      </c>
      <c r="G686" s="15">
        <v>22468</v>
      </c>
      <c r="H686" s="15">
        <v>17252</v>
      </c>
      <c r="I686" s="15">
        <v>3454</v>
      </c>
      <c r="J686" s="17">
        <v>300</v>
      </c>
      <c r="K686" s="60">
        <f t="shared" si="35"/>
        <v>45453</v>
      </c>
      <c r="L686" s="95">
        <f>'LEI Seaview Usage'!J685</f>
        <v>36.822499999999998</v>
      </c>
      <c r="M686" s="95">
        <f>'LEI Seaview Usage'!K685</f>
        <v>55.748000000000005</v>
      </c>
      <c r="N686" s="95">
        <f>'LEI Seaview Usage'!L685</f>
        <v>857.22</v>
      </c>
      <c r="O686" s="95">
        <f>'LEI Seaview Usage'!M685</f>
        <v>648.58000000000004</v>
      </c>
      <c r="P686" s="95">
        <f>'LEI Seaview Usage'!N685</f>
        <v>96.66</v>
      </c>
      <c r="Q686" s="95">
        <f>'LEI Seaview Usage'!O685</f>
        <v>37.25</v>
      </c>
      <c r="R686" s="64">
        <f t="shared" si="36"/>
        <v>288.71341666666666</v>
      </c>
      <c r="S686" s="114">
        <f t="shared" si="37"/>
        <v>3787.75</v>
      </c>
    </row>
    <row r="687" spans="2:19" ht="15.75" x14ac:dyDescent="0.25">
      <c r="B687" s="58"/>
      <c r="C687" s="13">
        <v>0.625</v>
      </c>
      <c r="D687" s="14" t="s">
        <v>719</v>
      </c>
      <c r="E687" s="15">
        <v>2867</v>
      </c>
      <c r="F687" s="15">
        <v>2194</v>
      </c>
      <c r="G687" s="15">
        <v>7609</v>
      </c>
      <c r="H687" s="15">
        <v>18594</v>
      </c>
      <c r="I687" s="15">
        <v>6811</v>
      </c>
      <c r="J687" s="17">
        <v>1330</v>
      </c>
      <c r="K687" s="60">
        <f t="shared" si="35"/>
        <v>39405</v>
      </c>
      <c r="L687" s="95">
        <f>'LEI Seaview Usage'!J686</f>
        <v>76.105999999999995</v>
      </c>
      <c r="M687" s="95">
        <f>'LEI Seaview Usage'!K686</f>
        <v>63.992000000000004</v>
      </c>
      <c r="N687" s="95">
        <f>'LEI Seaview Usage'!L686</f>
        <v>262.86</v>
      </c>
      <c r="O687" s="95">
        <f>'LEI Seaview Usage'!M686</f>
        <v>702.26</v>
      </c>
      <c r="P687" s="95">
        <f>'LEI Seaview Usage'!N686</f>
        <v>230.94</v>
      </c>
      <c r="Q687" s="95">
        <f>'LEI Seaview Usage'!O686</f>
        <v>48.44</v>
      </c>
      <c r="R687" s="64">
        <f t="shared" si="36"/>
        <v>230.76633333333336</v>
      </c>
      <c r="S687" s="114">
        <f t="shared" si="37"/>
        <v>3283.75</v>
      </c>
    </row>
    <row r="688" spans="2:19" ht="15.75" x14ac:dyDescent="0.25">
      <c r="B688" s="58"/>
      <c r="C688" s="13">
        <v>0.625</v>
      </c>
      <c r="D688" s="14" t="s">
        <v>720</v>
      </c>
      <c r="E688" s="15">
        <v>64</v>
      </c>
      <c r="F688" s="15">
        <v>98</v>
      </c>
      <c r="G688" s="15">
        <v>4312</v>
      </c>
      <c r="H688" s="15">
        <v>4406</v>
      </c>
      <c r="I688" s="15">
        <v>966</v>
      </c>
      <c r="J688" s="17">
        <v>73</v>
      </c>
      <c r="K688" s="60">
        <f t="shared" si="35"/>
        <v>9919</v>
      </c>
      <c r="L688" s="95">
        <f>'LEI Seaview Usage'!J687</f>
        <v>35.479999999999997</v>
      </c>
      <c r="M688" s="95">
        <f>'LEI Seaview Usage'!K687</f>
        <v>35.734999999999999</v>
      </c>
      <c r="N688" s="95">
        <f>'LEI Seaview Usage'!L687</f>
        <v>130.97999999999999</v>
      </c>
      <c r="O688" s="95">
        <f>'LEI Seaview Usage'!M687</f>
        <v>134.74</v>
      </c>
      <c r="P688" s="95">
        <f>'LEI Seaview Usage'!N687</f>
        <v>42.244999999999997</v>
      </c>
      <c r="Q688" s="95">
        <f>'LEI Seaview Usage'!O687</f>
        <v>35.547499999999999</v>
      </c>
      <c r="R688" s="64">
        <f t="shared" si="36"/>
        <v>69.121250000000003</v>
      </c>
      <c r="S688" s="114">
        <f t="shared" si="37"/>
        <v>826.58333333333337</v>
      </c>
    </row>
    <row r="689" spans="2:19" ht="15.75" x14ac:dyDescent="0.25">
      <c r="B689" s="58"/>
      <c r="C689" s="13">
        <v>0.625</v>
      </c>
      <c r="D689" s="14" t="s">
        <v>721</v>
      </c>
      <c r="E689" s="15">
        <v>81</v>
      </c>
      <c r="F689" s="15">
        <v>149</v>
      </c>
      <c r="G689" s="15">
        <v>3747</v>
      </c>
      <c r="H689" s="15">
        <v>5606</v>
      </c>
      <c r="I689" s="15">
        <v>1410</v>
      </c>
      <c r="J689" s="17">
        <v>307</v>
      </c>
      <c r="K689" s="60">
        <f t="shared" si="35"/>
        <v>11300</v>
      </c>
      <c r="L689" s="95">
        <f>'LEI Seaview Usage'!J688</f>
        <v>35.607500000000002</v>
      </c>
      <c r="M689" s="95">
        <f>'LEI Seaview Usage'!K688</f>
        <v>36.1175</v>
      </c>
      <c r="N689" s="95">
        <f>'LEI Seaview Usage'!L688</f>
        <v>108.38</v>
      </c>
      <c r="O689" s="95">
        <f>'LEI Seaview Usage'!M688</f>
        <v>182.74</v>
      </c>
      <c r="P689" s="95">
        <f>'LEI Seaview Usage'!N688</f>
        <v>49.88</v>
      </c>
      <c r="Q689" s="95">
        <f>'LEI Seaview Usage'!O688</f>
        <v>37.302500000000002</v>
      </c>
      <c r="R689" s="64">
        <f t="shared" si="36"/>
        <v>75.004583333333343</v>
      </c>
      <c r="S689" s="114">
        <f t="shared" si="37"/>
        <v>941.66666666666663</v>
      </c>
    </row>
    <row r="690" spans="2:19" ht="15.75" x14ac:dyDescent="0.25">
      <c r="B690" s="58"/>
      <c r="C690" s="13">
        <v>0.625</v>
      </c>
      <c r="D690" s="14" t="s">
        <v>722</v>
      </c>
      <c r="E690" s="15">
        <v>562</v>
      </c>
      <c r="F690" s="15">
        <v>438</v>
      </c>
      <c r="G690" s="15">
        <v>3924</v>
      </c>
      <c r="H690" s="15">
        <v>4841</v>
      </c>
      <c r="I690" s="15">
        <v>914</v>
      </c>
      <c r="J690" s="17">
        <v>433</v>
      </c>
      <c r="K690" s="60">
        <f t="shared" si="35"/>
        <v>11112</v>
      </c>
      <c r="L690" s="95">
        <f>'LEI Seaview Usage'!J689</f>
        <v>39.215000000000003</v>
      </c>
      <c r="M690" s="95">
        <f>'LEI Seaview Usage'!K689</f>
        <v>38.284999999999997</v>
      </c>
      <c r="N690" s="95">
        <f>'LEI Seaview Usage'!L689</f>
        <v>115.46000000000001</v>
      </c>
      <c r="O690" s="95">
        <f>'LEI Seaview Usage'!M689</f>
        <v>152.13999999999999</v>
      </c>
      <c r="P690" s="95">
        <f>'LEI Seaview Usage'!N689</f>
        <v>41.855000000000004</v>
      </c>
      <c r="Q690" s="95">
        <f>'LEI Seaview Usage'!O689</f>
        <v>38.247500000000002</v>
      </c>
      <c r="R690" s="64">
        <f t="shared" si="36"/>
        <v>70.867083333333341</v>
      </c>
      <c r="S690" s="114">
        <f t="shared" si="37"/>
        <v>926</v>
      </c>
    </row>
    <row r="691" spans="2:19" ht="15.75" x14ac:dyDescent="0.25">
      <c r="B691" s="58"/>
      <c r="C691" s="13">
        <v>0.625</v>
      </c>
      <c r="D691" s="14" t="s">
        <v>723</v>
      </c>
      <c r="E691" s="15">
        <v>4</v>
      </c>
      <c r="F691" s="15">
        <v>4</v>
      </c>
      <c r="G691" s="15">
        <v>26225</v>
      </c>
      <c r="H691" s="15">
        <v>28164</v>
      </c>
      <c r="I691" s="15">
        <v>7295</v>
      </c>
      <c r="J691" s="17">
        <v>12</v>
      </c>
      <c r="K691" s="60">
        <f t="shared" si="35"/>
        <v>61704</v>
      </c>
      <c r="L691" s="95">
        <f>'LEI Seaview Usage'!J690</f>
        <v>35.03</v>
      </c>
      <c r="M691" s="95">
        <f>'LEI Seaview Usage'!K690</f>
        <v>35.03</v>
      </c>
      <c r="N691" s="95">
        <f>'LEI Seaview Usage'!L690</f>
        <v>1007.5</v>
      </c>
      <c r="O691" s="95">
        <f>'LEI Seaview Usage'!M690</f>
        <v>1085.06</v>
      </c>
      <c r="P691" s="95">
        <f>'LEI Seaview Usage'!N690</f>
        <v>250.3</v>
      </c>
      <c r="Q691" s="95">
        <f>'LEI Seaview Usage'!O690</f>
        <v>35.090000000000003</v>
      </c>
      <c r="R691" s="64">
        <f t="shared" si="36"/>
        <v>408.00166666666672</v>
      </c>
      <c r="S691" s="114">
        <f t="shared" si="37"/>
        <v>5142</v>
      </c>
    </row>
    <row r="692" spans="2:19" ht="15.75" x14ac:dyDescent="0.25">
      <c r="B692" s="58"/>
      <c r="C692" s="13">
        <v>0.625</v>
      </c>
      <c r="D692" s="14" t="s">
        <v>724</v>
      </c>
      <c r="E692" s="15">
        <v>2815</v>
      </c>
      <c r="F692" s="15">
        <v>2387</v>
      </c>
      <c r="G692" s="15">
        <v>1681</v>
      </c>
      <c r="H692" s="15">
        <v>868</v>
      </c>
      <c r="I692" s="15">
        <v>631</v>
      </c>
      <c r="J692" s="17">
        <v>565</v>
      </c>
      <c r="K692" s="60">
        <f t="shared" si="35"/>
        <v>8947</v>
      </c>
      <c r="L692" s="95">
        <f>'LEI Seaview Usage'!J691</f>
        <v>75.17</v>
      </c>
      <c r="M692" s="95">
        <f>'LEI Seaview Usage'!K691</f>
        <v>67.465999999999994</v>
      </c>
      <c r="N692" s="95">
        <f>'LEI Seaview Usage'!L691</f>
        <v>54.757999999999996</v>
      </c>
      <c r="O692" s="95">
        <f>'LEI Seaview Usage'!M691</f>
        <v>41.51</v>
      </c>
      <c r="P692" s="95">
        <f>'LEI Seaview Usage'!N691</f>
        <v>39.732500000000002</v>
      </c>
      <c r="Q692" s="95">
        <f>'LEI Seaview Usage'!O691</f>
        <v>39.237499999999997</v>
      </c>
      <c r="R692" s="64">
        <f t="shared" si="36"/>
        <v>52.979000000000006</v>
      </c>
      <c r="S692" s="114">
        <f t="shared" si="37"/>
        <v>745.58333333333337</v>
      </c>
    </row>
    <row r="693" spans="2:19" ht="15.75" x14ac:dyDescent="0.25">
      <c r="B693" s="58"/>
      <c r="C693" s="13">
        <v>0.625</v>
      </c>
      <c r="D693" s="14" t="s">
        <v>725</v>
      </c>
      <c r="E693" s="15">
        <v>22</v>
      </c>
      <c r="F693" s="15">
        <v>58</v>
      </c>
      <c r="G693" s="15">
        <v>26902</v>
      </c>
      <c r="H693" s="15">
        <v>45080</v>
      </c>
      <c r="I693" s="15">
        <v>1288</v>
      </c>
      <c r="J693" s="17">
        <v>42</v>
      </c>
      <c r="K693" s="60">
        <f t="shared" si="35"/>
        <v>73392</v>
      </c>
      <c r="L693" s="95">
        <f>'LEI Seaview Usage'!J692</f>
        <v>35.164999999999999</v>
      </c>
      <c r="M693" s="95">
        <f>'LEI Seaview Usage'!K692</f>
        <v>35.435000000000002</v>
      </c>
      <c r="N693" s="95">
        <f>'LEI Seaview Usage'!L692</f>
        <v>1034.58</v>
      </c>
      <c r="O693" s="95">
        <f>'LEI Seaview Usage'!M692</f>
        <v>1761.7</v>
      </c>
      <c r="P693" s="95">
        <f>'LEI Seaview Usage'!N692</f>
        <v>47.683999999999997</v>
      </c>
      <c r="Q693" s="95">
        <f>'LEI Seaview Usage'!O692</f>
        <v>35.314999999999998</v>
      </c>
      <c r="R693" s="64">
        <f t="shared" si="36"/>
        <v>491.64650000000006</v>
      </c>
      <c r="S693" s="114">
        <f t="shared" si="37"/>
        <v>6116</v>
      </c>
    </row>
    <row r="694" spans="2:19" ht="15.75" x14ac:dyDescent="0.25">
      <c r="B694" s="58"/>
      <c r="C694" s="13">
        <v>0.625</v>
      </c>
      <c r="D694" s="14" t="s">
        <v>726</v>
      </c>
      <c r="E694" s="15">
        <v>72</v>
      </c>
      <c r="F694" s="15">
        <v>74</v>
      </c>
      <c r="G694" s="15">
        <v>5578</v>
      </c>
      <c r="H694" s="15">
        <v>25605</v>
      </c>
      <c r="I694" s="15">
        <v>5955</v>
      </c>
      <c r="J694" s="17">
        <v>596</v>
      </c>
      <c r="K694" s="60">
        <f t="shared" si="35"/>
        <v>37880</v>
      </c>
      <c r="L694" s="95">
        <f>'LEI Seaview Usage'!J693</f>
        <v>35.54</v>
      </c>
      <c r="M694" s="95">
        <f>'LEI Seaview Usage'!K693</f>
        <v>35.555</v>
      </c>
      <c r="N694" s="95">
        <f>'LEI Seaview Usage'!L693</f>
        <v>181.62</v>
      </c>
      <c r="O694" s="95">
        <f>'LEI Seaview Usage'!M693</f>
        <v>982.7</v>
      </c>
      <c r="P694" s="95">
        <f>'LEI Seaview Usage'!N693</f>
        <v>196.7</v>
      </c>
      <c r="Q694" s="95">
        <f>'LEI Seaview Usage'!O693</f>
        <v>39.47</v>
      </c>
      <c r="R694" s="64">
        <f t="shared" si="36"/>
        <v>245.26416666666668</v>
      </c>
      <c r="S694" s="114">
        <f t="shared" si="37"/>
        <v>3156.6666666666665</v>
      </c>
    </row>
    <row r="695" spans="2:19" ht="15.75" x14ac:dyDescent="0.25">
      <c r="B695" s="58"/>
      <c r="C695" s="13">
        <v>0.625</v>
      </c>
      <c r="D695" s="14" t="s">
        <v>727</v>
      </c>
      <c r="E695" s="15">
        <v>920</v>
      </c>
      <c r="F695" s="15">
        <v>1156</v>
      </c>
      <c r="G695" s="15">
        <v>5734</v>
      </c>
      <c r="H695" s="15">
        <v>7659</v>
      </c>
      <c r="I695" s="15">
        <v>3545</v>
      </c>
      <c r="J695" s="17">
        <v>975</v>
      </c>
      <c r="K695" s="60">
        <f t="shared" si="35"/>
        <v>19989</v>
      </c>
      <c r="L695" s="95">
        <f>'LEI Seaview Usage'!J694</f>
        <v>41.9</v>
      </c>
      <c r="M695" s="95">
        <f>'LEI Seaview Usage'!K694</f>
        <v>45.308</v>
      </c>
      <c r="N695" s="95">
        <f>'LEI Seaview Usage'!L694</f>
        <v>187.86</v>
      </c>
      <c r="O695" s="95">
        <f>'LEI Seaview Usage'!M694</f>
        <v>264.86</v>
      </c>
      <c r="P695" s="95">
        <f>'LEI Seaview Usage'!N694</f>
        <v>100.3</v>
      </c>
      <c r="Q695" s="95">
        <f>'LEI Seaview Usage'!O694</f>
        <v>42.3125</v>
      </c>
      <c r="R695" s="64">
        <f t="shared" si="36"/>
        <v>113.75675</v>
      </c>
      <c r="S695" s="114">
        <f t="shared" si="37"/>
        <v>1665.75</v>
      </c>
    </row>
    <row r="696" spans="2:19" ht="15.75" x14ac:dyDescent="0.25">
      <c r="B696" s="58"/>
      <c r="C696" s="13">
        <v>0.625</v>
      </c>
      <c r="D696" s="14" t="s">
        <v>728</v>
      </c>
      <c r="E696" s="15"/>
      <c r="F696" s="15"/>
      <c r="G696" s="15"/>
      <c r="H696" s="15"/>
      <c r="I696" s="15"/>
      <c r="J696" s="17"/>
      <c r="K696" s="60">
        <f t="shared" si="35"/>
        <v>0</v>
      </c>
      <c r="L696" s="95">
        <f>'LEI Seaview Usage'!J695</f>
        <v>35</v>
      </c>
      <c r="M696" s="95">
        <f>'LEI Seaview Usage'!K695</f>
        <v>35</v>
      </c>
      <c r="N696" s="95">
        <f>'LEI Seaview Usage'!L695</f>
        <v>35</v>
      </c>
      <c r="O696" s="95">
        <f>'LEI Seaview Usage'!M695</f>
        <v>35</v>
      </c>
      <c r="P696" s="95">
        <f>'LEI Seaview Usage'!N695</f>
        <v>35</v>
      </c>
      <c r="Q696" s="95">
        <f>'LEI Seaview Usage'!O695</f>
        <v>35</v>
      </c>
      <c r="R696" s="64">
        <f t="shared" si="36"/>
        <v>35</v>
      </c>
      <c r="S696" s="114" t="str">
        <f t="shared" si="37"/>
        <v/>
      </c>
    </row>
    <row r="697" spans="2:19" ht="15.75" x14ac:dyDescent="0.25">
      <c r="B697" s="58"/>
      <c r="C697" s="13">
        <v>0.625</v>
      </c>
      <c r="D697" s="14" t="s">
        <v>729</v>
      </c>
      <c r="E697" s="15">
        <v>136</v>
      </c>
      <c r="F697" s="15">
        <v>116</v>
      </c>
      <c r="G697" s="15">
        <v>904</v>
      </c>
      <c r="H697" s="15">
        <v>1124</v>
      </c>
      <c r="I697" s="15">
        <v>87</v>
      </c>
      <c r="J697" s="17">
        <v>64</v>
      </c>
      <c r="K697" s="60">
        <f t="shared" si="35"/>
        <v>2431</v>
      </c>
      <c r="L697" s="95">
        <f>'LEI Seaview Usage'!J696</f>
        <v>36.020000000000003</v>
      </c>
      <c r="M697" s="95">
        <f>'LEI Seaview Usage'!K696</f>
        <v>35.869999999999997</v>
      </c>
      <c r="N697" s="95">
        <f>'LEI Seaview Usage'!L696</f>
        <v>41.78</v>
      </c>
      <c r="O697" s="95">
        <f>'LEI Seaview Usage'!M696</f>
        <v>44.731999999999999</v>
      </c>
      <c r="P697" s="95">
        <f>'LEI Seaview Usage'!N696</f>
        <v>35.652500000000003</v>
      </c>
      <c r="Q697" s="95">
        <f>'LEI Seaview Usage'!O696</f>
        <v>35.479999999999997</v>
      </c>
      <c r="R697" s="64">
        <f t="shared" si="36"/>
        <v>38.255749999999999</v>
      </c>
      <c r="S697" s="114">
        <f t="shared" si="37"/>
        <v>202.58333333333334</v>
      </c>
    </row>
    <row r="698" spans="2:19" ht="15.75" x14ac:dyDescent="0.25">
      <c r="B698" s="58"/>
      <c r="C698" s="13">
        <v>0.625</v>
      </c>
      <c r="D698" s="14" t="s">
        <v>730</v>
      </c>
      <c r="E698" s="15">
        <v>7</v>
      </c>
      <c r="F698" s="15">
        <v>75</v>
      </c>
      <c r="G698" s="15">
        <v>297</v>
      </c>
      <c r="H698" s="15">
        <v>484</v>
      </c>
      <c r="I698" s="15">
        <v>156</v>
      </c>
      <c r="J698" s="17">
        <v>11</v>
      </c>
      <c r="K698" s="60">
        <f t="shared" si="35"/>
        <v>1030</v>
      </c>
      <c r="L698" s="95">
        <f>'LEI Seaview Usage'!J697</f>
        <v>35.052500000000002</v>
      </c>
      <c r="M698" s="95">
        <f>'LEI Seaview Usage'!K697</f>
        <v>35.5625</v>
      </c>
      <c r="N698" s="95">
        <f>'LEI Seaview Usage'!L697</f>
        <v>37.227499999999999</v>
      </c>
      <c r="O698" s="95">
        <f>'LEI Seaview Usage'!M697</f>
        <v>38.630000000000003</v>
      </c>
      <c r="P698" s="95">
        <f>'LEI Seaview Usage'!N697</f>
        <v>36.17</v>
      </c>
      <c r="Q698" s="95">
        <f>'LEI Seaview Usage'!O697</f>
        <v>35.082500000000003</v>
      </c>
      <c r="R698" s="64">
        <f t="shared" si="36"/>
        <v>36.287500000000001</v>
      </c>
      <c r="S698" s="114">
        <f t="shared" si="37"/>
        <v>85.833333333333329</v>
      </c>
    </row>
    <row r="699" spans="2:19" ht="15.75" x14ac:dyDescent="0.25">
      <c r="B699" s="58"/>
      <c r="C699" s="13">
        <v>0.625</v>
      </c>
      <c r="D699" s="14" t="s">
        <v>731</v>
      </c>
      <c r="E699" s="15">
        <v>362</v>
      </c>
      <c r="F699" s="15">
        <v>394</v>
      </c>
      <c r="G699" s="15">
        <v>14851</v>
      </c>
      <c r="H699" s="15">
        <v>16576</v>
      </c>
      <c r="I699" s="15">
        <v>4305</v>
      </c>
      <c r="J699" s="17">
        <v>103</v>
      </c>
      <c r="K699" s="60">
        <f t="shared" si="35"/>
        <v>36591</v>
      </c>
      <c r="L699" s="95">
        <f>'LEI Seaview Usage'!J698</f>
        <v>37.715000000000003</v>
      </c>
      <c r="M699" s="95">
        <f>'LEI Seaview Usage'!K698</f>
        <v>37.954999999999998</v>
      </c>
      <c r="N699" s="95">
        <f>'LEI Seaview Usage'!L698</f>
        <v>552.54</v>
      </c>
      <c r="O699" s="95">
        <f>'LEI Seaview Usage'!M698</f>
        <v>621.54</v>
      </c>
      <c r="P699" s="95">
        <f>'LEI Seaview Usage'!N698</f>
        <v>130.69999999999999</v>
      </c>
      <c r="Q699" s="95">
        <f>'LEI Seaview Usage'!O698</f>
        <v>35.772500000000001</v>
      </c>
      <c r="R699" s="64">
        <f t="shared" si="36"/>
        <v>236.03708333333336</v>
      </c>
      <c r="S699" s="114">
        <f t="shared" si="37"/>
        <v>3049.25</v>
      </c>
    </row>
    <row r="700" spans="2:19" ht="15.75" x14ac:dyDescent="0.25">
      <c r="B700" s="58"/>
      <c r="C700" s="13">
        <v>0.625</v>
      </c>
      <c r="D700" s="14" t="s">
        <v>732</v>
      </c>
      <c r="E700" s="15">
        <v>46</v>
      </c>
      <c r="F700" s="15">
        <v>358</v>
      </c>
      <c r="G700" s="15">
        <v>12409</v>
      </c>
      <c r="H700" s="15">
        <v>14165</v>
      </c>
      <c r="I700" s="15">
        <v>3644</v>
      </c>
      <c r="J700" s="17">
        <v>48</v>
      </c>
      <c r="K700" s="60">
        <f t="shared" si="35"/>
        <v>30670</v>
      </c>
      <c r="L700" s="95">
        <f>'LEI Seaview Usage'!J699</f>
        <v>35.344999999999999</v>
      </c>
      <c r="M700" s="95">
        <f>'LEI Seaview Usage'!K699</f>
        <v>37.685000000000002</v>
      </c>
      <c r="N700" s="95">
        <f>'LEI Seaview Usage'!L699</f>
        <v>454.86</v>
      </c>
      <c r="O700" s="95">
        <f>'LEI Seaview Usage'!M699</f>
        <v>525.1</v>
      </c>
      <c r="P700" s="95">
        <f>'LEI Seaview Usage'!N699</f>
        <v>104.26</v>
      </c>
      <c r="Q700" s="95">
        <f>'LEI Seaview Usage'!O699</f>
        <v>35.36</v>
      </c>
      <c r="R700" s="64">
        <f t="shared" si="36"/>
        <v>198.76833333333332</v>
      </c>
      <c r="S700" s="114">
        <f t="shared" si="37"/>
        <v>2555.8333333333335</v>
      </c>
    </row>
    <row r="701" spans="2:19" ht="15.75" x14ac:dyDescent="0.25">
      <c r="B701" s="58"/>
      <c r="C701" s="13">
        <v>0.625</v>
      </c>
      <c r="D701" s="14" t="s">
        <v>733</v>
      </c>
      <c r="E701" s="15">
        <v>361</v>
      </c>
      <c r="F701" s="15">
        <v>420</v>
      </c>
      <c r="G701" s="15">
        <v>1357</v>
      </c>
      <c r="H701" s="15">
        <v>2259</v>
      </c>
      <c r="I701" s="15">
        <v>814</v>
      </c>
      <c r="J701" s="17">
        <v>375</v>
      </c>
      <c r="K701" s="60">
        <f t="shared" si="35"/>
        <v>5586</v>
      </c>
      <c r="L701" s="95">
        <f>'LEI Seaview Usage'!J700</f>
        <v>37.707500000000003</v>
      </c>
      <c r="M701" s="95">
        <f>'LEI Seaview Usage'!K700</f>
        <v>38.15</v>
      </c>
      <c r="N701" s="95">
        <f>'LEI Seaview Usage'!L700</f>
        <v>48.926000000000002</v>
      </c>
      <c r="O701" s="95">
        <f>'LEI Seaview Usage'!M700</f>
        <v>65.162000000000006</v>
      </c>
      <c r="P701" s="95">
        <f>'LEI Seaview Usage'!N700</f>
        <v>41.105000000000004</v>
      </c>
      <c r="Q701" s="95">
        <f>'LEI Seaview Usage'!O700</f>
        <v>37.8125</v>
      </c>
      <c r="R701" s="64">
        <f t="shared" si="36"/>
        <v>44.810499999999998</v>
      </c>
      <c r="S701" s="114">
        <f t="shared" si="37"/>
        <v>465.5</v>
      </c>
    </row>
    <row r="702" spans="2:19" ht="15.75" x14ac:dyDescent="0.25">
      <c r="B702" s="58"/>
      <c r="C702" s="13">
        <v>0.625</v>
      </c>
      <c r="D702" s="14" t="s">
        <v>734</v>
      </c>
      <c r="E702" s="15">
        <v>104</v>
      </c>
      <c r="F702" s="15">
        <v>271</v>
      </c>
      <c r="G702" s="15">
        <v>1463</v>
      </c>
      <c r="H702" s="15">
        <v>1450</v>
      </c>
      <c r="I702" s="15">
        <v>914</v>
      </c>
      <c r="J702" s="17">
        <v>140</v>
      </c>
      <c r="K702" s="60">
        <f t="shared" si="35"/>
        <v>4342</v>
      </c>
      <c r="L702" s="95">
        <f>'LEI Seaview Usage'!J701</f>
        <v>35.78</v>
      </c>
      <c r="M702" s="95">
        <f>'LEI Seaview Usage'!K701</f>
        <v>37.032499999999999</v>
      </c>
      <c r="N702" s="95">
        <f>'LEI Seaview Usage'!L701</f>
        <v>50.834000000000003</v>
      </c>
      <c r="O702" s="95">
        <f>'LEI Seaview Usage'!M701</f>
        <v>50.6</v>
      </c>
      <c r="P702" s="95">
        <f>'LEI Seaview Usage'!N701</f>
        <v>41.855000000000004</v>
      </c>
      <c r="Q702" s="95">
        <f>'LEI Seaview Usage'!O701</f>
        <v>36.049999999999997</v>
      </c>
      <c r="R702" s="64">
        <f t="shared" si="36"/>
        <v>42.02525</v>
      </c>
      <c r="S702" s="114">
        <f t="shared" si="37"/>
        <v>361.83333333333331</v>
      </c>
    </row>
    <row r="703" spans="2:19" ht="15.75" x14ac:dyDescent="0.25">
      <c r="B703" s="58"/>
      <c r="C703" s="13">
        <v>0.625</v>
      </c>
      <c r="D703" s="14" t="s">
        <v>735</v>
      </c>
      <c r="E703" s="15">
        <v>439</v>
      </c>
      <c r="F703" s="15">
        <v>627</v>
      </c>
      <c r="G703" s="15">
        <v>714</v>
      </c>
      <c r="H703" s="15">
        <v>585</v>
      </c>
      <c r="I703" s="15">
        <v>469</v>
      </c>
      <c r="J703" s="17">
        <v>371</v>
      </c>
      <c r="K703" s="60">
        <f t="shared" si="35"/>
        <v>3205</v>
      </c>
      <c r="L703" s="95">
        <f>'LEI Seaview Usage'!J702</f>
        <v>38.292499999999997</v>
      </c>
      <c r="M703" s="95">
        <f>'LEI Seaview Usage'!K702</f>
        <v>39.702500000000001</v>
      </c>
      <c r="N703" s="95">
        <f>'LEI Seaview Usage'!L702</f>
        <v>40.354999999999997</v>
      </c>
      <c r="O703" s="95">
        <f>'LEI Seaview Usage'!M702</f>
        <v>39.387500000000003</v>
      </c>
      <c r="P703" s="95">
        <f>'LEI Seaview Usage'!N702</f>
        <v>38.517499999999998</v>
      </c>
      <c r="Q703" s="95">
        <f>'LEI Seaview Usage'!O702</f>
        <v>37.782499999999999</v>
      </c>
      <c r="R703" s="64">
        <f t="shared" si="36"/>
        <v>39.006250000000001</v>
      </c>
      <c r="S703" s="114">
        <f t="shared" si="37"/>
        <v>267.08333333333331</v>
      </c>
    </row>
    <row r="704" spans="2:19" ht="15.75" x14ac:dyDescent="0.25">
      <c r="B704" s="58"/>
      <c r="C704" s="13">
        <v>0.625</v>
      </c>
      <c r="D704" s="14" t="s">
        <v>736</v>
      </c>
      <c r="E704" s="15">
        <v>590</v>
      </c>
      <c r="F704" s="15">
        <v>623</v>
      </c>
      <c r="G704" s="15">
        <v>3322</v>
      </c>
      <c r="H704" s="15">
        <v>3733</v>
      </c>
      <c r="I704" s="15">
        <v>1434</v>
      </c>
      <c r="J704" s="17">
        <v>292</v>
      </c>
      <c r="K704" s="60">
        <f t="shared" si="35"/>
        <v>9994</v>
      </c>
      <c r="L704" s="95">
        <f>'LEI Seaview Usage'!J703</f>
        <v>39.424999999999997</v>
      </c>
      <c r="M704" s="95">
        <f>'LEI Seaview Usage'!K703</f>
        <v>39.672499999999999</v>
      </c>
      <c r="N704" s="95">
        <f>'LEI Seaview Usage'!L703</f>
        <v>91.38</v>
      </c>
      <c r="O704" s="95">
        <f>'LEI Seaview Usage'!M703</f>
        <v>107.82</v>
      </c>
      <c r="P704" s="95">
        <f>'LEI Seaview Usage'!N703</f>
        <v>50.311999999999998</v>
      </c>
      <c r="Q704" s="95">
        <f>'LEI Seaview Usage'!O703</f>
        <v>37.19</v>
      </c>
      <c r="R704" s="64">
        <f t="shared" si="36"/>
        <v>60.96658333333334</v>
      </c>
      <c r="S704" s="114">
        <f t="shared" si="37"/>
        <v>832.83333333333337</v>
      </c>
    </row>
    <row r="705" spans="2:19" ht="15.75" x14ac:dyDescent="0.25">
      <c r="B705" s="58"/>
      <c r="C705" s="13">
        <v>0.625</v>
      </c>
      <c r="D705" s="14" t="s">
        <v>737</v>
      </c>
      <c r="E705" s="15">
        <v>299</v>
      </c>
      <c r="F705" s="15">
        <v>276</v>
      </c>
      <c r="G705" s="15">
        <v>12411</v>
      </c>
      <c r="H705" s="15">
        <v>11615</v>
      </c>
      <c r="I705" s="15">
        <v>3254</v>
      </c>
      <c r="J705" s="17">
        <v>303</v>
      </c>
      <c r="K705" s="60">
        <f t="shared" si="35"/>
        <v>28158</v>
      </c>
      <c r="L705" s="95">
        <f>'LEI Seaview Usage'!J704</f>
        <v>37.2425</v>
      </c>
      <c r="M705" s="95">
        <f>'LEI Seaview Usage'!K704</f>
        <v>37.07</v>
      </c>
      <c r="N705" s="95">
        <f>'LEI Seaview Usage'!L704</f>
        <v>454.94</v>
      </c>
      <c r="O705" s="95">
        <f>'LEI Seaview Usage'!M704</f>
        <v>423.1</v>
      </c>
      <c r="P705" s="95">
        <f>'LEI Seaview Usage'!N704</f>
        <v>88.66</v>
      </c>
      <c r="Q705" s="95">
        <f>'LEI Seaview Usage'!O704</f>
        <v>37.272500000000001</v>
      </c>
      <c r="R705" s="64">
        <f t="shared" si="36"/>
        <v>179.71416666666667</v>
      </c>
      <c r="S705" s="114">
        <f t="shared" si="37"/>
        <v>2346.5</v>
      </c>
    </row>
    <row r="706" spans="2:19" ht="15.75" x14ac:dyDescent="0.25">
      <c r="B706" s="58"/>
      <c r="C706" s="13">
        <v>0.625</v>
      </c>
      <c r="D706" s="14" t="s">
        <v>738</v>
      </c>
      <c r="E706" s="15"/>
      <c r="F706" s="15"/>
      <c r="G706" s="15"/>
      <c r="H706" s="15"/>
      <c r="I706" s="15">
        <v>46</v>
      </c>
      <c r="J706" s="17"/>
      <c r="K706" s="60">
        <f t="shared" si="35"/>
        <v>46</v>
      </c>
      <c r="L706" s="95">
        <f>'LEI Seaview Usage'!J705</f>
        <v>35</v>
      </c>
      <c r="M706" s="95">
        <f>'LEI Seaview Usage'!K705</f>
        <v>35</v>
      </c>
      <c r="N706" s="95">
        <f>'LEI Seaview Usage'!L705</f>
        <v>35</v>
      </c>
      <c r="O706" s="95">
        <f>'LEI Seaview Usage'!M705</f>
        <v>35</v>
      </c>
      <c r="P706" s="95">
        <f>'LEI Seaview Usage'!N705</f>
        <v>35.344999999999999</v>
      </c>
      <c r="Q706" s="95">
        <f>'LEI Seaview Usage'!O705</f>
        <v>35</v>
      </c>
      <c r="R706" s="64">
        <f t="shared" si="36"/>
        <v>35.057499999999997</v>
      </c>
      <c r="S706" s="114">
        <f t="shared" si="37"/>
        <v>23</v>
      </c>
    </row>
    <row r="707" spans="2:19" ht="15.75" x14ac:dyDescent="0.25">
      <c r="B707" s="58"/>
      <c r="C707" s="13">
        <v>0.625</v>
      </c>
      <c r="D707" s="14" t="s">
        <v>739</v>
      </c>
      <c r="E707" s="15">
        <v>1757</v>
      </c>
      <c r="F707" s="15">
        <v>1612</v>
      </c>
      <c r="G707" s="15">
        <v>1970</v>
      </c>
      <c r="H707" s="15">
        <v>2137</v>
      </c>
      <c r="I707" s="15">
        <v>1933</v>
      </c>
      <c r="J707" s="17">
        <v>1631</v>
      </c>
      <c r="K707" s="60">
        <f t="shared" si="35"/>
        <v>11040</v>
      </c>
      <c r="L707" s="95">
        <f>'LEI Seaview Usage'!J706</f>
        <v>56.126000000000005</v>
      </c>
      <c r="M707" s="95">
        <f>'LEI Seaview Usage'!K706</f>
        <v>53.515999999999998</v>
      </c>
      <c r="N707" s="95">
        <f>'LEI Seaview Usage'!L706</f>
        <v>59.96</v>
      </c>
      <c r="O707" s="95">
        <f>'LEI Seaview Usage'!M706</f>
        <v>62.965999999999994</v>
      </c>
      <c r="P707" s="95">
        <f>'LEI Seaview Usage'!N706</f>
        <v>59.293999999999997</v>
      </c>
      <c r="Q707" s="95">
        <f>'LEI Seaview Usage'!O706</f>
        <v>53.857999999999997</v>
      </c>
      <c r="R707" s="64">
        <f t="shared" si="36"/>
        <v>57.62</v>
      </c>
      <c r="S707" s="114">
        <f t="shared" si="37"/>
        <v>920</v>
      </c>
    </row>
    <row r="708" spans="2:19" ht="15.75" x14ac:dyDescent="0.25">
      <c r="B708" s="58"/>
      <c r="C708" s="13">
        <v>0.625</v>
      </c>
      <c r="D708" s="14" t="s">
        <v>740</v>
      </c>
      <c r="E708" s="15">
        <v>1143</v>
      </c>
      <c r="F708" s="15">
        <v>913</v>
      </c>
      <c r="G708" s="15">
        <v>1346</v>
      </c>
      <c r="H708" s="15">
        <v>1590</v>
      </c>
      <c r="I708" s="15">
        <v>738</v>
      </c>
      <c r="J708" s="17">
        <v>872</v>
      </c>
      <c r="K708" s="60">
        <f t="shared" si="35"/>
        <v>6602</v>
      </c>
      <c r="L708" s="95">
        <f>'LEI Seaview Usage'!J707</f>
        <v>45.073999999999998</v>
      </c>
      <c r="M708" s="95">
        <f>'LEI Seaview Usage'!K707</f>
        <v>41.847499999999997</v>
      </c>
      <c r="N708" s="95">
        <f>'LEI Seaview Usage'!L707</f>
        <v>48.728000000000002</v>
      </c>
      <c r="O708" s="95">
        <f>'LEI Seaview Usage'!M707</f>
        <v>53.120000000000005</v>
      </c>
      <c r="P708" s="95">
        <f>'LEI Seaview Usage'!N707</f>
        <v>40.534999999999997</v>
      </c>
      <c r="Q708" s="95">
        <f>'LEI Seaview Usage'!O707</f>
        <v>41.54</v>
      </c>
      <c r="R708" s="64">
        <f t="shared" si="36"/>
        <v>45.140749999999997</v>
      </c>
      <c r="S708" s="114">
        <f t="shared" si="37"/>
        <v>550.16666666666663</v>
      </c>
    </row>
    <row r="709" spans="2:19" ht="15.75" x14ac:dyDescent="0.25">
      <c r="B709" s="58"/>
      <c r="C709" s="13">
        <v>0.625</v>
      </c>
      <c r="D709" s="14" t="s">
        <v>741</v>
      </c>
      <c r="E709" s="15">
        <v>1370</v>
      </c>
      <c r="F709" s="15">
        <v>1376</v>
      </c>
      <c r="G709" s="15">
        <v>1666</v>
      </c>
      <c r="H709" s="15">
        <v>2037</v>
      </c>
      <c r="I709" s="15">
        <v>1387</v>
      </c>
      <c r="J709" s="17">
        <v>924</v>
      </c>
      <c r="K709" s="60">
        <f t="shared" si="35"/>
        <v>8760</v>
      </c>
      <c r="L709" s="95">
        <f>'LEI Seaview Usage'!J708</f>
        <v>49.16</v>
      </c>
      <c r="M709" s="95">
        <f>'LEI Seaview Usage'!K708</f>
        <v>49.268000000000001</v>
      </c>
      <c r="N709" s="95">
        <f>'LEI Seaview Usage'!L708</f>
        <v>54.488</v>
      </c>
      <c r="O709" s="95">
        <f>'LEI Seaview Usage'!M708</f>
        <v>61.165999999999997</v>
      </c>
      <c r="P709" s="95">
        <f>'LEI Seaview Usage'!N708</f>
        <v>49.466000000000001</v>
      </c>
      <c r="Q709" s="95">
        <f>'LEI Seaview Usage'!O708</f>
        <v>41.93</v>
      </c>
      <c r="R709" s="64">
        <f t="shared" si="36"/>
        <v>50.913000000000004</v>
      </c>
      <c r="S709" s="114">
        <f t="shared" si="37"/>
        <v>730</v>
      </c>
    </row>
    <row r="710" spans="2:19" ht="15.75" x14ac:dyDescent="0.25">
      <c r="B710" s="58"/>
      <c r="C710" s="13">
        <v>0.625</v>
      </c>
      <c r="D710" s="14" t="s">
        <v>742</v>
      </c>
      <c r="E710" s="15">
        <v>1320</v>
      </c>
      <c r="F710" s="15">
        <v>1401</v>
      </c>
      <c r="G710" s="15">
        <v>2132</v>
      </c>
      <c r="H710" s="15">
        <v>2156</v>
      </c>
      <c r="I710" s="15">
        <v>1484</v>
      </c>
      <c r="J710" s="17">
        <v>1317</v>
      </c>
      <c r="K710" s="60">
        <f t="shared" si="35"/>
        <v>9810</v>
      </c>
      <c r="L710" s="95">
        <f>'LEI Seaview Usage'!J709</f>
        <v>48.26</v>
      </c>
      <c r="M710" s="95">
        <f>'LEI Seaview Usage'!K709</f>
        <v>49.718000000000004</v>
      </c>
      <c r="N710" s="95">
        <f>'LEI Seaview Usage'!L709</f>
        <v>62.876000000000005</v>
      </c>
      <c r="O710" s="95">
        <f>'LEI Seaview Usage'!M709</f>
        <v>63.308</v>
      </c>
      <c r="P710" s="95">
        <f>'LEI Seaview Usage'!N709</f>
        <v>51.212000000000003</v>
      </c>
      <c r="Q710" s="95">
        <f>'LEI Seaview Usage'!O709</f>
        <v>48.206000000000003</v>
      </c>
      <c r="R710" s="64">
        <f t="shared" si="36"/>
        <v>53.930000000000007</v>
      </c>
      <c r="S710" s="114">
        <f t="shared" si="37"/>
        <v>817.5</v>
      </c>
    </row>
    <row r="711" spans="2:19" ht="15.75" x14ac:dyDescent="0.25">
      <c r="B711" s="58"/>
      <c r="C711" s="13">
        <v>0.625</v>
      </c>
      <c r="D711" s="14" t="s">
        <v>743</v>
      </c>
      <c r="E711" s="15">
        <v>2385</v>
      </c>
      <c r="F711" s="15">
        <v>2062</v>
      </c>
      <c r="G711" s="15">
        <v>2096</v>
      </c>
      <c r="H711" s="15">
        <v>1978</v>
      </c>
      <c r="I711" s="15">
        <v>1828</v>
      </c>
      <c r="J711" s="17">
        <v>1580</v>
      </c>
      <c r="K711" s="60">
        <f t="shared" si="35"/>
        <v>11929</v>
      </c>
      <c r="L711" s="95">
        <f>'LEI Seaview Usage'!J710</f>
        <v>67.430000000000007</v>
      </c>
      <c r="M711" s="95">
        <f>'LEI Seaview Usage'!K710</f>
        <v>61.616</v>
      </c>
      <c r="N711" s="95">
        <f>'LEI Seaview Usage'!L710</f>
        <v>62.228000000000002</v>
      </c>
      <c r="O711" s="95">
        <f>'LEI Seaview Usage'!M710</f>
        <v>60.103999999999999</v>
      </c>
      <c r="P711" s="95">
        <f>'LEI Seaview Usage'!N710</f>
        <v>57.403999999999996</v>
      </c>
      <c r="Q711" s="95">
        <f>'LEI Seaview Usage'!O710</f>
        <v>52.94</v>
      </c>
      <c r="R711" s="64">
        <f t="shared" si="36"/>
        <v>60.286999999999999</v>
      </c>
      <c r="S711" s="114">
        <f t="shared" si="37"/>
        <v>994.08333333333337</v>
      </c>
    </row>
    <row r="712" spans="2:19" ht="15.75" x14ac:dyDescent="0.25">
      <c r="B712" s="58"/>
      <c r="C712" s="13">
        <v>0.625</v>
      </c>
      <c r="D712" s="14" t="s">
        <v>744</v>
      </c>
      <c r="E712" s="15">
        <v>743</v>
      </c>
      <c r="F712" s="15">
        <v>654</v>
      </c>
      <c r="G712" s="15">
        <v>1365</v>
      </c>
      <c r="H712" s="15">
        <v>2758</v>
      </c>
      <c r="I712" s="15">
        <v>1096</v>
      </c>
      <c r="J712" s="17">
        <v>700</v>
      </c>
      <c r="K712" s="60">
        <f t="shared" si="35"/>
        <v>7316</v>
      </c>
      <c r="L712" s="95">
        <f>'LEI Seaview Usage'!J711</f>
        <v>40.572499999999998</v>
      </c>
      <c r="M712" s="95">
        <f>'LEI Seaview Usage'!K711</f>
        <v>39.905000000000001</v>
      </c>
      <c r="N712" s="95">
        <f>'LEI Seaview Usage'!L711</f>
        <v>49.07</v>
      </c>
      <c r="O712" s="95">
        <f>'LEI Seaview Usage'!M711</f>
        <v>74.144000000000005</v>
      </c>
      <c r="P712" s="95">
        <f>'LEI Seaview Usage'!N711</f>
        <v>44.228000000000002</v>
      </c>
      <c r="Q712" s="95">
        <f>'LEI Seaview Usage'!O711</f>
        <v>40.25</v>
      </c>
      <c r="R712" s="64">
        <f t="shared" si="36"/>
        <v>48.028249999999993</v>
      </c>
      <c r="S712" s="114">
        <f t="shared" si="37"/>
        <v>609.66666666666663</v>
      </c>
    </row>
    <row r="713" spans="2:19" ht="15.75" x14ac:dyDescent="0.25">
      <c r="B713" s="58"/>
      <c r="C713" s="13">
        <v>0.625</v>
      </c>
      <c r="D713" s="14" t="s">
        <v>745</v>
      </c>
      <c r="E713" s="15">
        <v>880</v>
      </c>
      <c r="F713" s="15">
        <v>1121</v>
      </c>
      <c r="G713" s="15">
        <v>1333</v>
      </c>
      <c r="H713" s="15">
        <v>1429</v>
      </c>
      <c r="I713" s="15">
        <v>1047</v>
      </c>
      <c r="J713" s="17">
        <v>1176</v>
      </c>
      <c r="K713" s="60">
        <f t="shared" ref="K713:K776" si="38">SUM(E713:J713)</f>
        <v>6986</v>
      </c>
      <c r="L713" s="95">
        <f>'LEI Seaview Usage'!J712</f>
        <v>41.6</v>
      </c>
      <c r="M713" s="95">
        <f>'LEI Seaview Usage'!K712</f>
        <v>44.677999999999997</v>
      </c>
      <c r="N713" s="95">
        <f>'LEI Seaview Usage'!L712</f>
        <v>48.494</v>
      </c>
      <c r="O713" s="95">
        <f>'LEI Seaview Usage'!M712</f>
        <v>50.222000000000001</v>
      </c>
      <c r="P713" s="95">
        <f>'LEI Seaview Usage'!N712</f>
        <v>43.345999999999997</v>
      </c>
      <c r="Q713" s="95">
        <f>'LEI Seaview Usage'!O712</f>
        <v>45.667999999999999</v>
      </c>
      <c r="R713" s="64">
        <f t="shared" ref="R713:R776" si="39">AVERAGE(L713:Q713)</f>
        <v>45.667999999999999</v>
      </c>
      <c r="S713" s="114">
        <f t="shared" ref="S713:S776" si="40">IFERROR(AVERAGE(E713:J713)/2,"")</f>
        <v>582.16666666666663</v>
      </c>
    </row>
    <row r="714" spans="2:19" ht="15.75" x14ac:dyDescent="0.25">
      <c r="B714" s="58"/>
      <c r="C714" s="13">
        <v>0.625</v>
      </c>
      <c r="D714" s="14" t="s">
        <v>746</v>
      </c>
      <c r="E714" s="15">
        <v>444</v>
      </c>
      <c r="F714" s="15">
        <v>445</v>
      </c>
      <c r="G714" s="15">
        <v>443</v>
      </c>
      <c r="H714" s="15">
        <v>690</v>
      </c>
      <c r="I714" s="15">
        <v>532</v>
      </c>
      <c r="J714" s="17">
        <v>427</v>
      </c>
      <c r="K714" s="60">
        <f t="shared" si="38"/>
        <v>2981</v>
      </c>
      <c r="L714" s="95">
        <f>'LEI Seaview Usage'!J713</f>
        <v>38.33</v>
      </c>
      <c r="M714" s="95">
        <f>'LEI Seaview Usage'!K713</f>
        <v>38.337499999999999</v>
      </c>
      <c r="N714" s="95">
        <f>'LEI Seaview Usage'!L713</f>
        <v>38.322499999999998</v>
      </c>
      <c r="O714" s="95">
        <f>'LEI Seaview Usage'!M713</f>
        <v>40.174999999999997</v>
      </c>
      <c r="P714" s="95">
        <f>'LEI Seaview Usage'!N713</f>
        <v>38.99</v>
      </c>
      <c r="Q714" s="95">
        <f>'LEI Seaview Usage'!O713</f>
        <v>38.202500000000001</v>
      </c>
      <c r="R714" s="64">
        <f t="shared" si="39"/>
        <v>38.726249999999993</v>
      </c>
      <c r="S714" s="114">
        <f t="shared" si="40"/>
        <v>248.41666666666666</v>
      </c>
    </row>
    <row r="715" spans="2:19" ht="15.75" x14ac:dyDescent="0.25">
      <c r="B715" s="58"/>
      <c r="C715" s="13">
        <v>0.625</v>
      </c>
      <c r="D715" s="14" t="s">
        <v>747</v>
      </c>
      <c r="E715" s="15">
        <v>7</v>
      </c>
      <c r="F715" s="15">
        <v>1153</v>
      </c>
      <c r="G715" s="15">
        <v>1944</v>
      </c>
      <c r="H715" s="15">
        <v>452</v>
      </c>
      <c r="I715" s="15">
        <v>82</v>
      </c>
      <c r="J715" s="17">
        <v>25</v>
      </c>
      <c r="K715" s="60">
        <f t="shared" si="38"/>
        <v>3663</v>
      </c>
      <c r="L715" s="95">
        <f>'LEI Seaview Usage'!J714</f>
        <v>35.052500000000002</v>
      </c>
      <c r="M715" s="95">
        <f>'LEI Seaview Usage'!K714</f>
        <v>45.253999999999998</v>
      </c>
      <c r="N715" s="95">
        <f>'LEI Seaview Usage'!L714</f>
        <v>59.492000000000004</v>
      </c>
      <c r="O715" s="95">
        <f>'LEI Seaview Usage'!M714</f>
        <v>38.39</v>
      </c>
      <c r="P715" s="95">
        <f>'LEI Seaview Usage'!N714</f>
        <v>35.615000000000002</v>
      </c>
      <c r="Q715" s="95">
        <f>'LEI Seaview Usage'!O714</f>
        <v>35.1875</v>
      </c>
      <c r="R715" s="64">
        <f t="shared" si="39"/>
        <v>41.4985</v>
      </c>
      <c r="S715" s="114">
        <f t="shared" si="40"/>
        <v>305.25</v>
      </c>
    </row>
    <row r="716" spans="2:19" ht="15.75" x14ac:dyDescent="0.25">
      <c r="B716" s="58"/>
      <c r="C716" s="13">
        <v>0.625</v>
      </c>
      <c r="D716" s="14" t="s">
        <v>748</v>
      </c>
      <c r="E716" s="15"/>
      <c r="F716" s="15">
        <v>2</v>
      </c>
      <c r="G716" s="15"/>
      <c r="H716" s="15"/>
      <c r="I716" s="15"/>
      <c r="J716" s="17"/>
      <c r="K716" s="60">
        <f t="shared" si="38"/>
        <v>2</v>
      </c>
      <c r="L716" s="95">
        <f>'LEI Seaview Usage'!J715</f>
        <v>35</v>
      </c>
      <c r="M716" s="95">
        <f>'LEI Seaview Usage'!K715</f>
        <v>35.015000000000001</v>
      </c>
      <c r="N716" s="95">
        <f>'LEI Seaview Usage'!L715</f>
        <v>35</v>
      </c>
      <c r="O716" s="95">
        <f>'LEI Seaview Usage'!M715</f>
        <v>35</v>
      </c>
      <c r="P716" s="95">
        <f>'LEI Seaview Usage'!N715</f>
        <v>35</v>
      </c>
      <c r="Q716" s="95">
        <f>'LEI Seaview Usage'!O715</f>
        <v>35</v>
      </c>
      <c r="R716" s="64">
        <f t="shared" si="39"/>
        <v>35.002499999999998</v>
      </c>
      <c r="S716" s="114">
        <f t="shared" si="40"/>
        <v>1</v>
      </c>
    </row>
    <row r="717" spans="2:19" ht="15.75" x14ac:dyDescent="0.25">
      <c r="B717" s="58"/>
      <c r="C717" s="13">
        <v>0.625</v>
      </c>
      <c r="D717" s="14" t="s">
        <v>749</v>
      </c>
      <c r="E717" s="15">
        <v>109</v>
      </c>
      <c r="F717" s="15">
        <v>2</v>
      </c>
      <c r="G717" s="15">
        <v>416</v>
      </c>
      <c r="H717" s="15">
        <v>435</v>
      </c>
      <c r="I717" s="15">
        <v>195</v>
      </c>
      <c r="J717" s="17">
        <v>384</v>
      </c>
      <c r="K717" s="60">
        <f t="shared" si="38"/>
        <v>1541</v>
      </c>
      <c r="L717" s="95">
        <f>'LEI Seaview Usage'!J716</f>
        <v>35.817500000000003</v>
      </c>
      <c r="M717" s="95">
        <f>'LEI Seaview Usage'!K716</f>
        <v>35.015000000000001</v>
      </c>
      <c r="N717" s="95">
        <f>'LEI Seaview Usage'!L716</f>
        <v>38.119999999999997</v>
      </c>
      <c r="O717" s="95">
        <f>'LEI Seaview Usage'!M716</f>
        <v>38.262500000000003</v>
      </c>
      <c r="P717" s="95">
        <f>'LEI Seaview Usage'!N716</f>
        <v>36.462499999999999</v>
      </c>
      <c r="Q717" s="95">
        <f>'LEI Seaview Usage'!O716</f>
        <v>37.880000000000003</v>
      </c>
      <c r="R717" s="64">
        <f t="shared" si="39"/>
        <v>36.926250000000003</v>
      </c>
      <c r="S717" s="114">
        <f t="shared" si="40"/>
        <v>128.41666666666666</v>
      </c>
    </row>
    <row r="718" spans="2:19" ht="15.75" x14ac:dyDescent="0.25">
      <c r="B718" s="58"/>
      <c r="C718" s="13">
        <v>0.625</v>
      </c>
      <c r="D718" s="14" t="s">
        <v>750</v>
      </c>
      <c r="E718" s="15">
        <v>117</v>
      </c>
      <c r="F718" s="15">
        <v>421</v>
      </c>
      <c r="G718" s="15">
        <v>1299</v>
      </c>
      <c r="H718" s="15">
        <v>1583</v>
      </c>
      <c r="I718" s="15">
        <v>101</v>
      </c>
      <c r="J718" s="17">
        <v>15</v>
      </c>
      <c r="K718" s="60">
        <f t="shared" si="38"/>
        <v>3536</v>
      </c>
      <c r="L718" s="95">
        <f>'LEI Seaview Usage'!J717</f>
        <v>35.877499999999998</v>
      </c>
      <c r="M718" s="95">
        <f>'LEI Seaview Usage'!K717</f>
        <v>38.157499999999999</v>
      </c>
      <c r="N718" s="95">
        <f>'LEI Seaview Usage'!L717</f>
        <v>47.881999999999998</v>
      </c>
      <c r="O718" s="95">
        <f>'LEI Seaview Usage'!M717</f>
        <v>52.994</v>
      </c>
      <c r="P718" s="95">
        <f>'LEI Seaview Usage'!N717</f>
        <v>35.7575</v>
      </c>
      <c r="Q718" s="95">
        <f>'LEI Seaview Usage'!O717</f>
        <v>35.112499999999997</v>
      </c>
      <c r="R718" s="64">
        <f t="shared" si="39"/>
        <v>40.963500000000003</v>
      </c>
      <c r="S718" s="114">
        <f t="shared" si="40"/>
        <v>294.66666666666669</v>
      </c>
    </row>
    <row r="719" spans="2:19" ht="15.75" x14ac:dyDescent="0.25">
      <c r="B719" s="58"/>
      <c r="C719" s="13">
        <v>0.625</v>
      </c>
      <c r="D719" s="14" t="s">
        <v>751</v>
      </c>
      <c r="E719" s="15">
        <v>174</v>
      </c>
      <c r="F719" s="15">
        <v>46</v>
      </c>
      <c r="G719" s="15">
        <v>136</v>
      </c>
      <c r="H719" s="15">
        <v>938</v>
      </c>
      <c r="I719" s="15">
        <v>269</v>
      </c>
      <c r="J719" s="17">
        <v>379</v>
      </c>
      <c r="K719" s="60">
        <f t="shared" si="38"/>
        <v>1942</v>
      </c>
      <c r="L719" s="95">
        <f>'LEI Seaview Usage'!J718</f>
        <v>36.305</v>
      </c>
      <c r="M719" s="95">
        <f>'LEI Seaview Usage'!K718</f>
        <v>35.344999999999999</v>
      </c>
      <c r="N719" s="95">
        <f>'LEI Seaview Usage'!L718</f>
        <v>36.020000000000003</v>
      </c>
      <c r="O719" s="95">
        <f>'LEI Seaview Usage'!M718</f>
        <v>42.034999999999997</v>
      </c>
      <c r="P719" s="95">
        <f>'LEI Seaview Usage'!N718</f>
        <v>37.017499999999998</v>
      </c>
      <c r="Q719" s="95">
        <f>'LEI Seaview Usage'!O718</f>
        <v>37.842500000000001</v>
      </c>
      <c r="R719" s="64">
        <f t="shared" si="39"/>
        <v>37.427500000000002</v>
      </c>
      <c r="S719" s="114">
        <f t="shared" si="40"/>
        <v>161.83333333333334</v>
      </c>
    </row>
    <row r="720" spans="2:19" ht="15.75" x14ac:dyDescent="0.25">
      <c r="B720" s="58"/>
      <c r="C720" s="13">
        <v>0.625</v>
      </c>
      <c r="D720" s="14" t="s">
        <v>752</v>
      </c>
      <c r="E720" s="15">
        <v>819</v>
      </c>
      <c r="F720" s="15">
        <v>2076</v>
      </c>
      <c r="G720" s="15">
        <v>4197</v>
      </c>
      <c r="H720" s="15">
        <v>5006</v>
      </c>
      <c r="I720" s="15">
        <v>2280</v>
      </c>
      <c r="J720" s="17">
        <v>834</v>
      </c>
      <c r="K720" s="60">
        <f t="shared" si="38"/>
        <v>15212</v>
      </c>
      <c r="L720" s="95">
        <f>'LEI Seaview Usage'!J719</f>
        <v>41.142499999999998</v>
      </c>
      <c r="M720" s="95">
        <f>'LEI Seaview Usage'!K719</f>
        <v>61.867999999999995</v>
      </c>
      <c r="N720" s="95">
        <f>'LEI Seaview Usage'!L719</f>
        <v>126.38</v>
      </c>
      <c r="O720" s="95">
        <f>'LEI Seaview Usage'!M719</f>
        <v>158.74</v>
      </c>
      <c r="P720" s="95">
        <f>'LEI Seaview Usage'!N719</f>
        <v>65.540000000000006</v>
      </c>
      <c r="Q720" s="95">
        <f>'LEI Seaview Usage'!O719</f>
        <v>41.255000000000003</v>
      </c>
      <c r="R720" s="64">
        <f t="shared" si="39"/>
        <v>82.487583333333333</v>
      </c>
      <c r="S720" s="114">
        <f t="shared" si="40"/>
        <v>1267.6666666666667</v>
      </c>
    </row>
    <row r="721" spans="2:19" ht="15.75" x14ac:dyDescent="0.25">
      <c r="B721" s="58"/>
      <c r="C721" s="13">
        <v>0.625</v>
      </c>
      <c r="D721" s="14" t="s">
        <v>753</v>
      </c>
      <c r="E721" s="15"/>
      <c r="F721" s="15">
        <v>25</v>
      </c>
      <c r="G721" s="15">
        <v>2</v>
      </c>
      <c r="H721" s="15">
        <v>5</v>
      </c>
      <c r="I721" s="15">
        <v>4</v>
      </c>
      <c r="J721" s="17">
        <v>2</v>
      </c>
      <c r="K721" s="60">
        <f t="shared" si="38"/>
        <v>38</v>
      </c>
      <c r="L721" s="95">
        <f>'LEI Seaview Usage'!J720</f>
        <v>35</v>
      </c>
      <c r="M721" s="95">
        <f>'LEI Seaview Usage'!K720</f>
        <v>35.1875</v>
      </c>
      <c r="N721" s="95">
        <f>'LEI Seaview Usage'!L720</f>
        <v>35.015000000000001</v>
      </c>
      <c r="O721" s="95">
        <f>'LEI Seaview Usage'!M720</f>
        <v>35.037500000000001</v>
      </c>
      <c r="P721" s="95">
        <f>'LEI Seaview Usage'!N720</f>
        <v>35.03</v>
      </c>
      <c r="Q721" s="95">
        <f>'LEI Seaview Usage'!O720</f>
        <v>35.015000000000001</v>
      </c>
      <c r="R721" s="64">
        <f t="shared" si="39"/>
        <v>35.047500000000007</v>
      </c>
      <c r="S721" s="114">
        <f t="shared" si="40"/>
        <v>3.8</v>
      </c>
    </row>
    <row r="722" spans="2:19" ht="15.75" x14ac:dyDescent="0.25">
      <c r="B722" s="58"/>
      <c r="C722" s="13">
        <v>0.625</v>
      </c>
      <c r="D722" s="14" t="s">
        <v>754</v>
      </c>
      <c r="E722" s="15">
        <v>541</v>
      </c>
      <c r="F722" s="15">
        <v>1473</v>
      </c>
      <c r="G722" s="15">
        <v>3364</v>
      </c>
      <c r="H722" s="15">
        <v>3989</v>
      </c>
      <c r="I722" s="15">
        <v>649</v>
      </c>
      <c r="J722" s="17">
        <v>247</v>
      </c>
      <c r="K722" s="60">
        <f t="shared" si="38"/>
        <v>10263</v>
      </c>
      <c r="L722" s="95">
        <f>'LEI Seaview Usage'!J721</f>
        <v>39.057499999999997</v>
      </c>
      <c r="M722" s="95">
        <f>'LEI Seaview Usage'!K721</f>
        <v>51.014000000000003</v>
      </c>
      <c r="N722" s="95">
        <f>'LEI Seaview Usage'!L721</f>
        <v>93.06</v>
      </c>
      <c r="O722" s="95">
        <f>'LEI Seaview Usage'!M721</f>
        <v>118.06</v>
      </c>
      <c r="P722" s="95">
        <f>'LEI Seaview Usage'!N721</f>
        <v>39.8675</v>
      </c>
      <c r="Q722" s="95">
        <f>'LEI Seaview Usage'!O721</f>
        <v>36.852499999999999</v>
      </c>
      <c r="R722" s="64">
        <f t="shared" si="39"/>
        <v>62.985250000000008</v>
      </c>
      <c r="S722" s="114">
        <f t="shared" si="40"/>
        <v>855.25</v>
      </c>
    </row>
    <row r="723" spans="2:19" ht="15.75" x14ac:dyDescent="0.25">
      <c r="B723" s="58"/>
      <c r="C723" s="13">
        <v>0.625</v>
      </c>
      <c r="D723" s="14" t="s">
        <v>755</v>
      </c>
      <c r="E723" s="15">
        <v>1213</v>
      </c>
      <c r="F723" s="15">
        <v>1271</v>
      </c>
      <c r="G723" s="15">
        <v>1376</v>
      </c>
      <c r="H723" s="15">
        <v>1366</v>
      </c>
      <c r="I723" s="15">
        <v>1090</v>
      </c>
      <c r="J723" s="17">
        <v>1020</v>
      </c>
      <c r="K723" s="60">
        <f t="shared" si="38"/>
        <v>7336</v>
      </c>
      <c r="L723" s="95">
        <f>'LEI Seaview Usage'!J722</f>
        <v>46.334000000000003</v>
      </c>
      <c r="M723" s="95">
        <f>'LEI Seaview Usage'!K722</f>
        <v>47.378</v>
      </c>
      <c r="N723" s="95">
        <f>'LEI Seaview Usage'!L722</f>
        <v>49.268000000000001</v>
      </c>
      <c r="O723" s="95">
        <f>'LEI Seaview Usage'!M722</f>
        <v>49.088000000000001</v>
      </c>
      <c r="P723" s="95">
        <f>'LEI Seaview Usage'!N722</f>
        <v>44.12</v>
      </c>
      <c r="Q723" s="95">
        <f>'LEI Seaview Usage'!O722</f>
        <v>42.86</v>
      </c>
      <c r="R723" s="64">
        <f t="shared" si="39"/>
        <v>46.508000000000003</v>
      </c>
      <c r="S723" s="114">
        <f t="shared" si="40"/>
        <v>611.33333333333337</v>
      </c>
    </row>
    <row r="724" spans="2:19" ht="15.75" x14ac:dyDescent="0.25">
      <c r="B724" s="58"/>
      <c r="C724" s="13">
        <v>0.625</v>
      </c>
      <c r="D724" s="14" t="s">
        <v>756</v>
      </c>
      <c r="E724" s="15">
        <v>604</v>
      </c>
      <c r="F724" s="15">
        <v>1347</v>
      </c>
      <c r="G724" s="15">
        <v>1675</v>
      </c>
      <c r="H724" s="15">
        <v>2675</v>
      </c>
      <c r="I724" s="15">
        <v>1075</v>
      </c>
      <c r="J724" s="17">
        <v>541</v>
      </c>
      <c r="K724" s="60">
        <f t="shared" si="38"/>
        <v>7917</v>
      </c>
      <c r="L724" s="95">
        <f>'LEI Seaview Usage'!J723</f>
        <v>39.53</v>
      </c>
      <c r="M724" s="95">
        <f>'LEI Seaview Usage'!K723</f>
        <v>48.746000000000002</v>
      </c>
      <c r="N724" s="95">
        <f>'LEI Seaview Usage'!L723</f>
        <v>54.65</v>
      </c>
      <c r="O724" s="95">
        <f>'LEI Seaview Usage'!M723</f>
        <v>72.650000000000006</v>
      </c>
      <c r="P724" s="95">
        <f>'LEI Seaview Usage'!N723</f>
        <v>43.85</v>
      </c>
      <c r="Q724" s="95">
        <f>'LEI Seaview Usage'!O723</f>
        <v>39.057499999999997</v>
      </c>
      <c r="R724" s="64">
        <f t="shared" si="39"/>
        <v>49.747250000000008</v>
      </c>
      <c r="S724" s="114">
        <f t="shared" si="40"/>
        <v>659.75</v>
      </c>
    </row>
    <row r="725" spans="2:19" ht="15.75" x14ac:dyDescent="0.25">
      <c r="B725" s="58"/>
      <c r="C725" s="13">
        <v>0.625</v>
      </c>
      <c r="D725" s="14" t="s">
        <v>757</v>
      </c>
      <c r="E725" s="15">
        <v>10</v>
      </c>
      <c r="F725" s="15">
        <v>118</v>
      </c>
      <c r="G725" s="15">
        <v>40</v>
      </c>
      <c r="H725" s="15">
        <v>176</v>
      </c>
      <c r="I725" s="15">
        <v>28</v>
      </c>
      <c r="J725" s="17"/>
      <c r="K725" s="60">
        <f t="shared" si="38"/>
        <v>372</v>
      </c>
      <c r="L725" s="95">
        <f>'LEI Seaview Usage'!J724</f>
        <v>35.075000000000003</v>
      </c>
      <c r="M725" s="95">
        <f>'LEI Seaview Usage'!K724</f>
        <v>35.884999999999998</v>
      </c>
      <c r="N725" s="95">
        <f>'LEI Seaview Usage'!L724</f>
        <v>35.299999999999997</v>
      </c>
      <c r="O725" s="95">
        <f>'LEI Seaview Usage'!M724</f>
        <v>36.32</v>
      </c>
      <c r="P725" s="95">
        <f>'LEI Seaview Usage'!N724</f>
        <v>35.21</v>
      </c>
      <c r="Q725" s="95">
        <f>'LEI Seaview Usage'!O724</f>
        <v>35</v>
      </c>
      <c r="R725" s="64">
        <f t="shared" si="39"/>
        <v>35.465000000000003</v>
      </c>
      <c r="S725" s="114">
        <f t="shared" si="40"/>
        <v>37.200000000000003</v>
      </c>
    </row>
    <row r="726" spans="2:19" ht="15.75" x14ac:dyDescent="0.25">
      <c r="B726" s="58"/>
      <c r="C726" s="13">
        <v>0.625</v>
      </c>
      <c r="D726" s="14" t="s">
        <v>758</v>
      </c>
      <c r="E726" s="15">
        <v>541</v>
      </c>
      <c r="F726" s="15">
        <v>535</v>
      </c>
      <c r="G726" s="15">
        <v>617</v>
      </c>
      <c r="H726" s="15">
        <v>631</v>
      </c>
      <c r="I726" s="15">
        <v>576</v>
      </c>
      <c r="J726" s="17">
        <v>612</v>
      </c>
      <c r="K726" s="60">
        <f t="shared" si="38"/>
        <v>3512</v>
      </c>
      <c r="L726" s="95">
        <f>'LEI Seaview Usage'!J725</f>
        <v>39.057499999999997</v>
      </c>
      <c r="M726" s="95">
        <f>'LEI Seaview Usage'!K725</f>
        <v>39.012500000000003</v>
      </c>
      <c r="N726" s="95">
        <f>'LEI Seaview Usage'!L725</f>
        <v>39.627499999999998</v>
      </c>
      <c r="O726" s="95">
        <f>'LEI Seaview Usage'!M725</f>
        <v>39.732500000000002</v>
      </c>
      <c r="P726" s="95">
        <f>'LEI Seaview Usage'!N725</f>
        <v>39.32</v>
      </c>
      <c r="Q726" s="95">
        <f>'LEI Seaview Usage'!O725</f>
        <v>39.590000000000003</v>
      </c>
      <c r="R726" s="64">
        <f t="shared" si="39"/>
        <v>39.39</v>
      </c>
      <c r="S726" s="114">
        <f t="shared" si="40"/>
        <v>292.66666666666669</v>
      </c>
    </row>
    <row r="727" spans="2:19" ht="15.75" x14ac:dyDescent="0.25">
      <c r="B727" s="58"/>
      <c r="C727" s="13">
        <v>0.625</v>
      </c>
      <c r="D727" s="52">
        <v>30922</v>
      </c>
      <c r="E727" s="15">
        <v>362</v>
      </c>
      <c r="F727" s="15">
        <v>471</v>
      </c>
      <c r="G727" s="15">
        <v>652</v>
      </c>
      <c r="H727" s="15">
        <v>519</v>
      </c>
      <c r="I727" s="15">
        <v>527</v>
      </c>
      <c r="J727" s="17">
        <v>760</v>
      </c>
      <c r="K727" s="60">
        <f t="shared" si="38"/>
        <v>3291</v>
      </c>
      <c r="L727" s="95">
        <f>'LEI Seaview Usage'!J726</f>
        <v>37.715000000000003</v>
      </c>
      <c r="M727" s="95">
        <f>'LEI Seaview Usage'!K726</f>
        <v>38.532499999999999</v>
      </c>
      <c r="N727" s="95">
        <f>'LEI Seaview Usage'!L726</f>
        <v>39.89</v>
      </c>
      <c r="O727" s="95">
        <f>'LEI Seaview Usage'!M726</f>
        <v>38.892499999999998</v>
      </c>
      <c r="P727" s="95">
        <f>'LEI Seaview Usage'!N726</f>
        <v>38.952500000000001</v>
      </c>
      <c r="Q727" s="95">
        <f>'LEI Seaview Usage'!O726</f>
        <v>40.700000000000003</v>
      </c>
      <c r="R727" s="64">
        <f t="shared" si="39"/>
        <v>39.113750000000003</v>
      </c>
      <c r="S727" s="114">
        <f t="shared" si="40"/>
        <v>274.25</v>
      </c>
    </row>
    <row r="728" spans="2:19" ht="15.75" x14ac:dyDescent="0.25">
      <c r="B728" s="58"/>
      <c r="C728" s="13">
        <v>0.625</v>
      </c>
      <c r="D728" s="14" t="s">
        <v>759</v>
      </c>
      <c r="E728" s="15">
        <v>660</v>
      </c>
      <c r="F728" s="15">
        <v>691</v>
      </c>
      <c r="G728" s="15">
        <v>1094</v>
      </c>
      <c r="H728" s="15">
        <v>3001</v>
      </c>
      <c r="I728" s="15">
        <v>1381</v>
      </c>
      <c r="J728" s="17">
        <v>646</v>
      </c>
      <c r="K728" s="60">
        <f t="shared" si="38"/>
        <v>7473</v>
      </c>
      <c r="L728" s="95">
        <f>'LEI Seaview Usage'!J727</f>
        <v>39.950000000000003</v>
      </c>
      <c r="M728" s="95">
        <f>'LEI Seaview Usage'!K727</f>
        <v>40.182499999999997</v>
      </c>
      <c r="N728" s="95">
        <f>'LEI Seaview Usage'!L727</f>
        <v>44.192</v>
      </c>
      <c r="O728" s="95">
        <f>'LEI Seaview Usage'!M727</f>
        <v>78.540000000000006</v>
      </c>
      <c r="P728" s="95">
        <f>'LEI Seaview Usage'!N727</f>
        <v>49.358000000000004</v>
      </c>
      <c r="Q728" s="95">
        <f>'LEI Seaview Usage'!O727</f>
        <v>39.844999999999999</v>
      </c>
      <c r="R728" s="64">
        <f t="shared" si="39"/>
        <v>48.677916666666668</v>
      </c>
      <c r="S728" s="114">
        <f t="shared" si="40"/>
        <v>622.75</v>
      </c>
    </row>
    <row r="729" spans="2:19" ht="15.75" x14ac:dyDescent="0.25">
      <c r="B729" s="58"/>
      <c r="C729" s="13">
        <v>0.625</v>
      </c>
      <c r="D729" s="14" t="s">
        <v>760</v>
      </c>
      <c r="E729" s="15">
        <v>220</v>
      </c>
      <c r="F729" s="15">
        <v>194</v>
      </c>
      <c r="G729" s="15">
        <v>837</v>
      </c>
      <c r="H729" s="15">
        <v>1815</v>
      </c>
      <c r="I729" s="15">
        <v>432</v>
      </c>
      <c r="J729" s="17">
        <v>249</v>
      </c>
      <c r="K729" s="60">
        <f t="shared" si="38"/>
        <v>3747</v>
      </c>
      <c r="L729" s="95">
        <f>'LEI Seaview Usage'!J728</f>
        <v>36.65</v>
      </c>
      <c r="M729" s="95">
        <f>'LEI Seaview Usage'!K728</f>
        <v>36.454999999999998</v>
      </c>
      <c r="N729" s="95">
        <f>'LEI Seaview Usage'!L728</f>
        <v>41.277500000000003</v>
      </c>
      <c r="O729" s="95">
        <f>'LEI Seaview Usage'!M728</f>
        <v>57.17</v>
      </c>
      <c r="P729" s="95">
        <f>'LEI Seaview Usage'!N728</f>
        <v>38.24</v>
      </c>
      <c r="Q729" s="95">
        <f>'LEI Seaview Usage'!O728</f>
        <v>36.8675</v>
      </c>
      <c r="R729" s="64">
        <f t="shared" si="39"/>
        <v>41.110000000000007</v>
      </c>
      <c r="S729" s="114">
        <f t="shared" si="40"/>
        <v>312.25</v>
      </c>
    </row>
    <row r="730" spans="2:19" ht="15.75" x14ac:dyDescent="0.25">
      <c r="B730" s="58"/>
      <c r="C730" s="13">
        <v>0.625</v>
      </c>
      <c r="D730" s="14" t="s">
        <v>761</v>
      </c>
      <c r="E730" s="15">
        <v>97</v>
      </c>
      <c r="F730" s="15">
        <v>210</v>
      </c>
      <c r="G730" s="15">
        <v>271</v>
      </c>
      <c r="H730" s="15">
        <v>576</v>
      </c>
      <c r="I730" s="15">
        <v>164</v>
      </c>
      <c r="J730" s="17">
        <v>15</v>
      </c>
      <c r="K730" s="60">
        <f t="shared" si="38"/>
        <v>1333</v>
      </c>
      <c r="L730" s="95">
        <f>'LEI Seaview Usage'!J729</f>
        <v>35.727499999999999</v>
      </c>
      <c r="M730" s="95">
        <f>'LEI Seaview Usage'!K729</f>
        <v>36.575000000000003</v>
      </c>
      <c r="N730" s="95">
        <f>'LEI Seaview Usage'!L729</f>
        <v>37.032499999999999</v>
      </c>
      <c r="O730" s="95">
        <f>'LEI Seaview Usage'!M729</f>
        <v>39.32</v>
      </c>
      <c r="P730" s="95">
        <f>'LEI Seaview Usage'!N729</f>
        <v>36.229999999999997</v>
      </c>
      <c r="Q730" s="95">
        <f>'LEI Seaview Usage'!O729</f>
        <v>35.112499999999997</v>
      </c>
      <c r="R730" s="64">
        <f t="shared" si="39"/>
        <v>36.666249999999998</v>
      </c>
      <c r="S730" s="114">
        <f t="shared" si="40"/>
        <v>111.08333333333333</v>
      </c>
    </row>
    <row r="731" spans="2:19" ht="15.75" x14ac:dyDescent="0.25">
      <c r="B731" s="58"/>
      <c r="C731" s="13">
        <v>0.625</v>
      </c>
      <c r="D731" s="14" t="s">
        <v>762</v>
      </c>
      <c r="E731" s="15">
        <v>101</v>
      </c>
      <c r="F731" s="15">
        <v>99</v>
      </c>
      <c r="G731" s="15">
        <v>147</v>
      </c>
      <c r="H731" s="15">
        <v>335</v>
      </c>
      <c r="I731" s="15">
        <v>128</v>
      </c>
      <c r="J731" s="17">
        <v>55</v>
      </c>
      <c r="K731" s="60">
        <f t="shared" si="38"/>
        <v>865</v>
      </c>
      <c r="L731" s="95">
        <f>'LEI Seaview Usage'!J730</f>
        <v>35.7575</v>
      </c>
      <c r="M731" s="95">
        <f>'LEI Seaview Usage'!K730</f>
        <v>35.7425</v>
      </c>
      <c r="N731" s="95">
        <f>'LEI Seaview Usage'!L730</f>
        <v>36.102499999999999</v>
      </c>
      <c r="O731" s="95">
        <f>'LEI Seaview Usage'!M730</f>
        <v>37.512500000000003</v>
      </c>
      <c r="P731" s="95">
        <f>'LEI Seaview Usage'!N730</f>
        <v>35.96</v>
      </c>
      <c r="Q731" s="95">
        <f>'LEI Seaview Usage'!O730</f>
        <v>35.412500000000001</v>
      </c>
      <c r="R731" s="64">
        <f t="shared" si="39"/>
        <v>36.081250000000004</v>
      </c>
      <c r="S731" s="114">
        <f t="shared" si="40"/>
        <v>72.083333333333329</v>
      </c>
    </row>
    <row r="732" spans="2:19" ht="15.75" x14ac:dyDescent="0.25">
      <c r="B732" s="58"/>
      <c r="C732" s="13">
        <v>0.625</v>
      </c>
      <c r="D732" s="14" t="s">
        <v>763</v>
      </c>
      <c r="E732" s="15">
        <v>657</v>
      </c>
      <c r="F732" s="15">
        <v>670</v>
      </c>
      <c r="G732" s="15">
        <v>872</v>
      </c>
      <c r="H732" s="15">
        <v>1129</v>
      </c>
      <c r="I732" s="15">
        <v>792</v>
      </c>
      <c r="J732" s="17">
        <v>731</v>
      </c>
      <c r="K732" s="60">
        <f t="shared" si="38"/>
        <v>4851</v>
      </c>
      <c r="L732" s="95">
        <f>'LEI Seaview Usage'!J731</f>
        <v>39.927500000000002</v>
      </c>
      <c r="M732" s="95">
        <f>'LEI Seaview Usage'!K731</f>
        <v>40.024999999999999</v>
      </c>
      <c r="N732" s="95">
        <f>'LEI Seaview Usage'!L731</f>
        <v>41.54</v>
      </c>
      <c r="O732" s="95">
        <f>'LEI Seaview Usage'!M731</f>
        <v>44.822000000000003</v>
      </c>
      <c r="P732" s="95">
        <f>'LEI Seaview Usage'!N731</f>
        <v>40.94</v>
      </c>
      <c r="Q732" s="95">
        <f>'LEI Seaview Usage'!O731</f>
        <v>40.482500000000002</v>
      </c>
      <c r="R732" s="64">
        <f t="shared" si="39"/>
        <v>41.289500000000004</v>
      </c>
      <c r="S732" s="114">
        <f t="shared" si="40"/>
        <v>404.25</v>
      </c>
    </row>
    <row r="733" spans="2:19" ht="15.75" x14ac:dyDescent="0.25">
      <c r="B733" s="58"/>
      <c r="C733" s="13">
        <v>0.625</v>
      </c>
      <c r="D733" s="14" t="s">
        <v>764</v>
      </c>
      <c r="E733" s="15">
        <v>255</v>
      </c>
      <c r="F733" s="15">
        <v>147</v>
      </c>
      <c r="G733" s="15">
        <v>171</v>
      </c>
      <c r="H733" s="15">
        <v>439</v>
      </c>
      <c r="I733" s="15">
        <v>112</v>
      </c>
      <c r="J733" s="17">
        <v>42</v>
      </c>
      <c r="K733" s="60">
        <f t="shared" si="38"/>
        <v>1166</v>
      </c>
      <c r="L733" s="95">
        <f>'LEI Seaview Usage'!J732</f>
        <v>36.912500000000001</v>
      </c>
      <c r="M733" s="95">
        <f>'LEI Seaview Usage'!K732</f>
        <v>36.102499999999999</v>
      </c>
      <c r="N733" s="95">
        <f>'LEI Seaview Usage'!L732</f>
        <v>36.282499999999999</v>
      </c>
      <c r="O733" s="95">
        <f>'LEI Seaview Usage'!M732</f>
        <v>38.292499999999997</v>
      </c>
      <c r="P733" s="95">
        <f>'LEI Seaview Usage'!N732</f>
        <v>35.840000000000003</v>
      </c>
      <c r="Q733" s="95">
        <f>'LEI Seaview Usage'!O732</f>
        <v>35.314999999999998</v>
      </c>
      <c r="R733" s="64">
        <f t="shared" si="39"/>
        <v>36.457500000000003</v>
      </c>
      <c r="S733" s="114">
        <f t="shared" si="40"/>
        <v>97.166666666666671</v>
      </c>
    </row>
    <row r="734" spans="2:19" ht="15.75" x14ac:dyDescent="0.25">
      <c r="B734" s="58"/>
      <c r="C734" s="13">
        <v>0.625</v>
      </c>
      <c r="D734" s="14" t="s">
        <v>765</v>
      </c>
      <c r="E734" s="15">
        <v>1289</v>
      </c>
      <c r="F734" s="15">
        <v>1033</v>
      </c>
      <c r="G734" s="15">
        <v>1421</v>
      </c>
      <c r="H734" s="15">
        <v>1523</v>
      </c>
      <c r="I734" s="15">
        <v>1405</v>
      </c>
      <c r="J734" s="17">
        <v>1143</v>
      </c>
      <c r="K734" s="60">
        <f t="shared" si="38"/>
        <v>7814</v>
      </c>
      <c r="L734" s="95">
        <f>'LEI Seaview Usage'!J733</f>
        <v>47.701999999999998</v>
      </c>
      <c r="M734" s="95">
        <f>'LEI Seaview Usage'!K733</f>
        <v>43.094000000000001</v>
      </c>
      <c r="N734" s="95">
        <f>'LEI Seaview Usage'!L733</f>
        <v>50.078000000000003</v>
      </c>
      <c r="O734" s="95">
        <f>'LEI Seaview Usage'!M733</f>
        <v>51.914000000000001</v>
      </c>
      <c r="P734" s="95">
        <f>'LEI Seaview Usage'!N733</f>
        <v>49.79</v>
      </c>
      <c r="Q734" s="95">
        <f>'LEI Seaview Usage'!O733</f>
        <v>45.073999999999998</v>
      </c>
      <c r="R734" s="64">
        <f t="shared" si="39"/>
        <v>47.942</v>
      </c>
      <c r="S734" s="114">
        <f t="shared" si="40"/>
        <v>651.16666666666663</v>
      </c>
    </row>
    <row r="735" spans="2:19" ht="15.75" x14ac:dyDescent="0.25">
      <c r="B735" s="58"/>
      <c r="C735" s="13">
        <v>0.625</v>
      </c>
      <c r="D735" s="14" t="s">
        <v>766</v>
      </c>
      <c r="E735" s="15">
        <v>97</v>
      </c>
      <c r="F735" s="15">
        <v>80</v>
      </c>
      <c r="G735" s="15">
        <v>86</v>
      </c>
      <c r="H735" s="15">
        <v>279</v>
      </c>
      <c r="I735" s="15">
        <v>34</v>
      </c>
      <c r="J735" s="17">
        <v>11</v>
      </c>
      <c r="K735" s="60">
        <f t="shared" si="38"/>
        <v>587</v>
      </c>
      <c r="L735" s="95">
        <f>'LEI Seaview Usage'!J734</f>
        <v>35.727499999999999</v>
      </c>
      <c r="M735" s="95">
        <f>'LEI Seaview Usage'!K734</f>
        <v>35.6</v>
      </c>
      <c r="N735" s="95">
        <f>'LEI Seaview Usage'!L734</f>
        <v>35.645000000000003</v>
      </c>
      <c r="O735" s="95">
        <f>'LEI Seaview Usage'!M734</f>
        <v>37.092500000000001</v>
      </c>
      <c r="P735" s="95">
        <f>'LEI Seaview Usage'!N734</f>
        <v>35.255000000000003</v>
      </c>
      <c r="Q735" s="95">
        <f>'LEI Seaview Usage'!O734</f>
        <v>35.082500000000003</v>
      </c>
      <c r="R735" s="64">
        <f t="shared" si="39"/>
        <v>35.733750000000001</v>
      </c>
      <c r="S735" s="114">
        <f t="shared" si="40"/>
        <v>48.916666666666664</v>
      </c>
    </row>
    <row r="736" spans="2:19" ht="15.75" x14ac:dyDescent="0.25">
      <c r="B736" s="58"/>
      <c r="C736" s="13">
        <v>0.625</v>
      </c>
      <c r="D736" s="14" t="s">
        <v>767</v>
      </c>
      <c r="E736" s="15">
        <v>449</v>
      </c>
      <c r="F736" s="15">
        <v>449</v>
      </c>
      <c r="G736" s="15">
        <v>789</v>
      </c>
      <c r="H736" s="15">
        <v>798</v>
      </c>
      <c r="I736" s="15">
        <v>490</v>
      </c>
      <c r="J736" s="17">
        <v>430</v>
      </c>
      <c r="K736" s="60">
        <f t="shared" si="38"/>
        <v>3405</v>
      </c>
      <c r="L736" s="95">
        <f>'LEI Seaview Usage'!J735</f>
        <v>38.3675</v>
      </c>
      <c r="M736" s="95">
        <f>'LEI Seaview Usage'!K735</f>
        <v>38.3675</v>
      </c>
      <c r="N736" s="95">
        <f>'LEI Seaview Usage'!L735</f>
        <v>40.917499999999997</v>
      </c>
      <c r="O736" s="95">
        <f>'LEI Seaview Usage'!M735</f>
        <v>40.984999999999999</v>
      </c>
      <c r="P736" s="95">
        <f>'LEI Seaview Usage'!N735</f>
        <v>38.674999999999997</v>
      </c>
      <c r="Q736" s="95">
        <f>'LEI Seaview Usage'!O735</f>
        <v>38.225000000000001</v>
      </c>
      <c r="R736" s="64">
        <f t="shared" si="39"/>
        <v>39.256250000000001</v>
      </c>
      <c r="S736" s="114">
        <f t="shared" si="40"/>
        <v>283.75</v>
      </c>
    </row>
    <row r="737" spans="2:19" ht="15.75" x14ac:dyDescent="0.25">
      <c r="B737" s="58"/>
      <c r="C737" s="13">
        <v>0.625</v>
      </c>
      <c r="D737" s="14" t="s">
        <v>768</v>
      </c>
      <c r="E737" s="15">
        <v>12</v>
      </c>
      <c r="F737" s="15">
        <v>88</v>
      </c>
      <c r="G737" s="15">
        <v>96</v>
      </c>
      <c r="H737" s="15">
        <v>76</v>
      </c>
      <c r="I737" s="15">
        <v>388</v>
      </c>
      <c r="J737" s="17">
        <v>339</v>
      </c>
      <c r="K737" s="60">
        <f t="shared" si="38"/>
        <v>999</v>
      </c>
      <c r="L737" s="95">
        <f>'LEI Seaview Usage'!J736</f>
        <v>35.090000000000003</v>
      </c>
      <c r="M737" s="95">
        <f>'LEI Seaview Usage'!K736</f>
        <v>35.659999999999997</v>
      </c>
      <c r="N737" s="95">
        <f>'LEI Seaview Usage'!L736</f>
        <v>35.72</v>
      </c>
      <c r="O737" s="95">
        <f>'LEI Seaview Usage'!M736</f>
        <v>35.57</v>
      </c>
      <c r="P737" s="95">
        <f>'LEI Seaview Usage'!N736</f>
        <v>37.909999999999997</v>
      </c>
      <c r="Q737" s="95">
        <f>'LEI Seaview Usage'!O736</f>
        <v>37.542499999999997</v>
      </c>
      <c r="R737" s="64">
        <f t="shared" si="39"/>
        <v>36.248749999999994</v>
      </c>
      <c r="S737" s="114">
        <f t="shared" si="40"/>
        <v>83.25</v>
      </c>
    </row>
    <row r="738" spans="2:19" ht="15.75" x14ac:dyDescent="0.25">
      <c r="B738" s="58"/>
      <c r="C738" s="13">
        <v>0.625</v>
      </c>
      <c r="D738" s="14" t="s">
        <v>769</v>
      </c>
      <c r="E738" s="15">
        <v>1208</v>
      </c>
      <c r="F738" s="15">
        <v>1151</v>
      </c>
      <c r="G738" s="15">
        <v>1380</v>
      </c>
      <c r="H738" s="15">
        <v>1424</v>
      </c>
      <c r="I738" s="15">
        <v>1390</v>
      </c>
      <c r="J738" s="17">
        <v>1182</v>
      </c>
      <c r="K738" s="60">
        <f t="shared" si="38"/>
        <v>7735</v>
      </c>
      <c r="L738" s="95">
        <f>'LEI Seaview Usage'!J737</f>
        <v>46.244</v>
      </c>
      <c r="M738" s="95">
        <f>'LEI Seaview Usage'!K737</f>
        <v>45.218000000000004</v>
      </c>
      <c r="N738" s="95">
        <f>'LEI Seaview Usage'!L737</f>
        <v>49.34</v>
      </c>
      <c r="O738" s="95">
        <f>'LEI Seaview Usage'!M737</f>
        <v>50.131999999999998</v>
      </c>
      <c r="P738" s="95">
        <f>'LEI Seaview Usage'!N737</f>
        <v>49.519999999999996</v>
      </c>
      <c r="Q738" s="95">
        <f>'LEI Seaview Usage'!O737</f>
        <v>45.776000000000003</v>
      </c>
      <c r="R738" s="64">
        <f t="shared" si="39"/>
        <v>47.705000000000005</v>
      </c>
      <c r="S738" s="114">
        <f t="shared" si="40"/>
        <v>644.58333333333337</v>
      </c>
    </row>
    <row r="739" spans="2:19" ht="15.75" x14ac:dyDescent="0.25">
      <c r="B739" s="58"/>
      <c r="C739" s="13">
        <v>0.625</v>
      </c>
      <c r="D739" s="14" t="s">
        <v>770</v>
      </c>
      <c r="E739" s="15">
        <v>1370</v>
      </c>
      <c r="F739" s="15">
        <v>1730</v>
      </c>
      <c r="G739" s="15">
        <v>1896</v>
      </c>
      <c r="H739" s="15">
        <v>2508</v>
      </c>
      <c r="I739" s="15">
        <v>1245</v>
      </c>
      <c r="J739" s="17">
        <v>952</v>
      </c>
      <c r="K739" s="60">
        <f t="shared" si="38"/>
        <v>9701</v>
      </c>
      <c r="L739" s="95">
        <f>'LEI Seaview Usage'!J738</f>
        <v>49.16</v>
      </c>
      <c r="M739" s="95">
        <f>'LEI Seaview Usage'!K738</f>
        <v>55.64</v>
      </c>
      <c r="N739" s="95">
        <f>'LEI Seaview Usage'!L738</f>
        <v>58.628</v>
      </c>
      <c r="O739" s="95">
        <f>'LEI Seaview Usage'!M738</f>
        <v>69.644000000000005</v>
      </c>
      <c r="P739" s="95">
        <f>'LEI Seaview Usage'!N738</f>
        <v>46.91</v>
      </c>
      <c r="Q739" s="95">
        <f>'LEI Seaview Usage'!O738</f>
        <v>42.14</v>
      </c>
      <c r="R739" s="64">
        <f t="shared" si="39"/>
        <v>53.686999999999991</v>
      </c>
      <c r="S739" s="114">
        <f t="shared" si="40"/>
        <v>808.41666666666663</v>
      </c>
    </row>
    <row r="740" spans="2:19" ht="15.75" x14ac:dyDescent="0.25">
      <c r="B740" s="58"/>
      <c r="C740" s="13">
        <v>0.625</v>
      </c>
      <c r="D740" s="14" t="s">
        <v>771</v>
      </c>
      <c r="E740" s="15">
        <v>10</v>
      </c>
      <c r="F740" s="15">
        <v>1</v>
      </c>
      <c r="G740" s="15">
        <v>68</v>
      </c>
      <c r="H740" s="15">
        <v>83</v>
      </c>
      <c r="I740" s="15">
        <v>114</v>
      </c>
      <c r="J740" s="17">
        <v>2</v>
      </c>
      <c r="K740" s="60">
        <f t="shared" si="38"/>
        <v>278</v>
      </c>
      <c r="L740" s="95">
        <f>'LEI Seaview Usage'!J739</f>
        <v>35.075000000000003</v>
      </c>
      <c r="M740" s="95">
        <f>'LEI Seaview Usage'!K739</f>
        <v>35.0075</v>
      </c>
      <c r="N740" s="95">
        <f>'LEI Seaview Usage'!L739</f>
        <v>35.51</v>
      </c>
      <c r="O740" s="95">
        <f>'LEI Seaview Usage'!M739</f>
        <v>35.622500000000002</v>
      </c>
      <c r="P740" s="95">
        <f>'LEI Seaview Usage'!N739</f>
        <v>35.854999999999997</v>
      </c>
      <c r="Q740" s="95">
        <f>'LEI Seaview Usage'!O739</f>
        <v>35.015000000000001</v>
      </c>
      <c r="R740" s="64">
        <f t="shared" si="39"/>
        <v>35.347499999999997</v>
      </c>
      <c r="S740" s="114">
        <f t="shared" si="40"/>
        <v>23.166666666666668</v>
      </c>
    </row>
    <row r="741" spans="2:19" ht="15.75" x14ac:dyDescent="0.25">
      <c r="B741" s="58"/>
      <c r="C741" s="13">
        <v>0.625</v>
      </c>
      <c r="D741" s="14" t="s">
        <v>772</v>
      </c>
      <c r="E741" s="15">
        <v>4</v>
      </c>
      <c r="F741" s="15">
        <v>41</v>
      </c>
      <c r="G741" s="15">
        <v>411</v>
      </c>
      <c r="H741" s="15">
        <v>796</v>
      </c>
      <c r="I741" s="15">
        <v>185</v>
      </c>
      <c r="J741" s="17">
        <v>4</v>
      </c>
      <c r="K741" s="60">
        <f t="shared" si="38"/>
        <v>1441</v>
      </c>
      <c r="L741" s="95">
        <f>'LEI Seaview Usage'!J740</f>
        <v>35.03</v>
      </c>
      <c r="M741" s="95">
        <f>'LEI Seaview Usage'!K740</f>
        <v>35.307499999999997</v>
      </c>
      <c r="N741" s="95">
        <f>'LEI Seaview Usage'!L740</f>
        <v>38.082500000000003</v>
      </c>
      <c r="O741" s="95">
        <f>'LEI Seaview Usage'!M740</f>
        <v>40.97</v>
      </c>
      <c r="P741" s="95">
        <f>'LEI Seaview Usage'!N740</f>
        <v>36.387500000000003</v>
      </c>
      <c r="Q741" s="95">
        <f>'LEI Seaview Usage'!O740</f>
        <v>35.03</v>
      </c>
      <c r="R741" s="64">
        <f t="shared" si="39"/>
        <v>36.801250000000003</v>
      </c>
      <c r="S741" s="114">
        <f t="shared" si="40"/>
        <v>120.08333333333333</v>
      </c>
    </row>
    <row r="742" spans="2:19" ht="15.75" x14ac:dyDescent="0.25">
      <c r="B742" s="58"/>
      <c r="C742" s="13">
        <v>0.625</v>
      </c>
      <c r="D742" s="14" t="s">
        <v>773</v>
      </c>
      <c r="E742" s="15">
        <v>2</v>
      </c>
      <c r="F742" s="15">
        <v>25</v>
      </c>
      <c r="G742" s="15">
        <v>89</v>
      </c>
      <c r="H742" s="15">
        <v>592</v>
      </c>
      <c r="I742" s="15">
        <v>13</v>
      </c>
      <c r="J742" s="17"/>
      <c r="K742" s="60">
        <f t="shared" si="38"/>
        <v>721</v>
      </c>
      <c r="L742" s="95">
        <f>'LEI Seaview Usage'!J741</f>
        <v>35.015000000000001</v>
      </c>
      <c r="M742" s="95">
        <f>'LEI Seaview Usage'!K741</f>
        <v>35.1875</v>
      </c>
      <c r="N742" s="95">
        <f>'LEI Seaview Usage'!L741</f>
        <v>35.667499999999997</v>
      </c>
      <c r="O742" s="95">
        <f>'LEI Seaview Usage'!M741</f>
        <v>39.44</v>
      </c>
      <c r="P742" s="95">
        <f>'LEI Seaview Usage'!N741</f>
        <v>35.097499999999997</v>
      </c>
      <c r="Q742" s="95">
        <f>'LEI Seaview Usage'!O741</f>
        <v>35</v>
      </c>
      <c r="R742" s="64">
        <f t="shared" si="39"/>
        <v>35.901249999999997</v>
      </c>
      <c r="S742" s="114">
        <f t="shared" si="40"/>
        <v>72.099999999999994</v>
      </c>
    </row>
    <row r="743" spans="2:19" ht="15.75" x14ac:dyDescent="0.25">
      <c r="B743" s="58"/>
      <c r="C743" s="13">
        <v>0.625</v>
      </c>
      <c r="D743" s="14" t="s">
        <v>774</v>
      </c>
      <c r="E743" s="15">
        <v>6275</v>
      </c>
      <c r="F743" s="15">
        <v>569</v>
      </c>
      <c r="G743" s="15">
        <v>2552</v>
      </c>
      <c r="H743" s="15">
        <v>2639</v>
      </c>
      <c r="I743" s="15">
        <v>1498</v>
      </c>
      <c r="J743" s="17">
        <v>283</v>
      </c>
      <c r="K743" s="60">
        <f t="shared" si="38"/>
        <v>13816</v>
      </c>
      <c r="L743" s="95">
        <f>'LEI Seaview Usage'!J742</f>
        <v>209.5</v>
      </c>
      <c r="M743" s="95">
        <f>'LEI Seaview Usage'!K742</f>
        <v>39.267499999999998</v>
      </c>
      <c r="N743" s="95">
        <f>'LEI Seaview Usage'!L742</f>
        <v>70.436000000000007</v>
      </c>
      <c r="O743" s="95">
        <f>'LEI Seaview Usage'!M742</f>
        <v>72.00200000000001</v>
      </c>
      <c r="P743" s="95">
        <f>'LEI Seaview Usage'!N742</f>
        <v>51.463999999999999</v>
      </c>
      <c r="Q743" s="95">
        <f>'LEI Seaview Usage'!O742</f>
        <v>37.122500000000002</v>
      </c>
      <c r="R743" s="64">
        <f t="shared" si="39"/>
        <v>79.965333333333334</v>
      </c>
      <c r="S743" s="114">
        <f t="shared" si="40"/>
        <v>1151.3333333333333</v>
      </c>
    </row>
    <row r="744" spans="2:19" ht="15.75" x14ac:dyDescent="0.25">
      <c r="B744" s="58"/>
      <c r="C744" s="13">
        <v>0.625</v>
      </c>
      <c r="D744" s="14" t="s">
        <v>775</v>
      </c>
      <c r="E744" s="15">
        <v>99</v>
      </c>
      <c r="F744" s="15">
        <v>1369</v>
      </c>
      <c r="G744" s="15">
        <v>3236</v>
      </c>
      <c r="H744" s="15">
        <v>2701</v>
      </c>
      <c r="I744" s="15">
        <v>794</v>
      </c>
      <c r="J744" s="17">
        <v>100</v>
      </c>
      <c r="K744" s="60">
        <f t="shared" si="38"/>
        <v>8299</v>
      </c>
      <c r="L744" s="95">
        <f>'LEI Seaview Usage'!J743</f>
        <v>35.7425</v>
      </c>
      <c r="M744" s="95">
        <f>'LEI Seaview Usage'!K743</f>
        <v>49.142000000000003</v>
      </c>
      <c r="N744" s="95">
        <f>'LEI Seaview Usage'!L743</f>
        <v>87.94</v>
      </c>
      <c r="O744" s="95">
        <f>'LEI Seaview Usage'!M743</f>
        <v>73.117999999999995</v>
      </c>
      <c r="P744" s="95">
        <f>'LEI Seaview Usage'!N743</f>
        <v>40.954999999999998</v>
      </c>
      <c r="Q744" s="95">
        <f>'LEI Seaview Usage'!O743</f>
        <v>35.75</v>
      </c>
      <c r="R744" s="64">
        <f t="shared" si="39"/>
        <v>53.774583333333332</v>
      </c>
      <c r="S744" s="114">
        <f t="shared" si="40"/>
        <v>691.58333333333337</v>
      </c>
    </row>
    <row r="745" spans="2:19" ht="15.75" x14ac:dyDescent="0.25">
      <c r="B745" s="58"/>
      <c r="C745" s="13">
        <v>0.625</v>
      </c>
      <c r="D745" s="14" t="s">
        <v>776</v>
      </c>
      <c r="E745" s="15">
        <v>318</v>
      </c>
      <c r="F745" s="15">
        <v>343</v>
      </c>
      <c r="G745" s="15">
        <v>701</v>
      </c>
      <c r="H745" s="15">
        <v>2000</v>
      </c>
      <c r="I745" s="15">
        <v>627</v>
      </c>
      <c r="J745" s="17">
        <v>120</v>
      </c>
      <c r="K745" s="60">
        <f t="shared" si="38"/>
        <v>4109</v>
      </c>
      <c r="L745" s="95">
        <f>'LEI Seaview Usage'!J744</f>
        <v>37.384999999999998</v>
      </c>
      <c r="M745" s="95">
        <f>'LEI Seaview Usage'!K744</f>
        <v>37.572499999999998</v>
      </c>
      <c r="N745" s="95">
        <f>'LEI Seaview Usage'!L744</f>
        <v>40.2575</v>
      </c>
      <c r="O745" s="95">
        <f>'LEI Seaview Usage'!M744</f>
        <v>60.5</v>
      </c>
      <c r="P745" s="95">
        <f>'LEI Seaview Usage'!N744</f>
        <v>39.702500000000001</v>
      </c>
      <c r="Q745" s="95">
        <f>'LEI Seaview Usage'!O744</f>
        <v>35.9</v>
      </c>
      <c r="R745" s="64">
        <f t="shared" si="39"/>
        <v>41.886250000000004</v>
      </c>
      <c r="S745" s="114">
        <f t="shared" si="40"/>
        <v>342.41666666666669</v>
      </c>
    </row>
    <row r="746" spans="2:19" ht="15.75" x14ac:dyDescent="0.25">
      <c r="B746" s="58"/>
      <c r="C746" s="13">
        <v>0.625</v>
      </c>
      <c r="D746" s="14" t="s">
        <v>777</v>
      </c>
      <c r="E746" s="15">
        <v>238</v>
      </c>
      <c r="F746" s="15">
        <v>374</v>
      </c>
      <c r="G746" s="15">
        <v>1112</v>
      </c>
      <c r="H746" s="15">
        <v>2103</v>
      </c>
      <c r="I746" s="15">
        <v>859</v>
      </c>
      <c r="J746" s="17">
        <v>637</v>
      </c>
      <c r="K746" s="60">
        <f t="shared" si="38"/>
        <v>5323</v>
      </c>
      <c r="L746" s="95">
        <f>'LEI Seaview Usage'!J745</f>
        <v>36.784999999999997</v>
      </c>
      <c r="M746" s="95">
        <f>'LEI Seaview Usage'!K745</f>
        <v>37.805</v>
      </c>
      <c r="N746" s="95">
        <f>'LEI Seaview Usage'!L745</f>
        <v>44.515999999999998</v>
      </c>
      <c r="O746" s="95">
        <f>'LEI Seaview Usage'!M745</f>
        <v>62.353999999999999</v>
      </c>
      <c r="P746" s="95">
        <f>'LEI Seaview Usage'!N745</f>
        <v>41.442500000000003</v>
      </c>
      <c r="Q746" s="95">
        <f>'LEI Seaview Usage'!O745</f>
        <v>39.777500000000003</v>
      </c>
      <c r="R746" s="64">
        <f t="shared" si="39"/>
        <v>43.779999999999994</v>
      </c>
      <c r="S746" s="114">
        <f t="shared" si="40"/>
        <v>443.58333333333331</v>
      </c>
    </row>
    <row r="747" spans="2:19" ht="15.75" x14ac:dyDescent="0.25">
      <c r="B747" s="58"/>
      <c r="C747" s="13">
        <v>0.625</v>
      </c>
      <c r="D747" s="14" t="s">
        <v>778</v>
      </c>
      <c r="E747" s="15">
        <v>229</v>
      </c>
      <c r="F747" s="15">
        <v>16</v>
      </c>
      <c r="G747" s="15">
        <v>1425</v>
      </c>
      <c r="H747" s="15">
        <v>1595</v>
      </c>
      <c r="I747" s="15">
        <v>611</v>
      </c>
      <c r="J747" s="17">
        <v>72</v>
      </c>
      <c r="K747" s="60">
        <f t="shared" si="38"/>
        <v>3948</v>
      </c>
      <c r="L747" s="95">
        <f>'LEI Seaview Usage'!J746</f>
        <v>36.717500000000001</v>
      </c>
      <c r="M747" s="95">
        <f>'LEI Seaview Usage'!K746</f>
        <v>35.119999999999997</v>
      </c>
      <c r="N747" s="95">
        <f>'LEI Seaview Usage'!L746</f>
        <v>50.15</v>
      </c>
      <c r="O747" s="95">
        <f>'LEI Seaview Usage'!M746</f>
        <v>53.21</v>
      </c>
      <c r="P747" s="95">
        <f>'LEI Seaview Usage'!N746</f>
        <v>39.582500000000003</v>
      </c>
      <c r="Q747" s="95">
        <f>'LEI Seaview Usage'!O746</f>
        <v>35.54</v>
      </c>
      <c r="R747" s="64">
        <f t="shared" si="39"/>
        <v>41.720000000000006</v>
      </c>
      <c r="S747" s="114">
        <f t="shared" si="40"/>
        <v>329</v>
      </c>
    </row>
    <row r="748" spans="2:19" ht="15.75" x14ac:dyDescent="0.25">
      <c r="B748" s="58"/>
      <c r="C748" s="13">
        <v>0.625</v>
      </c>
      <c r="D748" s="14" t="s">
        <v>779</v>
      </c>
      <c r="E748" s="15">
        <v>107</v>
      </c>
      <c r="F748" s="15">
        <v>72</v>
      </c>
      <c r="G748" s="15">
        <v>376</v>
      </c>
      <c r="H748" s="15">
        <v>675</v>
      </c>
      <c r="I748" s="15">
        <v>170</v>
      </c>
      <c r="J748" s="17">
        <v>78</v>
      </c>
      <c r="K748" s="60">
        <f t="shared" si="38"/>
        <v>1478</v>
      </c>
      <c r="L748" s="95">
        <f>'LEI Seaview Usage'!J747</f>
        <v>35.802500000000002</v>
      </c>
      <c r="M748" s="95">
        <f>'LEI Seaview Usage'!K747</f>
        <v>35.54</v>
      </c>
      <c r="N748" s="95">
        <f>'LEI Seaview Usage'!L747</f>
        <v>37.82</v>
      </c>
      <c r="O748" s="95">
        <f>'LEI Seaview Usage'!M747</f>
        <v>40.0625</v>
      </c>
      <c r="P748" s="95">
        <f>'LEI Seaview Usage'!N747</f>
        <v>36.274999999999999</v>
      </c>
      <c r="Q748" s="95">
        <f>'LEI Seaview Usage'!O747</f>
        <v>35.585000000000001</v>
      </c>
      <c r="R748" s="64">
        <f t="shared" si="39"/>
        <v>36.847500000000004</v>
      </c>
      <c r="S748" s="114">
        <f t="shared" si="40"/>
        <v>123.16666666666667</v>
      </c>
    </row>
    <row r="749" spans="2:19" ht="15.75" x14ac:dyDescent="0.25">
      <c r="B749" s="58"/>
      <c r="C749" s="13">
        <v>0.625</v>
      </c>
      <c r="D749" s="14" t="s">
        <v>780</v>
      </c>
      <c r="E749" s="15">
        <v>67</v>
      </c>
      <c r="F749" s="15">
        <v>169</v>
      </c>
      <c r="G749" s="15">
        <v>290</v>
      </c>
      <c r="H749" s="15">
        <v>695</v>
      </c>
      <c r="I749" s="15">
        <v>408</v>
      </c>
      <c r="J749" s="17">
        <v>228</v>
      </c>
      <c r="K749" s="60">
        <f t="shared" si="38"/>
        <v>1857</v>
      </c>
      <c r="L749" s="95">
        <f>'LEI Seaview Usage'!J748</f>
        <v>35.502499999999998</v>
      </c>
      <c r="M749" s="95">
        <f>'LEI Seaview Usage'!K748</f>
        <v>36.267499999999998</v>
      </c>
      <c r="N749" s="95">
        <f>'LEI Seaview Usage'!L748</f>
        <v>37.174999999999997</v>
      </c>
      <c r="O749" s="95">
        <f>'LEI Seaview Usage'!M748</f>
        <v>40.212499999999999</v>
      </c>
      <c r="P749" s="95">
        <f>'LEI Seaview Usage'!N748</f>
        <v>38.06</v>
      </c>
      <c r="Q749" s="95">
        <f>'LEI Seaview Usage'!O748</f>
        <v>36.71</v>
      </c>
      <c r="R749" s="64">
        <f t="shared" si="39"/>
        <v>37.321249999999999</v>
      </c>
      <c r="S749" s="114">
        <f t="shared" si="40"/>
        <v>154.75</v>
      </c>
    </row>
    <row r="750" spans="2:19" ht="15.75" x14ac:dyDescent="0.25">
      <c r="B750" s="58"/>
      <c r="C750" s="13">
        <v>0.625</v>
      </c>
      <c r="D750" s="14" t="s">
        <v>781</v>
      </c>
      <c r="E750" s="15">
        <v>59</v>
      </c>
      <c r="F750" s="15">
        <v>15</v>
      </c>
      <c r="G750" s="15">
        <v>80</v>
      </c>
      <c r="H750" s="15">
        <v>15</v>
      </c>
      <c r="I750" s="15">
        <v>23</v>
      </c>
      <c r="J750" s="17">
        <v>29</v>
      </c>
      <c r="K750" s="60">
        <f t="shared" si="38"/>
        <v>221</v>
      </c>
      <c r="L750" s="95">
        <f>'LEI Seaview Usage'!J749</f>
        <v>35.442500000000003</v>
      </c>
      <c r="M750" s="95">
        <f>'LEI Seaview Usage'!K749</f>
        <v>35.112499999999997</v>
      </c>
      <c r="N750" s="95">
        <f>'LEI Seaview Usage'!L749</f>
        <v>35.6</v>
      </c>
      <c r="O750" s="95">
        <f>'LEI Seaview Usage'!M749</f>
        <v>35.112499999999997</v>
      </c>
      <c r="P750" s="95">
        <f>'LEI Seaview Usage'!N749</f>
        <v>35.172499999999999</v>
      </c>
      <c r="Q750" s="95">
        <f>'LEI Seaview Usage'!O749</f>
        <v>35.217500000000001</v>
      </c>
      <c r="R750" s="64">
        <f t="shared" si="39"/>
        <v>35.276249999999997</v>
      </c>
      <c r="S750" s="114">
        <f t="shared" si="40"/>
        <v>18.416666666666668</v>
      </c>
    </row>
    <row r="751" spans="2:19" ht="15.75" x14ac:dyDescent="0.25">
      <c r="B751" s="58"/>
      <c r="C751" s="13">
        <v>0.625</v>
      </c>
      <c r="D751" s="14" t="s">
        <v>782</v>
      </c>
      <c r="E751" s="15">
        <v>132</v>
      </c>
      <c r="F751" s="15">
        <v>419</v>
      </c>
      <c r="G751" s="15">
        <v>739</v>
      </c>
      <c r="H751" s="15">
        <v>4151</v>
      </c>
      <c r="I751" s="15">
        <v>1650</v>
      </c>
      <c r="J751" s="17">
        <v>320</v>
      </c>
      <c r="K751" s="60">
        <f t="shared" si="38"/>
        <v>7411</v>
      </c>
      <c r="L751" s="95">
        <f>'LEI Seaview Usage'!J750</f>
        <v>35.99</v>
      </c>
      <c r="M751" s="95">
        <f>'LEI Seaview Usage'!K750</f>
        <v>38.142499999999998</v>
      </c>
      <c r="N751" s="95">
        <f>'LEI Seaview Usage'!L750</f>
        <v>40.542499999999997</v>
      </c>
      <c r="O751" s="95">
        <f>'LEI Seaview Usage'!M750</f>
        <v>124.53999999999999</v>
      </c>
      <c r="P751" s="95">
        <f>'LEI Seaview Usage'!N750</f>
        <v>54.2</v>
      </c>
      <c r="Q751" s="95">
        <f>'LEI Seaview Usage'!O750</f>
        <v>37.4</v>
      </c>
      <c r="R751" s="64">
        <f t="shared" si="39"/>
        <v>55.135833333333323</v>
      </c>
      <c r="S751" s="114">
        <f t="shared" si="40"/>
        <v>617.58333333333337</v>
      </c>
    </row>
    <row r="752" spans="2:19" ht="15.75" x14ac:dyDescent="0.25">
      <c r="B752" s="58"/>
      <c r="C752" s="13">
        <v>0.625</v>
      </c>
      <c r="D752" s="14" t="s">
        <v>783</v>
      </c>
      <c r="E752" s="15">
        <v>238</v>
      </c>
      <c r="F752" s="15">
        <v>8</v>
      </c>
      <c r="G752" s="15">
        <v>387</v>
      </c>
      <c r="H752" s="15">
        <v>285</v>
      </c>
      <c r="I752" s="15">
        <v>255</v>
      </c>
      <c r="J752" s="17">
        <v>199</v>
      </c>
      <c r="K752" s="60">
        <f t="shared" si="38"/>
        <v>1372</v>
      </c>
      <c r="L752" s="95">
        <f>'LEI Seaview Usage'!J751</f>
        <v>36.784999999999997</v>
      </c>
      <c r="M752" s="95">
        <f>'LEI Seaview Usage'!K751</f>
        <v>35.06</v>
      </c>
      <c r="N752" s="95">
        <f>'LEI Seaview Usage'!L751</f>
        <v>37.902500000000003</v>
      </c>
      <c r="O752" s="95">
        <f>'LEI Seaview Usage'!M751</f>
        <v>37.137500000000003</v>
      </c>
      <c r="P752" s="95">
        <f>'LEI Seaview Usage'!N751</f>
        <v>36.912500000000001</v>
      </c>
      <c r="Q752" s="95">
        <f>'LEI Seaview Usage'!O751</f>
        <v>36.4925</v>
      </c>
      <c r="R752" s="64">
        <f t="shared" si="39"/>
        <v>36.714999999999996</v>
      </c>
      <c r="S752" s="114">
        <f t="shared" si="40"/>
        <v>114.33333333333333</v>
      </c>
    </row>
    <row r="753" spans="2:19" ht="15.75" x14ac:dyDescent="0.25">
      <c r="B753" s="58"/>
      <c r="C753" s="13">
        <v>0.625</v>
      </c>
      <c r="D753" s="14" t="s">
        <v>784</v>
      </c>
      <c r="E753" s="15">
        <v>852</v>
      </c>
      <c r="F753" s="15">
        <v>931</v>
      </c>
      <c r="G753" s="15">
        <v>1689</v>
      </c>
      <c r="H753" s="15">
        <v>1710</v>
      </c>
      <c r="I753" s="15">
        <v>1567</v>
      </c>
      <c r="J753" s="17">
        <v>832</v>
      </c>
      <c r="K753" s="60">
        <f t="shared" si="38"/>
        <v>7581</v>
      </c>
      <c r="L753" s="95">
        <f>'LEI Seaview Usage'!J752</f>
        <v>41.39</v>
      </c>
      <c r="M753" s="95">
        <f>'LEI Seaview Usage'!K752</f>
        <v>41.982500000000002</v>
      </c>
      <c r="N753" s="95">
        <f>'LEI Seaview Usage'!L752</f>
        <v>54.902000000000001</v>
      </c>
      <c r="O753" s="95">
        <f>'LEI Seaview Usage'!M752</f>
        <v>55.28</v>
      </c>
      <c r="P753" s="95">
        <f>'LEI Seaview Usage'!N752</f>
        <v>52.706000000000003</v>
      </c>
      <c r="Q753" s="95">
        <f>'LEI Seaview Usage'!O752</f>
        <v>41.24</v>
      </c>
      <c r="R753" s="64">
        <f t="shared" si="39"/>
        <v>47.91675</v>
      </c>
      <c r="S753" s="114">
        <f t="shared" si="40"/>
        <v>631.75</v>
      </c>
    </row>
    <row r="754" spans="2:19" ht="15.75" x14ac:dyDescent="0.25">
      <c r="B754" s="58"/>
      <c r="C754" s="13">
        <v>2</v>
      </c>
      <c r="D754" s="14" t="s">
        <v>785</v>
      </c>
      <c r="E754" s="15">
        <v>170</v>
      </c>
      <c r="F754" s="15">
        <v>1590</v>
      </c>
      <c r="G754" s="15">
        <v>44320</v>
      </c>
      <c r="H754" s="15">
        <v>43610</v>
      </c>
      <c r="I754" s="15">
        <v>2680</v>
      </c>
      <c r="J754" s="17">
        <v>1640</v>
      </c>
      <c r="K754" s="60">
        <f t="shared" si="38"/>
        <v>94010</v>
      </c>
      <c r="L754" s="95">
        <f>'LEI Seaview Usage'!J753</f>
        <v>281.27499999999998</v>
      </c>
      <c r="M754" s="95">
        <f>'LEI Seaview Usage'!K753</f>
        <v>291.92500000000001</v>
      </c>
      <c r="N754" s="95">
        <f>'LEI Seaview Usage'!L753</f>
        <v>1440.8</v>
      </c>
      <c r="O754" s="95">
        <f>'LEI Seaview Usage'!M753</f>
        <v>1412.4</v>
      </c>
      <c r="P754" s="95">
        <f>'LEI Seaview Usage'!N753</f>
        <v>300.10000000000002</v>
      </c>
      <c r="Q754" s="95">
        <f>'LEI Seaview Usage'!O753</f>
        <v>292.3</v>
      </c>
      <c r="R754" s="64">
        <f t="shared" si="39"/>
        <v>669.80000000000007</v>
      </c>
      <c r="S754" s="114">
        <f t="shared" si="40"/>
        <v>7834.166666666667</v>
      </c>
    </row>
    <row r="755" spans="2:19" ht="15.75" x14ac:dyDescent="0.25">
      <c r="B755" s="58"/>
      <c r="C755" s="13">
        <v>0.625</v>
      </c>
      <c r="D755" s="14" t="s">
        <v>786</v>
      </c>
      <c r="E755" s="15">
        <v>54</v>
      </c>
      <c r="F755" s="15">
        <v>74</v>
      </c>
      <c r="G755" s="15">
        <v>29744</v>
      </c>
      <c r="H755" s="15">
        <v>26775</v>
      </c>
      <c r="I755" s="15">
        <v>16222</v>
      </c>
      <c r="J755" s="17">
        <v>6</v>
      </c>
      <c r="K755" s="60">
        <f t="shared" si="38"/>
        <v>72875</v>
      </c>
      <c r="L755" s="95">
        <f>'LEI Seaview Usage'!J754</f>
        <v>35.405000000000001</v>
      </c>
      <c r="M755" s="95">
        <f>'LEI Seaview Usage'!K754</f>
        <v>35.555</v>
      </c>
      <c r="N755" s="95">
        <f>'LEI Seaview Usage'!L754</f>
        <v>1148.26</v>
      </c>
      <c r="O755" s="95">
        <f>'LEI Seaview Usage'!M754</f>
        <v>1029.5</v>
      </c>
      <c r="P755" s="95">
        <f>'LEI Seaview Usage'!N754</f>
        <v>607.38</v>
      </c>
      <c r="Q755" s="95">
        <f>'LEI Seaview Usage'!O754</f>
        <v>35.045000000000002</v>
      </c>
      <c r="R755" s="64">
        <f t="shared" si="39"/>
        <v>481.85750000000007</v>
      </c>
      <c r="S755" s="114">
        <f t="shared" si="40"/>
        <v>6072.916666666667</v>
      </c>
    </row>
    <row r="756" spans="2:19" ht="15.75" x14ac:dyDescent="0.25">
      <c r="B756" s="58"/>
      <c r="C756" s="13">
        <v>0.625</v>
      </c>
      <c r="D756" s="14" t="s">
        <v>787</v>
      </c>
      <c r="E756" s="15">
        <v>30</v>
      </c>
      <c r="F756" s="15">
        <v>233</v>
      </c>
      <c r="G756" s="15">
        <v>17850</v>
      </c>
      <c r="H756" s="15">
        <v>17165</v>
      </c>
      <c r="I756" s="15">
        <v>9908</v>
      </c>
      <c r="J756" s="17">
        <v>3</v>
      </c>
      <c r="K756" s="60">
        <f t="shared" si="38"/>
        <v>45189</v>
      </c>
      <c r="L756" s="95">
        <f>'LEI Seaview Usage'!J755</f>
        <v>35.225000000000001</v>
      </c>
      <c r="M756" s="95">
        <f>'LEI Seaview Usage'!K755</f>
        <v>36.747500000000002</v>
      </c>
      <c r="N756" s="95">
        <f>'LEI Seaview Usage'!L755</f>
        <v>672.5</v>
      </c>
      <c r="O756" s="95">
        <f>'LEI Seaview Usage'!M755</f>
        <v>645.1</v>
      </c>
      <c r="P756" s="95">
        <f>'LEI Seaview Usage'!N755</f>
        <v>354.82</v>
      </c>
      <c r="Q756" s="95">
        <f>'LEI Seaview Usage'!O755</f>
        <v>35.022500000000001</v>
      </c>
      <c r="R756" s="64">
        <f t="shared" si="39"/>
        <v>296.56916666666666</v>
      </c>
      <c r="S756" s="114">
        <f t="shared" si="40"/>
        <v>3765.75</v>
      </c>
    </row>
    <row r="757" spans="2:19" ht="15.75" x14ac:dyDescent="0.25">
      <c r="B757" s="58"/>
      <c r="C757" s="13">
        <v>0.625</v>
      </c>
      <c r="D757" s="14" t="s">
        <v>788</v>
      </c>
      <c r="E757" s="15">
        <v>12</v>
      </c>
      <c r="F757" s="15">
        <v>29</v>
      </c>
      <c r="G757" s="15">
        <v>618</v>
      </c>
      <c r="H757" s="15">
        <v>1007</v>
      </c>
      <c r="I757" s="15">
        <v>210</v>
      </c>
      <c r="J757" s="17">
        <v>3</v>
      </c>
      <c r="K757" s="60">
        <f t="shared" si="38"/>
        <v>1879</v>
      </c>
      <c r="L757" s="95">
        <f>'LEI Seaview Usage'!J756</f>
        <v>35.090000000000003</v>
      </c>
      <c r="M757" s="95">
        <f>'LEI Seaview Usage'!K756</f>
        <v>35.217500000000001</v>
      </c>
      <c r="N757" s="95">
        <f>'LEI Seaview Usage'!L756</f>
        <v>39.634999999999998</v>
      </c>
      <c r="O757" s="95">
        <f>'LEI Seaview Usage'!M756</f>
        <v>42.625999999999998</v>
      </c>
      <c r="P757" s="95">
        <f>'LEI Seaview Usage'!N756</f>
        <v>36.575000000000003</v>
      </c>
      <c r="Q757" s="95">
        <f>'LEI Seaview Usage'!O756</f>
        <v>35.022500000000001</v>
      </c>
      <c r="R757" s="64">
        <f t="shared" si="39"/>
        <v>37.361000000000004</v>
      </c>
      <c r="S757" s="114">
        <f t="shared" si="40"/>
        <v>156.58333333333334</v>
      </c>
    </row>
    <row r="758" spans="2:19" ht="15.75" x14ac:dyDescent="0.25">
      <c r="B758" s="58"/>
      <c r="C758" s="13">
        <v>0.625</v>
      </c>
      <c r="D758" s="14" t="s">
        <v>789</v>
      </c>
      <c r="E758" s="15">
        <v>269</v>
      </c>
      <c r="F758" s="15">
        <v>6050</v>
      </c>
      <c r="G758" s="15">
        <v>2601</v>
      </c>
      <c r="H758" s="15">
        <v>2939</v>
      </c>
      <c r="I758" s="15">
        <v>367</v>
      </c>
      <c r="J758" s="17">
        <v>217</v>
      </c>
      <c r="K758" s="60">
        <f t="shared" si="38"/>
        <v>12443</v>
      </c>
      <c r="L758" s="95">
        <f>'LEI Seaview Usage'!J757</f>
        <v>37.017499999999998</v>
      </c>
      <c r="M758" s="95">
        <f>'LEI Seaview Usage'!K757</f>
        <v>200.5</v>
      </c>
      <c r="N758" s="95">
        <f>'LEI Seaview Usage'!L757</f>
        <v>71.318000000000012</v>
      </c>
      <c r="O758" s="95">
        <f>'LEI Seaview Usage'!M757</f>
        <v>77.402000000000001</v>
      </c>
      <c r="P758" s="95">
        <f>'LEI Seaview Usage'!N757</f>
        <v>37.752499999999998</v>
      </c>
      <c r="Q758" s="95">
        <f>'LEI Seaview Usage'!O757</f>
        <v>36.627499999999998</v>
      </c>
      <c r="R758" s="64">
        <f t="shared" si="39"/>
        <v>76.76958333333333</v>
      </c>
      <c r="S758" s="114">
        <f t="shared" si="40"/>
        <v>1036.9166666666667</v>
      </c>
    </row>
    <row r="759" spans="2:19" ht="15.75" x14ac:dyDescent="0.25">
      <c r="B759" s="58"/>
      <c r="C759" s="13">
        <v>0.625</v>
      </c>
      <c r="D759" s="14" t="s">
        <v>790</v>
      </c>
      <c r="E759" s="15">
        <v>192</v>
      </c>
      <c r="F759" s="15">
        <v>185</v>
      </c>
      <c r="G759" s="15">
        <v>441</v>
      </c>
      <c r="H759" s="15">
        <v>1659</v>
      </c>
      <c r="I759" s="15">
        <v>210</v>
      </c>
      <c r="J759" s="17">
        <v>84</v>
      </c>
      <c r="K759" s="60">
        <f t="shared" si="38"/>
        <v>2771</v>
      </c>
      <c r="L759" s="95">
        <f>'LEI Seaview Usage'!J758</f>
        <v>36.44</v>
      </c>
      <c r="M759" s="95">
        <f>'LEI Seaview Usage'!K758</f>
        <v>36.387500000000003</v>
      </c>
      <c r="N759" s="95">
        <f>'LEI Seaview Usage'!L758</f>
        <v>38.307499999999997</v>
      </c>
      <c r="O759" s="95">
        <f>'LEI Seaview Usage'!M758</f>
        <v>54.362000000000002</v>
      </c>
      <c r="P759" s="95">
        <f>'LEI Seaview Usage'!N758</f>
        <v>36.575000000000003</v>
      </c>
      <c r="Q759" s="95">
        <f>'LEI Seaview Usage'!O758</f>
        <v>35.630000000000003</v>
      </c>
      <c r="R759" s="64">
        <f t="shared" si="39"/>
        <v>39.616999999999997</v>
      </c>
      <c r="S759" s="114">
        <f t="shared" si="40"/>
        <v>230.91666666666666</v>
      </c>
    </row>
    <row r="760" spans="2:19" ht="15.75" x14ac:dyDescent="0.25">
      <c r="B760" s="58"/>
      <c r="C760" s="13">
        <v>0.625</v>
      </c>
      <c r="D760" s="14" t="s">
        <v>791</v>
      </c>
      <c r="E760" s="15">
        <v>24</v>
      </c>
      <c r="F760" s="15">
        <v>54</v>
      </c>
      <c r="G760" s="15">
        <v>1856</v>
      </c>
      <c r="H760" s="15">
        <v>612</v>
      </c>
      <c r="I760" s="15">
        <v>133</v>
      </c>
      <c r="J760" s="17">
        <v>54</v>
      </c>
      <c r="K760" s="60">
        <f t="shared" si="38"/>
        <v>2733</v>
      </c>
      <c r="L760" s="95">
        <f>'LEI Seaview Usage'!J759</f>
        <v>35.18</v>
      </c>
      <c r="M760" s="95">
        <f>'LEI Seaview Usage'!K759</f>
        <v>35.405000000000001</v>
      </c>
      <c r="N760" s="95">
        <f>'LEI Seaview Usage'!L759</f>
        <v>57.908000000000001</v>
      </c>
      <c r="O760" s="95">
        <f>'LEI Seaview Usage'!M759</f>
        <v>39.590000000000003</v>
      </c>
      <c r="P760" s="95">
        <f>'LEI Seaview Usage'!N759</f>
        <v>35.997500000000002</v>
      </c>
      <c r="Q760" s="95">
        <f>'LEI Seaview Usage'!O759</f>
        <v>35.405000000000001</v>
      </c>
      <c r="R760" s="64">
        <f t="shared" si="39"/>
        <v>39.914250000000003</v>
      </c>
      <c r="S760" s="114">
        <f t="shared" si="40"/>
        <v>227.75</v>
      </c>
    </row>
    <row r="761" spans="2:19" ht="15.75" x14ac:dyDescent="0.25">
      <c r="B761" s="58"/>
      <c r="C761" s="13">
        <v>0.625</v>
      </c>
      <c r="D761" s="14" t="s">
        <v>792</v>
      </c>
      <c r="E761" s="15">
        <v>644</v>
      </c>
      <c r="F761" s="15">
        <v>312</v>
      </c>
      <c r="G761" s="15">
        <v>467</v>
      </c>
      <c r="H761" s="15">
        <v>813</v>
      </c>
      <c r="I761" s="15">
        <v>465</v>
      </c>
      <c r="J761" s="17">
        <v>463</v>
      </c>
      <c r="K761" s="60">
        <f t="shared" si="38"/>
        <v>3164</v>
      </c>
      <c r="L761" s="95">
        <f>'LEI Seaview Usage'!J760</f>
        <v>39.83</v>
      </c>
      <c r="M761" s="95">
        <f>'LEI Seaview Usage'!K760</f>
        <v>37.340000000000003</v>
      </c>
      <c r="N761" s="95">
        <f>'LEI Seaview Usage'!L760</f>
        <v>38.502499999999998</v>
      </c>
      <c r="O761" s="95">
        <f>'LEI Seaview Usage'!M760</f>
        <v>41.097499999999997</v>
      </c>
      <c r="P761" s="95">
        <f>'LEI Seaview Usage'!N760</f>
        <v>38.487499999999997</v>
      </c>
      <c r="Q761" s="95">
        <f>'LEI Seaview Usage'!O760</f>
        <v>38.472499999999997</v>
      </c>
      <c r="R761" s="64">
        <f t="shared" si="39"/>
        <v>38.954999999999998</v>
      </c>
      <c r="S761" s="114">
        <f t="shared" si="40"/>
        <v>263.66666666666669</v>
      </c>
    </row>
    <row r="762" spans="2:19" ht="15.75" x14ac:dyDescent="0.25">
      <c r="B762" s="58"/>
      <c r="C762" s="13">
        <v>0.625</v>
      </c>
      <c r="D762" s="52">
        <v>31010</v>
      </c>
      <c r="E762" s="15">
        <v>753</v>
      </c>
      <c r="F762" s="15">
        <v>948</v>
      </c>
      <c r="G762" s="15">
        <v>1060</v>
      </c>
      <c r="H762" s="15">
        <v>749</v>
      </c>
      <c r="I762" s="15">
        <v>175</v>
      </c>
      <c r="J762" s="17">
        <v>293</v>
      </c>
      <c r="K762" s="60">
        <f t="shared" si="38"/>
        <v>3978</v>
      </c>
      <c r="L762" s="95">
        <f>'LEI Seaview Usage'!J761</f>
        <v>40.647500000000001</v>
      </c>
      <c r="M762" s="95">
        <f>'LEI Seaview Usage'!K761</f>
        <v>42.11</v>
      </c>
      <c r="N762" s="95">
        <f>'LEI Seaview Usage'!L761</f>
        <v>43.58</v>
      </c>
      <c r="O762" s="95">
        <f>'LEI Seaview Usage'!M761</f>
        <v>40.6175</v>
      </c>
      <c r="P762" s="95">
        <f>'LEI Seaview Usage'!N761</f>
        <v>36.3125</v>
      </c>
      <c r="Q762" s="95">
        <f>'LEI Seaview Usage'!O761</f>
        <v>37.197499999999998</v>
      </c>
      <c r="R762" s="64">
        <f t="shared" si="39"/>
        <v>40.077499999999993</v>
      </c>
      <c r="S762" s="114">
        <f t="shared" si="40"/>
        <v>331.5</v>
      </c>
    </row>
    <row r="763" spans="2:19" ht="15.75" x14ac:dyDescent="0.25">
      <c r="B763" s="58"/>
      <c r="C763" s="13">
        <v>0.625</v>
      </c>
      <c r="D763" s="14" t="s">
        <v>793</v>
      </c>
      <c r="E763" s="15">
        <v>572</v>
      </c>
      <c r="F763" s="15">
        <v>1834</v>
      </c>
      <c r="G763" s="15">
        <v>446</v>
      </c>
      <c r="H763" s="15">
        <v>148</v>
      </c>
      <c r="I763" s="15">
        <v>669</v>
      </c>
      <c r="J763" s="17">
        <v>103</v>
      </c>
      <c r="K763" s="60">
        <f t="shared" si="38"/>
        <v>3772</v>
      </c>
      <c r="L763" s="95">
        <f>'LEI Seaview Usage'!J762</f>
        <v>39.29</v>
      </c>
      <c r="M763" s="95">
        <f>'LEI Seaview Usage'!K762</f>
        <v>57.512</v>
      </c>
      <c r="N763" s="95">
        <f>'LEI Seaview Usage'!L762</f>
        <v>38.344999999999999</v>
      </c>
      <c r="O763" s="95">
        <f>'LEI Seaview Usage'!M762</f>
        <v>36.11</v>
      </c>
      <c r="P763" s="95">
        <f>'LEI Seaview Usage'!N762</f>
        <v>40.017499999999998</v>
      </c>
      <c r="Q763" s="95">
        <f>'LEI Seaview Usage'!O762</f>
        <v>35.772500000000001</v>
      </c>
      <c r="R763" s="64">
        <f t="shared" si="39"/>
        <v>41.174500000000002</v>
      </c>
      <c r="S763" s="114">
        <f t="shared" si="40"/>
        <v>314.33333333333331</v>
      </c>
    </row>
    <row r="764" spans="2:19" ht="15.75" x14ac:dyDescent="0.25">
      <c r="B764" s="58"/>
      <c r="C764" s="13">
        <v>0.625</v>
      </c>
      <c r="D764" s="14" t="s">
        <v>794</v>
      </c>
      <c r="E764" s="15">
        <v>702</v>
      </c>
      <c r="F764" s="15">
        <v>1105</v>
      </c>
      <c r="G764" s="15">
        <v>2494</v>
      </c>
      <c r="H764" s="15">
        <v>3804</v>
      </c>
      <c r="I764" s="15">
        <v>1383</v>
      </c>
      <c r="J764" s="17">
        <v>576</v>
      </c>
      <c r="K764" s="60">
        <f t="shared" si="38"/>
        <v>10064</v>
      </c>
      <c r="L764" s="95">
        <f>'LEI Seaview Usage'!J763</f>
        <v>40.265000000000001</v>
      </c>
      <c r="M764" s="95">
        <f>'LEI Seaview Usage'!K763</f>
        <v>44.39</v>
      </c>
      <c r="N764" s="95">
        <f>'LEI Seaview Usage'!L763</f>
        <v>69.391999999999996</v>
      </c>
      <c r="O764" s="95">
        <f>'LEI Seaview Usage'!M763</f>
        <v>110.66</v>
      </c>
      <c r="P764" s="95">
        <f>'LEI Seaview Usage'!N763</f>
        <v>49.393999999999998</v>
      </c>
      <c r="Q764" s="95">
        <f>'LEI Seaview Usage'!O763</f>
        <v>39.32</v>
      </c>
      <c r="R764" s="64">
        <f t="shared" si="39"/>
        <v>58.903500000000001</v>
      </c>
      <c r="S764" s="114">
        <f t="shared" si="40"/>
        <v>838.66666666666663</v>
      </c>
    </row>
    <row r="765" spans="2:19" ht="15.75" x14ac:dyDescent="0.25">
      <c r="B765" s="58"/>
      <c r="C765" s="13">
        <v>0.625</v>
      </c>
      <c r="D765" s="14" t="s">
        <v>795</v>
      </c>
      <c r="E765" s="15">
        <v>704</v>
      </c>
      <c r="F765" s="15">
        <v>844</v>
      </c>
      <c r="G765" s="15">
        <v>1837</v>
      </c>
      <c r="H765" s="15">
        <v>2034</v>
      </c>
      <c r="I765" s="15">
        <v>882</v>
      </c>
      <c r="J765" s="17">
        <v>642</v>
      </c>
      <c r="K765" s="60">
        <f t="shared" si="38"/>
        <v>6943</v>
      </c>
      <c r="L765" s="95">
        <f>'LEI Seaview Usage'!J764</f>
        <v>40.28</v>
      </c>
      <c r="M765" s="95">
        <f>'LEI Seaview Usage'!K764</f>
        <v>41.33</v>
      </c>
      <c r="N765" s="95">
        <f>'LEI Seaview Usage'!L764</f>
        <v>57.566000000000003</v>
      </c>
      <c r="O765" s="95">
        <f>'LEI Seaview Usage'!M764</f>
        <v>61.112000000000002</v>
      </c>
      <c r="P765" s="95">
        <f>'LEI Seaview Usage'!N764</f>
        <v>41.615000000000002</v>
      </c>
      <c r="Q765" s="95">
        <f>'LEI Seaview Usage'!O764</f>
        <v>39.814999999999998</v>
      </c>
      <c r="R765" s="64">
        <f t="shared" si="39"/>
        <v>46.952999999999996</v>
      </c>
      <c r="S765" s="114">
        <f t="shared" si="40"/>
        <v>578.58333333333337</v>
      </c>
    </row>
    <row r="766" spans="2:19" ht="15.75" x14ac:dyDescent="0.25">
      <c r="B766" s="58"/>
      <c r="C766" s="13">
        <v>0.625</v>
      </c>
      <c r="D766" s="52">
        <v>31030</v>
      </c>
      <c r="E766" s="15"/>
      <c r="F766" s="15"/>
      <c r="G766" s="15"/>
      <c r="H766" s="15"/>
      <c r="I766" s="15"/>
      <c r="J766" s="17"/>
      <c r="K766" s="60">
        <f t="shared" si="38"/>
        <v>0</v>
      </c>
      <c r="L766" s="95">
        <f>'LEI Seaview Usage'!J765</f>
        <v>35</v>
      </c>
      <c r="M766" s="95">
        <f>'LEI Seaview Usage'!K765</f>
        <v>35</v>
      </c>
      <c r="N766" s="95">
        <f>'LEI Seaview Usage'!L765</f>
        <v>35</v>
      </c>
      <c r="O766" s="95">
        <f>'LEI Seaview Usage'!M765</f>
        <v>35</v>
      </c>
      <c r="P766" s="95">
        <f>'LEI Seaview Usage'!N765</f>
        <v>35</v>
      </c>
      <c r="Q766" s="95">
        <f>'LEI Seaview Usage'!O765</f>
        <v>35</v>
      </c>
      <c r="R766" s="64">
        <f t="shared" si="39"/>
        <v>35</v>
      </c>
      <c r="S766" s="114" t="str">
        <f t="shared" si="40"/>
        <v/>
      </c>
    </row>
    <row r="767" spans="2:19" ht="15.75" x14ac:dyDescent="0.25">
      <c r="B767" s="58"/>
      <c r="C767" s="13">
        <v>0.625</v>
      </c>
      <c r="D767" s="14" t="s">
        <v>796</v>
      </c>
      <c r="E767" s="15">
        <v>1001</v>
      </c>
      <c r="F767" s="15">
        <v>1182</v>
      </c>
      <c r="G767" s="15">
        <v>1424</v>
      </c>
      <c r="H767" s="15">
        <v>1452</v>
      </c>
      <c r="I767" s="15">
        <v>924</v>
      </c>
      <c r="J767" s="17">
        <v>734</v>
      </c>
      <c r="K767" s="60">
        <f t="shared" si="38"/>
        <v>6717</v>
      </c>
      <c r="L767" s="95">
        <f>'LEI Seaview Usage'!J766</f>
        <v>42.518000000000001</v>
      </c>
      <c r="M767" s="95">
        <f>'LEI Seaview Usage'!K766</f>
        <v>45.776000000000003</v>
      </c>
      <c r="N767" s="95">
        <f>'LEI Seaview Usage'!L766</f>
        <v>50.131999999999998</v>
      </c>
      <c r="O767" s="95">
        <f>'LEI Seaview Usage'!M766</f>
        <v>50.635999999999996</v>
      </c>
      <c r="P767" s="95">
        <f>'LEI Seaview Usage'!N766</f>
        <v>41.93</v>
      </c>
      <c r="Q767" s="95">
        <f>'LEI Seaview Usage'!O766</f>
        <v>40.505000000000003</v>
      </c>
      <c r="R767" s="64">
        <f t="shared" si="39"/>
        <v>45.249500000000005</v>
      </c>
      <c r="S767" s="114">
        <f t="shared" si="40"/>
        <v>559.75</v>
      </c>
    </row>
    <row r="768" spans="2:19" ht="15.75" x14ac:dyDescent="0.25">
      <c r="B768" s="58"/>
      <c r="C768" s="13">
        <v>0.625</v>
      </c>
      <c r="D768" s="14" t="s">
        <v>797</v>
      </c>
      <c r="E768" s="15">
        <v>330</v>
      </c>
      <c r="F768" s="15">
        <v>737</v>
      </c>
      <c r="G768" s="15">
        <v>983</v>
      </c>
      <c r="H768" s="15">
        <v>959</v>
      </c>
      <c r="I768" s="15">
        <v>821</v>
      </c>
      <c r="J768" s="17">
        <v>529</v>
      </c>
      <c r="K768" s="60">
        <f t="shared" si="38"/>
        <v>4359</v>
      </c>
      <c r="L768" s="95">
        <f>'LEI Seaview Usage'!J767</f>
        <v>37.475000000000001</v>
      </c>
      <c r="M768" s="95">
        <f>'LEI Seaview Usage'!K767</f>
        <v>40.527500000000003</v>
      </c>
      <c r="N768" s="95">
        <f>'LEI Seaview Usage'!L767</f>
        <v>42.372500000000002</v>
      </c>
      <c r="O768" s="95">
        <f>'LEI Seaview Usage'!M767</f>
        <v>42.192500000000003</v>
      </c>
      <c r="P768" s="95">
        <f>'LEI Seaview Usage'!N767</f>
        <v>41.157499999999999</v>
      </c>
      <c r="Q768" s="95">
        <f>'LEI Seaview Usage'!O767</f>
        <v>38.967500000000001</v>
      </c>
      <c r="R768" s="64">
        <f t="shared" si="39"/>
        <v>40.448749999999997</v>
      </c>
      <c r="S768" s="114">
        <f t="shared" si="40"/>
        <v>363.25</v>
      </c>
    </row>
    <row r="769" spans="2:19" ht="15.75" x14ac:dyDescent="0.25">
      <c r="B769" s="58"/>
      <c r="C769" s="13">
        <v>0.625</v>
      </c>
      <c r="D769" s="14" t="s">
        <v>798</v>
      </c>
      <c r="E769" s="15">
        <v>219</v>
      </c>
      <c r="F769" s="15">
        <v>509</v>
      </c>
      <c r="G769" s="15">
        <v>3759</v>
      </c>
      <c r="H769" s="15">
        <v>4951</v>
      </c>
      <c r="I769" s="15">
        <v>3110</v>
      </c>
      <c r="J769" s="17">
        <v>1852</v>
      </c>
      <c r="K769" s="60">
        <f t="shared" si="38"/>
        <v>14400</v>
      </c>
      <c r="L769" s="95">
        <f>'LEI Seaview Usage'!J768</f>
        <v>36.642499999999998</v>
      </c>
      <c r="M769" s="95">
        <f>'LEI Seaview Usage'!K768</f>
        <v>38.817500000000003</v>
      </c>
      <c r="N769" s="95">
        <f>'LEI Seaview Usage'!L768</f>
        <v>108.86</v>
      </c>
      <c r="O769" s="95">
        <f>'LEI Seaview Usage'!M768</f>
        <v>156.54000000000002</v>
      </c>
      <c r="P769" s="95">
        <f>'LEI Seaview Usage'!N768</f>
        <v>82.9</v>
      </c>
      <c r="Q769" s="95">
        <f>'LEI Seaview Usage'!O768</f>
        <v>57.835999999999999</v>
      </c>
      <c r="R769" s="64">
        <f t="shared" si="39"/>
        <v>80.266000000000005</v>
      </c>
      <c r="S769" s="114">
        <f t="shared" si="40"/>
        <v>1200</v>
      </c>
    </row>
    <row r="770" spans="2:19" ht="15.75" x14ac:dyDescent="0.25">
      <c r="B770" s="58"/>
      <c r="C770" s="13">
        <v>0.625</v>
      </c>
      <c r="D770" s="14" t="s">
        <v>799</v>
      </c>
      <c r="E770" s="15">
        <v>374</v>
      </c>
      <c r="F770" s="15">
        <v>447</v>
      </c>
      <c r="G770" s="15">
        <v>508</v>
      </c>
      <c r="H770" s="15">
        <v>483</v>
      </c>
      <c r="I770" s="15">
        <v>358</v>
      </c>
      <c r="J770" s="17">
        <v>441</v>
      </c>
      <c r="K770" s="60">
        <f t="shared" si="38"/>
        <v>2611</v>
      </c>
      <c r="L770" s="95">
        <f>'LEI Seaview Usage'!J769</f>
        <v>37.805</v>
      </c>
      <c r="M770" s="95">
        <f>'LEI Seaview Usage'!K769</f>
        <v>38.352499999999999</v>
      </c>
      <c r="N770" s="95">
        <f>'LEI Seaview Usage'!L769</f>
        <v>38.81</v>
      </c>
      <c r="O770" s="95">
        <f>'LEI Seaview Usage'!M769</f>
        <v>38.622500000000002</v>
      </c>
      <c r="P770" s="95">
        <f>'LEI Seaview Usage'!N769</f>
        <v>37.685000000000002</v>
      </c>
      <c r="Q770" s="95">
        <f>'LEI Seaview Usage'!O769</f>
        <v>38.307499999999997</v>
      </c>
      <c r="R770" s="64">
        <f t="shared" si="39"/>
        <v>38.263750000000002</v>
      </c>
      <c r="S770" s="114">
        <f t="shared" si="40"/>
        <v>217.58333333333334</v>
      </c>
    </row>
    <row r="771" spans="2:19" ht="15.75" x14ac:dyDescent="0.25">
      <c r="B771" s="58"/>
      <c r="C771" s="13">
        <v>0.625</v>
      </c>
      <c r="D771" s="14" t="s">
        <v>800</v>
      </c>
      <c r="E771" s="15"/>
      <c r="F771" s="15">
        <v>192</v>
      </c>
      <c r="G771" s="15">
        <v>120</v>
      </c>
      <c r="H771" s="15"/>
      <c r="I771" s="15">
        <v>318</v>
      </c>
      <c r="J771" s="17">
        <v>16</v>
      </c>
      <c r="K771" s="60">
        <f t="shared" si="38"/>
        <v>646</v>
      </c>
      <c r="L771" s="95">
        <f>'LEI Seaview Usage'!J770</f>
        <v>35</v>
      </c>
      <c r="M771" s="95">
        <f>'LEI Seaview Usage'!K770</f>
        <v>36.44</v>
      </c>
      <c r="N771" s="95">
        <f>'LEI Seaview Usage'!L770</f>
        <v>35.9</v>
      </c>
      <c r="O771" s="95">
        <f>'LEI Seaview Usage'!M770</f>
        <v>35</v>
      </c>
      <c r="P771" s="95">
        <f>'LEI Seaview Usage'!N770</f>
        <v>37.384999999999998</v>
      </c>
      <c r="Q771" s="95">
        <f>'LEI Seaview Usage'!O770</f>
        <v>35.119999999999997</v>
      </c>
      <c r="R771" s="64">
        <f t="shared" si="39"/>
        <v>35.807499999999997</v>
      </c>
      <c r="S771" s="114">
        <f t="shared" si="40"/>
        <v>80.75</v>
      </c>
    </row>
    <row r="772" spans="2:19" ht="15.75" x14ac:dyDescent="0.25">
      <c r="B772" s="58"/>
      <c r="C772" s="13">
        <v>0.625</v>
      </c>
      <c r="D772" s="14" t="s">
        <v>801</v>
      </c>
      <c r="E772" s="15">
        <v>1824</v>
      </c>
      <c r="F772" s="15">
        <v>1598</v>
      </c>
      <c r="G772" s="15">
        <v>1910</v>
      </c>
      <c r="H772" s="15">
        <v>2419</v>
      </c>
      <c r="I772" s="15">
        <v>1681</v>
      </c>
      <c r="J772" s="17">
        <v>1360</v>
      </c>
      <c r="K772" s="60">
        <f t="shared" si="38"/>
        <v>10792</v>
      </c>
      <c r="L772" s="95">
        <f>'LEI Seaview Usage'!J771</f>
        <v>57.332000000000001</v>
      </c>
      <c r="M772" s="95">
        <f>'LEI Seaview Usage'!K771</f>
        <v>53.264000000000003</v>
      </c>
      <c r="N772" s="95">
        <f>'LEI Seaview Usage'!L771</f>
        <v>58.879999999999995</v>
      </c>
      <c r="O772" s="95">
        <f>'LEI Seaview Usage'!M771</f>
        <v>68.042000000000002</v>
      </c>
      <c r="P772" s="95">
        <f>'LEI Seaview Usage'!N771</f>
        <v>54.757999999999996</v>
      </c>
      <c r="Q772" s="95">
        <f>'LEI Seaview Usage'!O771</f>
        <v>48.980000000000004</v>
      </c>
      <c r="R772" s="64">
        <f t="shared" si="39"/>
        <v>56.876000000000005</v>
      </c>
      <c r="S772" s="114">
        <f t="shared" si="40"/>
        <v>899.33333333333337</v>
      </c>
    </row>
    <row r="773" spans="2:19" ht="15.75" x14ac:dyDescent="0.25">
      <c r="B773" s="58"/>
      <c r="C773" s="13">
        <v>0.625</v>
      </c>
      <c r="D773" s="14" t="s">
        <v>802</v>
      </c>
      <c r="E773" s="15">
        <v>476</v>
      </c>
      <c r="F773" s="15">
        <v>850</v>
      </c>
      <c r="G773" s="15">
        <v>2163</v>
      </c>
      <c r="H773" s="15">
        <v>3857</v>
      </c>
      <c r="I773" s="15">
        <v>1045</v>
      </c>
      <c r="J773" s="17">
        <v>401</v>
      </c>
      <c r="K773" s="60">
        <f t="shared" si="38"/>
        <v>8792</v>
      </c>
      <c r="L773" s="95">
        <f>'LEI Seaview Usage'!J772</f>
        <v>38.57</v>
      </c>
      <c r="M773" s="95">
        <f>'LEI Seaview Usage'!K772</f>
        <v>41.375</v>
      </c>
      <c r="N773" s="95">
        <f>'LEI Seaview Usage'!L772</f>
        <v>63.433999999999997</v>
      </c>
      <c r="O773" s="95">
        <f>'LEI Seaview Usage'!M772</f>
        <v>112.78</v>
      </c>
      <c r="P773" s="95">
        <f>'LEI Seaview Usage'!N772</f>
        <v>43.31</v>
      </c>
      <c r="Q773" s="95">
        <f>'LEI Seaview Usage'!O772</f>
        <v>38.0075</v>
      </c>
      <c r="R773" s="64">
        <f t="shared" si="39"/>
        <v>56.246083333333331</v>
      </c>
      <c r="S773" s="114">
        <f t="shared" si="40"/>
        <v>732.66666666666663</v>
      </c>
    </row>
    <row r="774" spans="2:19" ht="15.75" x14ac:dyDescent="0.25">
      <c r="B774" s="58"/>
      <c r="C774" s="13">
        <v>0.625</v>
      </c>
      <c r="D774" s="14" t="s">
        <v>803</v>
      </c>
      <c r="E774" s="15">
        <v>1231</v>
      </c>
      <c r="F774" s="15">
        <v>1025</v>
      </c>
      <c r="G774" s="15">
        <v>1730</v>
      </c>
      <c r="H774" s="15">
        <v>2318</v>
      </c>
      <c r="I774" s="15">
        <v>1541</v>
      </c>
      <c r="J774" s="17">
        <v>939</v>
      </c>
      <c r="K774" s="60">
        <f t="shared" si="38"/>
        <v>8784</v>
      </c>
      <c r="L774" s="95">
        <f>'LEI Seaview Usage'!J773</f>
        <v>46.658000000000001</v>
      </c>
      <c r="M774" s="95">
        <f>'LEI Seaview Usage'!K773</f>
        <v>42.95</v>
      </c>
      <c r="N774" s="95">
        <f>'LEI Seaview Usage'!L773</f>
        <v>55.64</v>
      </c>
      <c r="O774" s="95">
        <f>'LEI Seaview Usage'!M773</f>
        <v>66.224000000000004</v>
      </c>
      <c r="P774" s="95">
        <f>'LEI Seaview Usage'!N773</f>
        <v>52.238</v>
      </c>
      <c r="Q774" s="95">
        <f>'LEI Seaview Usage'!O773</f>
        <v>42.042500000000004</v>
      </c>
      <c r="R774" s="64">
        <f t="shared" si="39"/>
        <v>50.958750000000002</v>
      </c>
      <c r="S774" s="114">
        <f t="shared" si="40"/>
        <v>732</v>
      </c>
    </row>
    <row r="775" spans="2:19" ht="15.75" x14ac:dyDescent="0.25">
      <c r="B775" s="58"/>
      <c r="C775" s="13">
        <v>0.625</v>
      </c>
      <c r="D775" s="14" t="s">
        <v>804</v>
      </c>
      <c r="E775" s="15">
        <v>797</v>
      </c>
      <c r="F775" s="15">
        <v>950</v>
      </c>
      <c r="G775" s="15">
        <v>939</v>
      </c>
      <c r="H775" s="15">
        <v>1158</v>
      </c>
      <c r="I775" s="15">
        <v>682</v>
      </c>
      <c r="J775" s="17">
        <v>230</v>
      </c>
      <c r="K775" s="60">
        <f t="shared" si="38"/>
        <v>4756</v>
      </c>
      <c r="L775" s="95">
        <f>'LEI Seaview Usage'!J774</f>
        <v>40.977499999999999</v>
      </c>
      <c r="M775" s="95">
        <f>'LEI Seaview Usage'!K774</f>
        <v>42.125</v>
      </c>
      <c r="N775" s="95">
        <f>'LEI Seaview Usage'!L774</f>
        <v>42.042500000000004</v>
      </c>
      <c r="O775" s="95">
        <f>'LEI Seaview Usage'!M774</f>
        <v>45.344000000000001</v>
      </c>
      <c r="P775" s="95">
        <f>'LEI Seaview Usage'!N774</f>
        <v>40.115000000000002</v>
      </c>
      <c r="Q775" s="95">
        <f>'LEI Seaview Usage'!O774</f>
        <v>36.725000000000001</v>
      </c>
      <c r="R775" s="64">
        <f t="shared" si="39"/>
        <v>41.221499999999999</v>
      </c>
      <c r="S775" s="114">
        <f t="shared" si="40"/>
        <v>396.33333333333331</v>
      </c>
    </row>
    <row r="776" spans="2:19" ht="15.75" x14ac:dyDescent="0.25">
      <c r="B776" s="58"/>
      <c r="C776" s="13">
        <v>0.625</v>
      </c>
      <c r="D776" s="14" t="s">
        <v>805</v>
      </c>
      <c r="E776" s="15">
        <v>492</v>
      </c>
      <c r="F776" s="15">
        <v>478</v>
      </c>
      <c r="G776" s="15">
        <v>458</v>
      </c>
      <c r="H776" s="15">
        <v>380</v>
      </c>
      <c r="I776" s="15">
        <v>491</v>
      </c>
      <c r="J776" s="17">
        <v>390</v>
      </c>
      <c r="K776" s="60">
        <f t="shared" si="38"/>
        <v>2689</v>
      </c>
      <c r="L776" s="95">
        <f>'LEI Seaview Usage'!J775</f>
        <v>38.69</v>
      </c>
      <c r="M776" s="95">
        <f>'LEI Seaview Usage'!K775</f>
        <v>38.585000000000001</v>
      </c>
      <c r="N776" s="95">
        <f>'LEI Seaview Usage'!L775</f>
        <v>38.435000000000002</v>
      </c>
      <c r="O776" s="95">
        <f>'LEI Seaview Usage'!M775</f>
        <v>37.85</v>
      </c>
      <c r="P776" s="95">
        <f>'LEI Seaview Usage'!N775</f>
        <v>38.682499999999997</v>
      </c>
      <c r="Q776" s="95">
        <f>'LEI Seaview Usage'!O775</f>
        <v>37.924999999999997</v>
      </c>
      <c r="R776" s="64">
        <f t="shared" si="39"/>
        <v>38.361250000000005</v>
      </c>
      <c r="S776" s="114">
        <f t="shared" si="40"/>
        <v>224.08333333333334</v>
      </c>
    </row>
    <row r="777" spans="2:19" ht="15.75" x14ac:dyDescent="0.25">
      <c r="B777" s="58"/>
      <c r="C777" s="13">
        <v>0.625</v>
      </c>
      <c r="D777" s="14" t="s">
        <v>806</v>
      </c>
      <c r="E777" s="15">
        <v>872</v>
      </c>
      <c r="F777" s="15">
        <v>1010</v>
      </c>
      <c r="G777" s="15">
        <v>1257</v>
      </c>
      <c r="H777" s="15">
        <v>1092</v>
      </c>
      <c r="I777" s="15">
        <v>961</v>
      </c>
      <c r="J777" s="17">
        <v>801</v>
      </c>
      <c r="K777" s="60">
        <f t="shared" ref="K777:K840" si="41">SUM(E777:J777)</f>
        <v>5993</v>
      </c>
      <c r="L777" s="95">
        <f>'LEI Seaview Usage'!J776</f>
        <v>41.54</v>
      </c>
      <c r="M777" s="95">
        <f>'LEI Seaview Usage'!K776</f>
        <v>42.68</v>
      </c>
      <c r="N777" s="95">
        <f>'LEI Seaview Usage'!L776</f>
        <v>47.125999999999998</v>
      </c>
      <c r="O777" s="95">
        <f>'LEI Seaview Usage'!M776</f>
        <v>44.155999999999999</v>
      </c>
      <c r="P777" s="95">
        <f>'LEI Seaview Usage'!N776</f>
        <v>42.207499999999996</v>
      </c>
      <c r="Q777" s="95">
        <f>'LEI Seaview Usage'!O776</f>
        <v>41.0075</v>
      </c>
      <c r="R777" s="64">
        <f t="shared" ref="R777:R840" si="42">AVERAGE(L777:Q777)</f>
        <v>43.119499999999995</v>
      </c>
      <c r="S777" s="114">
        <f t="shared" ref="S777:S840" si="43">IFERROR(AVERAGE(E777:J777)/2,"")</f>
        <v>499.41666666666669</v>
      </c>
    </row>
    <row r="778" spans="2:19" ht="15.75" x14ac:dyDescent="0.25">
      <c r="B778" s="58"/>
      <c r="C778" s="13">
        <v>0.625</v>
      </c>
      <c r="D778" s="14" t="s">
        <v>807</v>
      </c>
      <c r="E778" s="15">
        <v>254</v>
      </c>
      <c r="F778" s="15">
        <v>311</v>
      </c>
      <c r="G778" s="15">
        <v>161</v>
      </c>
      <c r="H778" s="15">
        <v>382</v>
      </c>
      <c r="I778" s="15">
        <v>1168</v>
      </c>
      <c r="J778" s="17">
        <v>1055</v>
      </c>
      <c r="K778" s="60">
        <f t="shared" si="41"/>
        <v>3331</v>
      </c>
      <c r="L778" s="95">
        <f>'LEI Seaview Usage'!J777</f>
        <v>36.905000000000001</v>
      </c>
      <c r="M778" s="95">
        <f>'LEI Seaview Usage'!K777</f>
        <v>37.332500000000003</v>
      </c>
      <c r="N778" s="95">
        <f>'LEI Seaview Usage'!L777</f>
        <v>36.207500000000003</v>
      </c>
      <c r="O778" s="95">
        <f>'LEI Seaview Usage'!M777</f>
        <v>37.865000000000002</v>
      </c>
      <c r="P778" s="95">
        <f>'LEI Seaview Usage'!N777</f>
        <v>45.524000000000001</v>
      </c>
      <c r="Q778" s="95">
        <f>'LEI Seaview Usage'!O777</f>
        <v>43.49</v>
      </c>
      <c r="R778" s="64">
        <f t="shared" si="42"/>
        <v>39.554000000000009</v>
      </c>
      <c r="S778" s="114">
        <f t="shared" si="43"/>
        <v>277.58333333333331</v>
      </c>
    </row>
    <row r="779" spans="2:19" ht="15.75" x14ac:dyDescent="0.25">
      <c r="B779" s="58"/>
      <c r="C779" s="13">
        <v>0.625</v>
      </c>
      <c r="D779" s="14" t="s">
        <v>808</v>
      </c>
      <c r="E779" s="15"/>
      <c r="F779" s="15"/>
      <c r="G779" s="15"/>
      <c r="H779" s="15"/>
      <c r="I779" s="15"/>
      <c r="J779" s="17"/>
      <c r="K779" s="60">
        <f t="shared" si="41"/>
        <v>0</v>
      </c>
      <c r="L779" s="95">
        <f>'LEI Seaview Usage'!J778</f>
        <v>35</v>
      </c>
      <c r="M779" s="95">
        <f>'LEI Seaview Usage'!K778</f>
        <v>35</v>
      </c>
      <c r="N779" s="95">
        <f>'LEI Seaview Usage'!L778</f>
        <v>35</v>
      </c>
      <c r="O779" s="95">
        <f>'LEI Seaview Usage'!M778</f>
        <v>35</v>
      </c>
      <c r="P779" s="95">
        <f>'LEI Seaview Usage'!N778</f>
        <v>35</v>
      </c>
      <c r="Q779" s="95">
        <f>'LEI Seaview Usage'!O778</f>
        <v>35</v>
      </c>
      <c r="R779" s="64">
        <f t="shared" si="42"/>
        <v>35</v>
      </c>
      <c r="S779" s="114" t="str">
        <f t="shared" si="43"/>
        <v/>
      </c>
    </row>
    <row r="780" spans="2:19" ht="15.75" x14ac:dyDescent="0.25">
      <c r="B780" s="58"/>
      <c r="C780" s="13">
        <v>0.625</v>
      </c>
      <c r="D780" s="14" t="s">
        <v>809</v>
      </c>
      <c r="E780" s="15"/>
      <c r="F780" s="15"/>
      <c r="G780" s="15">
        <v>319</v>
      </c>
      <c r="H780" s="15">
        <v>435</v>
      </c>
      <c r="I780" s="15">
        <v>84</v>
      </c>
      <c r="J780" s="17">
        <v>97</v>
      </c>
      <c r="K780" s="60">
        <f t="shared" si="41"/>
        <v>935</v>
      </c>
      <c r="L780" s="95">
        <f>'LEI Seaview Usage'!J779</f>
        <v>35</v>
      </c>
      <c r="M780" s="95">
        <f>'LEI Seaview Usage'!K779</f>
        <v>35</v>
      </c>
      <c r="N780" s="95">
        <f>'LEI Seaview Usage'!L779</f>
        <v>37.392499999999998</v>
      </c>
      <c r="O780" s="95">
        <f>'LEI Seaview Usage'!M779</f>
        <v>38.262500000000003</v>
      </c>
      <c r="P780" s="95">
        <f>'LEI Seaview Usage'!N779</f>
        <v>35.630000000000003</v>
      </c>
      <c r="Q780" s="95">
        <f>'LEI Seaview Usage'!O779</f>
        <v>35.727499999999999</v>
      </c>
      <c r="R780" s="64">
        <f t="shared" si="42"/>
        <v>36.168749999999996</v>
      </c>
      <c r="S780" s="114">
        <f t="shared" si="43"/>
        <v>116.875</v>
      </c>
    </row>
    <row r="781" spans="2:19" ht="15.75" x14ac:dyDescent="0.25">
      <c r="B781" s="58"/>
      <c r="C781" s="13">
        <v>0.625</v>
      </c>
      <c r="D781" s="14" t="s">
        <v>810</v>
      </c>
      <c r="E781" s="15">
        <v>1</v>
      </c>
      <c r="F781" s="15">
        <v>160</v>
      </c>
      <c r="G781" s="15">
        <v>996</v>
      </c>
      <c r="H781" s="15">
        <v>4508</v>
      </c>
      <c r="I781" s="15">
        <v>1309</v>
      </c>
      <c r="J781" s="17">
        <v>58</v>
      </c>
      <c r="K781" s="60">
        <f t="shared" si="41"/>
        <v>7032</v>
      </c>
      <c r="L781" s="95">
        <f>'LEI Seaview Usage'!J780</f>
        <v>35.0075</v>
      </c>
      <c r="M781" s="95">
        <f>'LEI Seaview Usage'!K780</f>
        <v>36.200000000000003</v>
      </c>
      <c r="N781" s="95">
        <f>'LEI Seaview Usage'!L780</f>
        <v>42.47</v>
      </c>
      <c r="O781" s="95">
        <f>'LEI Seaview Usage'!M780</f>
        <v>138.82</v>
      </c>
      <c r="P781" s="95">
        <f>'LEI Seaview Usage'!N780</f>
        <v>48.061999999999998</v>
      </c>
      <c r="Q781" s="95">
        <f>'LEI Seaview Usage'!O780</f>
        <v>35.435000000000002</v>
      </c>
      <c r="R781" s="64">
        <f t="shared" si="42"/>
        <v>55.999083333333338</v>
      </c>
      <c r="S781" s="114">
        <f t="shared" si="43"/>
        <v>586</v>
      </c>
    </row>
    <row r="782" spans="2:19" ht="15.75" x14ac:dyDescent="0.25">
      <c r="B782" s="58"/>
      <c r="C782" s="13">
        <v>0.625</v>
      </c>
      <c r="D782" s="14" t="s">
        <v>811</v>
      </c>
      <c r="E782" s="15">
        <v>1070</v>
      </c>
      <c r="F782" s="15">
        <v>936</v>
      </c>
      <c r="G782" s="15">
        <v>1475</v>
      </c>
      <c r="H782" s="15">
        <v>961</v>
      </c>
      <c r="I782" s="15">
        <v>873</v>
      </c>
      <c r="J782" s="17">
        <v>1050</v>
      </c>
      <c r="K782" s="60">
        <f t="shared" si="41"/>
        <v>6365</v>
      </c>
      <c r="L782" s="95">
        <f>'LEI Seaview Usage'!J781</f>
        <v>43.76</v>
      </c>
      <c r="M782" s="95">
        <f>'LEI Seaview Usage'!K781</f>
        <v>42.019999999999996</v>
      </c>
      <c r="N782" s="95">
        <f>'LEI Seaview Usage'!L781</f>
        <v>51.05</v>
      </c>
      <c r="O782" s="95">
        <f>'LEI Seaview Usage'!M781</f>
        <v>42.207499999999996</v>
      </c>
      <c r="P782" s="95">
        <f>'LEI Seaview Usage'!N781</f>
        <v>41.547499999999999</v>
      </c>
      <c r="Q782" s="95">
        <f>'LEI Seaview Usage'!O781</f>
        <v>43.4</v>
      </c>
      <c r="R782" s="64">
        <f t="shared" si="42"/>
        <v>43.997499999999995</v>
      </c>
      <c r="S782" s="114">
        <f t="shared" si="43"/>
        <v>530.41666666666663</v>
      </c>
    </row>
    <row r="783" spans="2:19" ht="15.75" x14ac:dyDescent="0.25">
      <c r="B783" s="58"/>
      <c r="C783" s="13">
        <v>0.625</v>
      </c>
      <c r="D783" s="14" t="s">
        <v>812</v>
      </c>
      <c r="E783" s="15">
        <v>1503</v>
      </c>
      <c r="F783" s="15">
        <v>1781</v>
      </c>
      <c r="G783" s="15">
        <v>2863</v>
      </c>
      <c r="H783" s="15">
        <v>3118</v>
      </c>
      <c r="I783" s="15">
        <v>1800</v>
      </c>
      <c r="J783" s="17">
        <v>1432</v>
      </c>
      <c r="K783" s="60">
        <f t="shared" si="41"/>
        <v>12497</v>
      </c>
      <c r="L783" s="95">
        <f>'LEI Seaview Usage'!J782</f>
        <v>51.554000000000002</v>
      </c>
      <c r="M783" s="95">
        <f>'LEI Seaview Usage'!K782</f>
        <v>56.558</v>
      </c>
      <c r="N783" s="95">
        <f>'LEI Seaview Usage'!L782</f>
        <v>76.033999999999992</v>
      </c>
      <c r="O783" s="95">
        <f>'LEI Seaview Usage'!M782</f>
        <v>83.22</v>
      </c>
      <c r="P783" s="95">
        <f>'LEI Seaview Usage'!N782</f>
        <v>56.9</v>
      </c>
      <c r="Q783" s="95">
        <f>'LEI Seaview Usage'!O782</f>
        <v>50.276000000000003</v>
      </c>
      <c r="R783" s="64">
        <f t="shared" si="42"/>
        <v>62.423666666666662</v>
      </c>
      <c r="S783" s="114">
        <f t="shared" si="43"/>
        <v>1041.4166666666667</v>
      </c>
    </row>
    <row r="784" spans="2:19" ht="15.75" x14ac:dyDescent="0.25">
      <c r="B784" s="58"/>
      <c r="C784" s="13">
        <v>0.625</v>
      </c>
      <c r="D784" s="14" t="s">
        <v>813</v>
      </c>
      <c r="E784" s="15">
        <v>198</v>
      </c>
      <c r="F784" s="15">
        <v>475</v>
      </c>
      <c r="G784" s="15">
        <v>2648</v>
      </c>
      <c r="H784" s="15">
        <v>2590</v>
      </c>
      <c r="I784" s="15">
        <v>1139</v>
      </c>
      <c r="J784" s="17">
        <v>742</v>
      </c>
      <c r="K784" s="60">
        <f t="shared" si="41"/>
        <v>7792</v>
      </c>
      <c r="L784" s="95">
        <f>'LEI Seaview Usage'!J783</f>
        <v>36.484999999999999</v>
      </c>
      <c r="M784" s="95">
        <f>'LEI Seaview Usage'!K783</f>
        <v>38.5625</v>
      </c>
      <c r="N784" s="95">
        <f>'LEI Seaview Usage'!L783</f>
        <v>72.164000000000001</v>
      </c>
      <c r="O784" s="95">
        <f>'LEI Seaview Usage'!M783</f>
        <v>71.12</v>
      </c>
      <c r="P784" s="95">
        <f>'LEI Seaview Usage'!N783</f>
        <v>45.002000000000002</v>
      </c>
      <c r="Q784" s="95">
        <f>'LEI Seaview Usage'!O783</f>
        <v>40.564999999999998</v>
      </c>
      <c r="R784" s="64">
        <f t="shared" si="42"/>
        <v>50.649750000000004</v>
      </c>
      <c r="S784" s="114">
        <f t="shared" si="43"/>
        <v>649.33333333333337</v>
      </c>
    </row>
    <row r="785" spans="2:19" ht="15.75" x14ac:dyDescent="0.25">
      <c r="B785" s="58"/>
      <c r="C785" s="13">
        <v>0.625</v>
      </c>
      <c r="D785" s="14" t="s">
        <v>814</v>
      </c>
      <c r="E785" s="15">
        <v>1159</v>
      </c>
      <c r="F785" s="15">
        <v>1312</v>
      </c>
      <c r="G785" s="15">
        <v>1880</v>
      </c>
      <c r="H785" s="15">
        <v>1782</v>
      </c>
      <c r="I785" s="15">
        <v>1756</v>
      </c>
      <c r="J785" s="17">
        <v>1709</v>
      </c>
      <c r="K785" s="60">
        <f t="shared" si="41"/>
        <v>9598</v>
      </c>
      <c r="L785" s="95">
        <f>'LEI Seaview Usage'!J784</f>
        <v>45.362000000000002</v>
      </c>
      <c r="M785" s="95">
        <f>'LEI Seaview Usage'!K784</f>
        <v>48.116</v>
      </c>
      <c r="N785" s="95">
        <f>'LEI Seaview Usage'!L784</f>
        <v>58.34</v>
      </c>
      <c r="O785" s="95">
        <f>'LEI Seaview Usage'!M784</f>
        <v>56.576000000000001</v>
      </c>
      <c r="P785" s="95">
        <f>'LEI Seaview Usage'!N784</f>
        <v>56.107999999999997</v>
      </c>
      <c r="Q785" s="95">
        <f>'LEI Seaview Usage'!O784</f>
        <v>55.262</v>
      </c>
      <c r="R785" s="64">
        <f t="shared" si="42"/>
        <v>53.294000000000004</v>
      </c>
      <c r="S785" s="114">
        <f t="shared" si="43"/>
        <v>799.83333333333337</v>
      </c>
    </row>
    <row r="786" spans="2:19" ht="15.75" x14ac:dyDescent="0.25">
      <c r="B786" s="58"/>
      <c r="C786" s="13">
        <v>0.625</v>
      </c>
      <c r="D786" s="14" t="s">
        <v>815</v>
      </c>
      <c r="E786" s="15">
        <v>1006</v>
      </c>
      <c r="F786" s="15">
        <v>935</v>
      </c>
      <c r="G786" s="15">
        <v>1418</v>
      </c>
      <c r="H786" s="15">
        <v>1336</v>
      </c>
      <c r="I786" s="15">
        <v>1024</v>
      </c>
      <c r="J786" s="17">
        <v>801</v>
      </c>
      <c r="K786" s="60">
        <f t="shared" si="41"/>
        <v>6520</v>
      </c>
      <c r="L786" s="95">
        <f>'LEI Seaview Usage'!J785</f>
        <v>42.607999999999997</v>
      </c>
      <c r="M786" s="95">
        <f>'LEI Seaview Usage'!K785</f>
        <v>42.012500000000003</v>
      </c>
      <c r="N786" s="95">
        <f>'LEI Seaview Usage'!L785</f>
        <v>50.024000000000001</v>
      </c>
      <c r="O786" s="95">
        <f>'LEI Seaview Usage'!M785</f>
        <v>48.548000000000002</v>
      </c>
      <c r="P786" s="95">
        <f>'LEI Seaview Usage'!N785</f>
        <v>42.932000000000002</v>
      </c>
      <c r="Q786" s="95">
        <f>'LEI Seaview Usage'!O785</f>
        <v>41.0075</v>
      </c>
      <c r="R786" s="64">
        <f t="shared" si="42"/>
        <v>44.521999999999998</v>
      </c>
      <c r="S786" s="114">
        <f t="shared" si="43"/>
        <v>543.33333333333337</v>
      </c>
    </row>
    <row r="787" spans="2:19" ht="15.75" x14ac:dyDescent="0.25">
      <c r="B787" s="58"/>
      <c r="C787" s="13">
        <v>0.625</v>
      </c>
      <c r="D787" s="14" t="s">
        <v>816</v>
      </c>
      <c r="E787" s="15">
        <v>524</v>
      </c>
      <c r="F787" s="15">
        <v>580</v>
      </c>
      <c r="G787" s="15">
        <v>812</v>
      </c>
      <c r="H787" s="15">
        <v>585</v>
      </c>
      <c r="I787" s="15">
        <v>480</v>
      </c>
      <c r="J787" s="17">
        <v>292</v>
      </c>
      <c r="K787" s="60">
        <f t="shared" si="41"/>
        <v>3273</v>
      </c>
      <c r="L787" s="95">
        <f>'LEI Seaview Usage'!J786</f>
        <v>38.93</v>
      </c>
      <c r="M787" s="95">
        <f>'LEI Seaview Usage'!K786</f>
        <v>39.35</v>
      </c>
      <c r="N787" s="95">
        <f>'LEI Seaview Usage'!L786</f>
        <v>41.09</v>
      </c>
      <c r="O787" s="95">
        <f>'LEI Seaview Usage'!M786</f>
        <v>39.387500000000003</v>
      </c>
      <c r="P787" s="95">
        <f>'LEI Seaview Usage'!N786</f>
        <v>38.6</v>
      </c>
      <c r="Q787" s="95">
        <f>'LEI Seaview Usage'!O786</f>
        <v>37.19</v>
      </c>
      <c r="R787" s="64">
        <f t="shared" si="42"/>
        <v>39.091249999999995</v>
      </c>
      <c r="S787" s="114">
        <f t="shared" si="43"/>
        <v>272.75</v>
      </c>
    </row>
    <row r="788" spans="2:19" ht="15.75" x14ac:dyDescent="0.25">
      <c r="B788" s="58"/>
      <c r="C788" s="13">
        <v>0.625</v>
      </c>
      <c r="D788" s="14" t="s">
        <v>817</v>
      </c>
      <c r="E788" s="15">
        <v>914</v>
      </c>
      <c r="F788" s="15">
        <v>438</v>
      </c>
      <c r="G788" s="15">
        <v>478</v>
      </c>
      <c r="H788" s="15">
        <v>2132</v>
      </c>
      <c r="I788" s="15">
        <v>811</v>
      </c>
      <c r="J788" s="17">
        <v>605</v>
      </c>
      <c r="K788" s="60">
        <f t="shared" si="41"/>
        <v>5378</v>
      </c>
      <c r="L788" s="95">
        <f>'LEI Seaview Usage'!J787</f>
        <v>41.855000000000004</v>
      </c>
      <c r="M788" s="95">
        <f>'LEI Seaview Usage'!K787</f>
        <v>38.284999999999997</v>
      </c>
      <c r="N788" s="95">
        <f>'LEI Seaview Usage'!L787</f>
        <v>38.585000000000001</v>
      </c>
      <c r="O788" s="95">
        <f>'LEI Seaview Usage'!M787</f>
        <v>62.876000000000005</v>
      </c>
      <c r="P788" s="95">
        <f>'LEI Seaview Usage'!N787</f>
        <v>41.082499999999996</v>
      </c>
      <c r="Q788" s="95">
        <f>'LEI Seaview Usage'!O787</f>
        <v>39.537500000000001</v>
      </c>
      <c r="R788" s="64">
        <f t="shared" si="42"/>
        <v>43.703499999999998</v>
      </c>
      <c r="S788" s="114">
        <f t="shared" si="43"/>
        <v>448.16666666666669</v>
      </c>
    </row>
    <row r="789" spans="2:19" ht="15.75" x14ac:dyDescent="0.25">
      <c r="B789" s="58"/>
      <c r="C789" s="13">
        <v>0.625</v>
      </c>
      <c r="D789" s="14" t="s">
        <v>818</v>
      </c>
      <c r="E789" s="15">
        <v>980</v>
      </c>
      <c r="F789" s="15">
        <v>1026</v>
      </c>
      <c r="G789" s="15">
        <v>1632</v>
      </c>
      <c r="H789" s="15">
        <v>2047</v>
      </c>
      <c r="I789" s="15">
        <v>958</v>
      </c>
      <c r="J789" s="17">
        <v>411</v>
      </c>
      <c r="K789" s="60">
        <f t="shared" si="41"/>
        <v>7054</v>
      </c>
      <c r="L789" s="95">
        <f>'LEI Seaview Usage'!J788</f>
        <v>42.35</v>
      </c>
      <c r="M789" s="95">
        <f>'LEI Seaview Usage'!K788</f>
        <v>42.968000000000004</v>
      </c>
      <c r="N789" s="95">
        <f>'LEI Seaview Usage'!L788</f>
        <v>53.876000000000005</v>
      </c>
      <c r="O789" s="95">
        <f>'LEI Seaview Usage'!M788</f>
        <v>61.346000000000004</v>
      </c>
      <c r="P789" s="95">
        <f>'LEI Seaview Usage'!N788</f>
        <v>42.185000000000002</v>
      </c>
      <c r="Q789" s="95">
        <f>'LEI Seaview Usage'!O788</f>
        <v>38.082500000000003</v>
      </c>
      <c r="R789" s="64">
        <f t="shared" si="42"/>
        <v>46.801250000000003</v>
      </c>
      <c r="S789" s="114">
        <f t="shared" si="43"/>
        <v>587.83333333333337</v>
      </c>
    </row>
    <row r="790" spans="2:19" ht="15.75" x14ac:dyDescent="0.25">
      <c r="B790" s="58"/>
      <c r="C790" s="13">
        <v>0.625</v>
      </c>
      <c r="D790" s="14" t="s">
        <v>819</v>
      </c>
      <c r="E790" s="15">
        <v>1715</v>
      </c>
      <c r="F790" s="15">
        <v>1497</v>
      </c>
      <c r="G790" s="15">
        <v>1783</v>
      </c>
      <c r="H790" s="15">
        <v>953</v>
      </c>
      <c r="I790" s="15">
        <v>1453</v>
      </c>
      <c r="J790" s="17">
        <v>804</v>
      </c>
      <c r="K790" s="60">
        <f t="shared" si="41"/>
        <v>8205</v>
      </c>
      <c r="L790" s="95">
        <f>'LEI Seaview Usage'!J789</f>
        <v>55.370000000000005</v>
      </c>
      <c r="M790" s="95">
        <f>'LEI Seaview Usage'!K789</f>
        <v>51.445999999999998</v>
      </c>
      <c r="N790" s="95">
        <f>'LEI Seaview Usage'!L789</f>
        <v>56.594000000000001</v>
      </c>
      <c r="O790" s="95">
        <f>'LEI Seaview Usage'!M789</f>
        <v>42.147500000000001</v>
      </c>
      <c r="P790" s="95">
        <f>'LEI Seaview Usage'!N789</f>
        <v>50.653999999999996</v>
      </c>
      <c r="Q790" s="95">
        <f>'LEI Seaview Usage'!O789</f>
        <v>41.03</v>
      </c>
      <c r="R790" s="64">
        <f t="shared" si="42"/>
        <v>49.540249999999993</v>
      </c>
      <c r="S790" s="114">
        <f t="shared" si="43"/>
        <v>683.75</v>
      </c>
    </row>
    <row r="791" spans="2:19" ht="15.75" x14ac:dyDescent="0.25">
      <c r="B791" s="58"/>
      <c r="C791" s="13">
        <v>0.625</v>
      </c>
      <c r="D791" s="14" t="s">
        <v>820</v>
      </c>
      <c r="E791" s="15">
        <v>1190</v>
      </c>
      <c r="F791" s="15">
        <v>1168</v>
      </c>
      <c r="G791" s="15">
        <v>2339</v>
      </c>
      <c r="H791" s="15">
        <v>2306</v>
      </c>
      <c r="I791" s="15">
        <v>1741</v>
      </c>
      <c r="J791" s="17">
        <v>938</v>
      </c>
      <c r="K791" s="60">
        <f t="shared" si="41"/>
        <v>9682</v>
      </c>
      <c r="L791" s="95">
        <f>'LEI Seaview Usage'!J790</f>
        <v>45.92</v>
      </c>
      <c r="M791" s="95">
        <f>'LEI Seaview Usage'!K790</f>
        <v>45.524000000000001</v>
      </c>
      <c r="N791" s="95">
        <f>'LEI Seaview Usage'!L790</f>
        <v>66.602000000000004</v>
      </c>
      <c r="O791" s="95">
        <f>'LEI Seaview Usage'!M790</f>
        <v>66.00800000000001</v>
      </c>
      <c r="P791" s="95">
        <f>'LEI Seaview Usage'!N790</f>
        <v>55.838000000000001</v>
      </c>
      <c r="Q791" s="95">
        <f>'LEI Seaview Usage'!O790</f>
        <v>42.034999999999997</v>
      </c>
      <c r="R791" s="64">
        <f t="shared" si="42"/>
        <v>53.654500000000006</v>
      </c>
      <c r="S791" s="114">
        <f t="shared" si="43"/>
        <v>806.83333333333337</v>
      </c>
    </row>
    <row r="792" spans="2:19" ht="15.75" x14ac:dyDescent="0.25">
      <c r="B792" s="58"/>
      <c r="C792" s="13">
        <v>0.625</v>
      </c>
      <c r="D792" s="14" t="s">
        <v>821</v>
      </c>
      <c r="E792" s="15">
        <v>382</v>
      </c>
      <c r="F792" s="15">
        <v>261</v>
      </c>
      <c r="G792" s="15">
        <v>1224</v>
      </c>
      <c r="H792" s="15">
        <v>941</v>
      </c>
      <c r="I792" s="15">
        <v>977</v>
      </c>
      <c r="J792" s="17">
        <v>802</v>
      </c>
      <c r="K792" s="60">
        <f t="shared" si="41"/>
        <v>4587</v>
      </c>
      <c r="L792" s="95">
        <f>'LEI Seaview Usage'!J791</f>
        <v>37.865000000000002</v>
      </c>
      <c r="M792" s="95">
        <f>'LEI Seaview Usage'!K791</f>
        <v>36.957500000000003</v>
      </c>
      <c r="N792" s="95">
        <f>'LEI Seaview Usage'!L791</f>
        <v>46.532000000000004</v>
      </c>
      <c r="O792" s="95">
        <f>'LEI Seaview Usage'!M791</f>
        <v>42.057499999999997</v>
      </c>
      <c r="P792" s="95">
        <f>'LEI Seaview Usage'!N791</f>
        <v>42.327500000000001</v>
      </c>
      <c r="Q792" s="95">
        <f>'LEI Seaview Usage'!O791</f>
        <v>41.015000000000001</v>
      </c>
      <c r="R792" s="64">
        <f t="shared" si="42"/>
        <v>41.125750000000004</v>
      </c>
      <c r="S792" s="114">
        <f t="shared" si="43"/>
        <v>382.25</v>
      </c>
    </row>
    <row r="793" spans="2:19" ht="15.75" x14ac:dyDescent="0.25">
      <c r="B793" s="58"/>
      <c r="C793" s="13">
        <v>0.625</v>
      </c>
      <c r="D793" s="14" t="s">
        <v>822</v>
      </c>
      <c r="E793" s="15">
        <v>919</v>
      </c>
      <c r="F793" s="15">
        <v>1576</v>
      </c>
      <c r="G793" s="15">
        <v>3096</v>
      </c>
      <c r="H793" s="15">
        <v>2983</v>
      </c>
      <c r="I793" s="15">
        <v>2361</v>
      </c>
      <c r="J793" s="17">
        <v>1368</v>
      </c>
      <c r="K793" s="60">
        <f t="shared" si="41"/>
        <v>12303</v>
      </c>
      <c r="L793" s="95">
        <f>'LEI Seaview Usage'!J792</f>
        <v>41.892499999999998</v>
      </c>
      <c r="M793" s="95">
        <f>'LEI Seaview Usage'!K792</f>
        <v>52.868000000000002</v>
      </c>
      <c r="N793" s="95">
        <f>'LEI Seaview Usage'!L792</f>
        <v>82.34</v>
      </c>
      <c r="O793" s="95">
        <f>'LEI Seaview Usage'!M792</f>
        <v>78.193999999999988</v>
      </c>
      <c r="P793" s="95">
        <f>'LEI Seaview Usage'!N792</f>
        <v>66.998000000000005</v>
      </c>
      <c r="Q793" s="95">
        <f>'LEI Seaview Usage'!O792</f>
        <v>49.124000000000002</v>
      </c>
      <c r="R793" s="64">
        <f t="shared" si="42"/>
        <v>61.902750000000005</v>
      </c>
      <c r="S793" s="114">
        <f t="shared" si="43"/>
        <v>1025.25</v>
      </c>
    </row>
    <row r="794" spans="2:19" ht="15.75" x14ac:dyDescent="0.25">
      <c r="B794" s="58"/>
      <c r="C794" s="13">
        <v>0.625</v>
      </c>
      <c r="D794" s="14" t="s">
        <v>823</v>
      </c>
      <c r="E794" s="15">
        <v>5053</v>
      </c>
      <c r="F794" s="15">
        <v>4835</v>
      </c>
      <c r="G794" s="15">
        <v>5540</v>
      </c>
      <c r="H794" s="15">
        <v>5971</v>
      </c>
      <c r="I794" s="15">
        <v>4939</v>
      </c>
      <c r="J794" s="17">
        <v>5217</v>
      </c>
      <c r="K794" s="60">
        <f t="shared" si="41"/>
        <v>31555</v>
      </c>
      <c r="L794" s="95">
        <f>'LEI Seaview Usage'!J793</f>
        <v>160.62</v>
      </c>
      <c r="M794" s="95">
        <f>'LEI Seaview Usage'!K793</f>
        <v>151.9</v>
      </c>
      <c r="N794" s="95">
        <f>'LEI Seaview Usage'!L793</f>
        <v>180.1</v>
      </c>
      <c r="O794" s="95">
        <f>'LEI Seaview Usage'!M793</f>
        <v>197.34</v>
      </c>
      <c r="P794" s="95">
        <f>'LEI Seaview Usage'!N793</f>
        <v>156.06</v>
      </c>
      <c r="Q794" s="95">
        <f>'LEI Seaview Usage'!O793</f>
        <v>167.18</v>
      </c>
      <c r="R794" s="64">
        <f t="shared" si="42"/>
        <v>168.86666666666667</v>
      </c>
      <c r="S794" s="114">
        <f t="shared" si="43"/>
        <v>2629.5833333333335</v>
      </c>
    </row>
    <row r="795" spans="2:19" ht="15.75" x14ac:dyDescent="0.25">
      <c r="B795" s="58"/>
      <c r="C795" s="13">
        <v>0.625</v>
      </c>
      <c r="D795" s="14" t="s">
        <v>824</v>
      </c>
      <c r="E795" s="15">
        <v>545</v>
      </c>
      <c r="F795" s="15">
        <v>490</v>
      </c>
      <c r="G795" s="15">
        <v>553</v>
      </c>
      <c r="H795" s="15">
        <v>646</v>
      </c>
      <c r="I795" s="15">
        <v>447</v>
      </c>
      <c r="J795" s="17">
        <v>491</v>
      </c>
      <c r="K795" s="60">
        <f t="shared" si="41"/>
        <v>3172</v>
      </c>
      <c r="L795" s="95">
        <f>'LEI Seaview Usage'!J794</f>
        <v>39.087499999999999</v>
      </c>
      <c r="M795" s="95">
        <f>'LEI Seaview Usage'!K794</f>
        <v>38.674999999999997</v>
      </c>
      <c r="N795" s="95">
        <f>'LEI Seaview Usage'!L794</f>
        <v>39.147500000000001</v>
      </c>
      <c r="O795" s="95">
        <f>'LEI Seaview Usage'!M794</f>
        <v>39.844999999999999</v>
      </c>
      <c r="P795" s="95">
        <f>'LEI Seaview Usage'!N794</f>
        <v>38.352499999999999</v>
      </c>
      <c r="Q795" s="95">
        <f>'LEI Seaview Usage'!O794</f>
        <v>38.682499999999997</v>
      </c>
      <c r="R795" s="64">
        <f t="shared" si="42"/>
        <v>38.964999999999996</v>
      </c>
      <c r="S795" s="114">
        <f t="shared" si="43"/>
        <v>264.33333333333331</v>
      </c>
    </row>
    <row r="796" spans="2:19" ht="15.75" x14ac:dyDescent="0.25">
      <c r="B796" s="58"/>
      <c r="C796" s="13">
        <v>0.625</v>
      </c>
      <c r="D796" s="14" t="s">
        <v>825</v>
      </c>
      <c r="E796" s="15"/>
      <c r="F796" s="15"/>
      <c r="G796" s="15"/>
      <c r="H796" s="15"/>
      <c r="I796" s="15">
        <v>16</v>
      </c>
      <c r="J796" s="17">
        <v>5</v>
      </c>
      <c r="K796" s="60">
        <f t="shared" si="41"/>
        <v>21</v>
      </c>
      <c r="L796" s="95">
        <f>'LEI Seaview Usage'!J795</f>
        <v>35</v>
      </c>
      <c r="M796" s="95">
        <f>'LEI Seaview Usage'!K795</f>
        <v>35</v>
      </c>
      <c r="N796" s="95">
        <f>'LEI Seaview Usage'!L795</f>
        <v>35</v>
      </c>
      <c r="O796" s="95">
        <f>'LEI Seaview Usage'!M795</f>
        <v>35</v>
      </c>
      <c r="P796" s="95">
        <f>'LEI Seaview Usage'!N795</f>
        <v>35.119999999999997</v>
      </c>
      <c r="Q796" s="95">
        <f>'LEI Seaview Usage'!O795</f>
        <v>35.037500000000001</v>
      </c>
      <c r="R796" s="64">
        <f t="shared" si="42"/>
        <v>35.026249999999997</v>
      </c>
      <c r="S796" s="114">
        <f t="shared" si="43"/>
        <v>5.25</v>
      </c>
    </row>
    <row r="797" spans="2:19" ht="15.75" x14ac:dyDescent="0.25">
      <c r="B797" s="58"/>
      <c r="C797" s="13">
        <v>0.625</v>
      </c>
      <c r="D797" s="14" t="s">
        <v>826</v>
      </c>
      <c r="E797" s="15"/>
      <c r="F797" s="15">
        <v>80</v>
      </c>
      <c r="G797" s="15">
        <v>4</v>
      </c>
      <c r="H797" s="15">
        <v>579</v>
      </c>
      <c r="I797" s="15">
        <v>511</v>
      </c>
      <c r="J797" s="17">
        <v>629</v>
      </c>
      <c r="K797" s="60">
        <f t="shared" si="41"/>
        <v>1803</v>
      </c>
      <c r="L797" s="95">
        <f>'LEI Seaview Usage'!J796</f>
        <v>35</v>
      </c>
      <c r="M797" s="95">
        <f>'LEI Seaview Usage'!K796</f>
        <v>35.6</v>
      </c>
      <c r="N797" s="95">
        <f>'LEI Seaview Usage'!L796</f>
        <v>35.03</v>
      </c>
      <c r="O797" s="95">
        <f>'LEI Seaview Usage'!M796</f>
        <v>39.342500000000001</v>
      </c>
      <c r="P797" s="95">
        <f>'LEI Seaview Usage'!N796</f>
        <v>38.832500000000003</v>
      </c>
      <c r="Q797" s="95">
        <f>'LEI Seaview Usage'!O796</f>
        <v>39.717500000000001</v>
      </c>
      <c r="R797" s="64">
        <f t="shared" si="42"/>
        <v>37.253750000000004</v>
      </c>
      <c r="S797" s="114">
        <f t="shared" si="43"/>
        <v>180.3</v>
      </c>
    </row>
    <row r="798" spans="2:19" ht="15.75" x14ac:dyDescent="0.25">
      <c r="B798" s="58"/>
      <c r="C798" s="13">
        <v>0.625</v>
      </c>
      <c r="D798" s="14" t="s">
        <v>827</v>
      </c>
      <c r="E798" s="15">
        <v>416</v>
      </c>
      <c r="F798" s="15">
        <v>327</v>
      </c>
      <c r="G798" s="15">
        <v>403</v>
      </c>
      <c r="H798" s="15">
        <v>1022</v>
      </c>
      <c r="I798" s="15">
        <v>289</v>
      </c>
      <c r="J798" s="17">
        <v>237</v>
      </c>
      <c r="K798" s="60">
        <f t="shared" si="41"/>
        <v>2694</v>
      </c>
      <c r="L798" s="95">
        <f>'LEI Seaview Usage'!J797</f>
        <v>38.119999999999997</v>
      </c>
      <c r="M798" s="95">
        <f>'LEI Seaview Usage'!K797</f>
        <v>37.452500000000001</v>
      </c>
      <c r="N798" s="95">
        <f>'LEI Seaview Usage'!L797</f>
        <v>38.022500000000001</v>
      </c>
      <c r="O798" s="95">
        <f>'LEI Seaview Usage'!M797</f>
        <v>42.896000000000001</v>
      </c>
      <c r="P798" s="95">
        <f>'LEI Seaview Usage'!N797</f>
        <v>37.167499999999997</v>
      </c>
      <c r="Q798" s="95">
        <f>'LEI Seaview Usage'!O797</f>
        <v>36.777500000000003</v>
      </c>
      <c r="R798" s="64">
        <f t="shared" si="42"/>
        <v>38.405999999999999</v>
      </c>
      <c r="S798" s="114">
        <f t="shared" si="43"/>
        <v>224.5</v>
      </c>
    </row>
    <row r="799" spans="2:19" ht="15.75" x14ac:dyDescent="0.25">
      <c r="B799" s="58"/>
      <c r="C799" s="13">
        <v>0.625</v>
      </c>
      <c r="D799" s="14" t="s">
        <v>828</v>
      </c>
      <c r="E799" s="15">
        <v>1057</v>
      </c>
      <c r="F799" s="15">
        <v>1311</v>
      </c>
      <c r="G799" s="15">
        <v>1404</v>
      </c>
      <c r="H799" s="15">
        <v>1395</v>
      </c>
      <c r="I799" s="15">
        <v>1440</v>
      </c>
      <c r="J799" s="17">
        <v>1167</v>
      </c>
      <c r="K799" s="60">
        <f t="shared" si="41"/>
        <v>7774</v>
      </c>
      <c r="L799" s="95">
        <f>'LEI Seaview Usage'!J798</f>
        <v>43.526000000000003</v>
      </c>
      <c r="M799" s="95">
        <f>'LEI Seaview Usage'!K798</f>
        <v>48.097999999999999</v>
      </c>
      <c r="N799" s="95">
        <f>'LEI Seaview Usage'!L798</f>
        <v>49.771999999999998</v>
      </c>
      <c r="O799" s="95">
        <f>'LEI Seaview Usage'!M798</f>
        <v>49.61</v>
      </c>
      <c r="P799" s="95">
        <f>'LEI Seaview Usage'!N798</f>
        <v>50.42</v>
      </c>
      <c r="Q799" s="95">
        <f>'LEI Seaview Usage'!O798</f>
        <v>45.506</v>
      </c>
      <c r="R799" s="64">
        <f t="shared" si="42"/>
        <v>47.822000000000003</v>
      </c>
      <c r="S799" s="114">
        <f t="shared" si="43"/>
        <v>647.83333333333337</v>
      </c>
    </row>
    <row r="800" spans="2:19" ht="15.75" x14ac:dyDescent="0.25">
      <c r="B800" s="58"/>
      <c r="C800" s="13">
        <v>0.625</v>
      </c>
      <c r="D800" s="14" t="s">
        <v>829</v>
      </c>
      <c r="E800" s="15">
        <v>604</v>
      </c>
      <c r="F800" s="15">
        <v>1211</v>
      </c>
      <c r="G800" s="15">
        <v>1732</v>
      </c>
      <c r="H800" s="15">
        <v>2175</v>
      </c>
      <c r="I800" s="15">
        <v>1176</v>
      </c>
      <c r="J800" s="17">
        <v>634</v>
      </c>
      <c r="K800" s="60">
        <f t="shared" si="41"/>
        <v>7532</v>
      </c>
      <c r="L800" s="95">
        <f>'LEI Seaview Usage'!J799</f>
        <v>39.53</v>
      </c>
      <c r="M800" s="95">
        <f>'LEI Seaview Usage'!K799</f>
        <v>46.298000000000002</v>
      </c>
      <c r="N800" s="95">
        <f>'LEI Seaview Usage'!L799</f>
        <v>55.676000000000002</v>
      </c>
      <c r="O800" s="95">
        <f>'LEI Seaview Usage'!M799</f>
        <v>63.650000000000006</v>
      </c>
      <c r="P800" s="95">
        <f>'LEI Seaview Usage'!N799</f>
        <v>45.667999999999999</v>
      </c>
      <c r="Q800" s="95">
        <f>'LEI Seaview Usage'!O799</f>
        <v>39.755000000000003</v>
      </c>
      <c r="R800" s="64">
        <f t="shared" si="42"/>
        <v>48.429500000000012</v>
      </c>
      <c r="S800" s="114">
        <f t="shared" si="43"/>
        <v>627.66666666666663</v>
      </c>
    </row>
    <row r="801" spans="2:19" ht="15.75" x14ac:dyDescent="0.25">
      <c r="B801" s="58"/>
      <c r="C801" s="13">
        <v>0.625</v>
      </c>
      <c r="D801" s="14" t="s">
        <v>830</v>
      </c>
      <c r="E801" s="15">
        <v>1687</v>
      </c>
      <c r="F801" s="15">
        <v>1873</v>
      </c>
      <c r="G801" s="15">
        <v>1898</v>
      </c>
      <c r="H801" s="15">
        <v>1669</v>
      </c>
      <c r="I801" s="15">
        <v>1782</v>
      </c>
      <c r="J801" s="17">
        <v>1140</v>
      </c>
      <c r="K801" s="60">
        <f t="shared" si="41"/>
        <v>10049</v>
      </c>
      <c r="L801" s="95">
        <f>'LEI Seaview Usage'!J800</f>
        <v>54.866</v>
      </c>
      <c r="M801" s="95">
        <f>'LEI Seaview Usage'!K800</f>
        <v>58.213999999999999</v>
      </c>
      <c r="N801" s="95">
        <f>'LEI Seaview Usage'!L800</f>
        <v>58.664000000000001</v>
      </c>
      <c r="O801" s="95">
        <f>'LEI Seaview Usage'!M800</f>
        <v>54.542000000000002</v>
      </c>
      <c r="P801" s="95">
        <f>'LEI Seaview Usage'!N800</f>
        <v>56.576000000000001</v>
      </c>
      <c r="Q801" s="95">
        <f>'LEI Seaview Usage'!O800</f>
        <v>45.02</v>
      </c>
      <c r="R801" s="64">
        <f t="shared" si="42"/>
        <v>54.646999999999998</v>
      </c>
      <c r="S801" s="114">
        <f t="shared" si="43"/>
        <v>837.41666666666663</v>
      </c>
    </row>
    <row r="802" spans="2:19" ht="15.75" x14ac:dyDescent="0.25">
      <c r="B802" s="58"/>
      <c r="C802" s="13">
        <v>0.625</v>
      </c>
      <c r="D802" s="14" t="s">
        <v>831</v>
      </c>
      <c r="E802" s="15">
        <v>782</v>
      </c>
      <c r="F802" s="15">
        <v>781</v>
      </c>
      <c r="G802" s="15">
        <v>1014</v>
      </c>
      <c r="H802" s="15">
        <v>1325</v>
      </c>
      <c r="I802" s="15">
        <v>814</v>
      </c>
      <c r="J802" s="17">
        <v>832</v>
      </c>
      <c r="K802" s="60">
        <f t="shared" si="41"/>
        <v>5548</v>
      </c>
      <c r="L802" s="95">
        <f>'LEI Seaview Usage'!J801</f>
        <v>40.865000000000002</v>
      </c>
      <c r="M802" s="95">
        <f>'LEI Seaview Usage'!K801</f>
        <v>40.857500000000002</v>
      </c>
      <c r="N802" s="95">
        <f>'LEI Seaview Usage'!L801</f>
        <v>42.752000000000002</v>
      </c>
      <c r="O802" s="95">
        <f>'LEI Seaview Usage'!M801</f>
        <v>48.35</v>
      </c>
      <c r="P802" s="95">
        <f>'LEI Seaview Usage'!N801</f>
        <v>41.105000000000004</v>
      </c>
      <c r="Q802" s="95">
        <f>'LEI Seaview Usage'!O801</f>
        <v>41.24</v>
      </c>
      <c r="R802" s="64">
        <f t="shared" si="42"/>
        <v>42.528250000000007</v>
      </c>
      <c r="S802" s="114">
        <f t="shared" si="43"/>
        <v>462.33333333333331</v>
      </c>
    </row>
    <row r="803" spans="2:19" ht="15.75" x14ac:dyDescent="0.25">
      <c r="B803" s="58"/>
      <c r="C803" s="13">
        <v>0.625</v>
      </c>
      <c r="D803" s="14" t="s">
        <v>832</v>
      </c>
      <c r="E803" s="15">
        <v>673</v>
      </c>
      <c r="F803" s="15">
        <v>1112</v>
      </c>
      <c r="G803" s="15">
        <v>1150</v>
      </c>
      <c r="H803" s="15">
        <v>689</v>
      </c>
      <c r="I803" s="15">
        <v>1077</v>
      </c>
      <c r="J803" s="17">
        <v>864</v>
      </c>
      <c r="K803" s="60">
        <f t="shared" si="41"/>
        <v>5565</v>
      </c>
      <c r="L803" s="95">
        <f>'LEI Seaview Usage'!J802</f>
        <v>40.047499999999999</v>
      </c>
      <c r="M803" s="95">
        <f>'LEI Seaview Usage'!K802</f>
        <v>44.515999999999998</v>
      </c>
      <c r="N803" s="95">
        <f>'LEI Seaview Usage'!L802</f>
        <v>45.2</v>
      </c>
      <c r="O803" s="95">
        <f>'LEI Seaview Usage'!M802</f>
        <v>40.167499999999997</v>
      </c>
      <c r="P803" s="95">
        <f>'LEI Seaview Usage'!N802</f>
        <v>43.886000000000003</v>
      </c>
      <c r="Q803" s="95">
        <f>'LEI Seaview Usage'!O802</f>
        <v>41.480000000000004</v>
      </c>
      <c r="R803" s="64">
        <f t="shared" si="42"/>
        <v>42.549500000000002</v>
      </c>
      <c r="S803" s="114">
        <f t="shared" si="43"/>
        <v>463.75</v>
      </c>
    </row>
    <row r="804" spans="2:19" ht="15.75" x14ac:dyDescent="0.25">
      <c r="B804" s="58"/>
      <c r="C804" s="13">
        <v>0.625</v>
      </c>
      <c r="D804" s="14" t="s">
        <v>833</v>
      </c>
      <c r="E804" s="15">
        <v>3391</v>
      </c>
      <c r="F804" s="15">
        <v>3323</v>
      </c>
      <c r="G804" s="15">
        <v>3519</v>
      </c>
      <c r="H804" s="15">
        <v>3088</v>
      </c>
      <c r="I804" s="15">
        <v>2706</v>
      </c>
      <c r="J804" s="17">
        <v>2421</v>
      </c>
      <c r="K804" s="60">
        <f t="shared" si="41"/>
        <v>18448</v>
      </c>
      <c r="L804" s="95">
        <f>'LEI Seaview Usage'!J803</f>
        <v>94.14</v>
      </c>
      <c r="M804" s="95">
        <f>'LEI Seaview Usage'!K803</f>
        <v>91.42</v>
      </c>
      <c r="N804" s="95">
        <f>'LEI Seaview Usage'!L803</f>
        <v>99.26</v>
      </c>
      <c r="O804" s="95">
        <f>'LEI Seaview Usage'!M803</f>
        <v>82.02</v>
      </c>
      <c r="P804" s="95">
        <f>'LEI Seaview Usage'!N803</f>
        <v>73.207999999999998</v>
      </c>
      <c r="Q804" s="95">
        <f>'LEI Seaview Usage'!O803</f>
        <v>68.078000000000003</v>
      </c>
      <c r="R804" s="64">
        <f t="shared" si="42"/>
        <v>84.687666666666658</v>
      </c>
      <c r="S804" s="114">
        <f t="shared" si="43"/>
        <v>1537.3333333333333</v>
      </c>
    </row>
    <row r="805" spans="2:19" ht="15.75" x14ac:dyDescent="0.25">
      <c r="B805" s="58"/>
      <c r="C805" s="13">
        <v>0.625</v>
      </c>
      <c r="D805" s="14" t="s">
        <v>834</v>
      </c>
      <c r="E805" s="15">
        <v>696</v>
      </c>
      <c r="F805" s="15">
        <v>1911</v>
      </c>
      <c r="G805" s="15">
        <v>5412</v>
      </c>
      <c r="H805" s="15">
        <v>4743</v>
      </c>
      <c r="I805" s="15">
        <v>1248</v>
      </c>
      <c r="J805" s="17">
        <v>585</v>
      </c>
      <c r="K805" s="60">
        <f t="shared" si="41"/>
        <v>14595</v>
      </c>
      <c r="L805" s="95">
        <f>'LEI Seaview Usage'!J804</f>
        <v>40.22</v>
      </c>
      <c r="M805" s="95">
        <f>'LEI Seaview Usage'!K804</f>
        <v>58.897999999999996</v>
      </c>
      <c r="N805" s="95">
        <f>'LEI Seaview Usage'!L804</f>
        <v>174.98000000000002</v>
      </c>
      <c r="O805" s="95">
        <f>'LEI Seaview Usage'!M804</f>
        <v>148.22</v>
      </c>
      <c r="P805" s="95">
        <f>'LEI Seaview Usage'!N804</f>
        <v>46.963999999999999</v>
      </c>
      <c r="Q805" s="95">
        <f>'LEI Seaview Usage'!O804</f>
        <v>39.387500000000003</v>
      </c>
      <c r="R805" s="64">
        <f t="shared" si="42"/>
        <v>84.77825</v>
      </c>
      <c r="S805" s="114">
        <f t="shared" si="43"/>
        <v>1216.25</v>
      </c>
    </row>
    <row r="806" spans="2:19" ht="15.75" x14ac:dyDescent="0.25">
      <c r="B806" s="58"/>
      <c r="C806" s="13">
        <v>0.625</v>
      </c>
      <c r="D806" s="14" t="s">
        <v>835</v>
      </c>
      <c r="E806" s="15">
        <v>1121</v>
      </c>
      <c r="F806" s="15">
        <v>1245</v>
      </c>
      <c r="G806" s="15">
        <v>1616</v>
      </c>
      <c r="H806" s="15">
        <v>3446</v>
      </c>
      <c r="I806" s="15">
        <v>1134</v>
      </c>
      <c r="J806" s="17">
        <v>927</v>
      </c>
      <c r="K806" s="60">
        <f t="shared" si="41"/>
        <v>9489</v>
      </c>
      <c r="L806" s="95">
        <f>'LEI Seaview Usage'!J805</f>
        <v>44.677999999999997</v>
      </c>
      <c r="M806" s="95">
        <f>'LEI Seaview Usage'!K805</f>
        <v>46.91</v>
      </c>
      <c r="N806" s="95">
        <f>'LEI Seaview Usage'!L805</f>
        <v>53.588000000000001</v>
      </c>
      <c r="O806" s="95">
        <f>'LEI Seaview Usage'!M805</f>
        <v>96.34</v>
      </c>
      <c r="P806" s="95">
        <f>'LEI Seaview Usage'!N805</f>
        <v>44.911999999999999</v>
      </c>
      <c r="Q806" s="95">
        <f>'LEI Seaview Usage'!O805</f>
        <v>41.952500000000001</v>
      </c>
      <c r="R806" s="64">
        <f t="shared" si="42"/>
        <v>54.730083333333333</v>
      </c>
      <c r="S806" s="114">
        <f t="shared" si="43"/>
        <v>790.75</v>
      </c>
    </row>
    <row r="807" spans="2:19" ht="15.75" x14ac:dyDescent="0.25">
      <c r="B807" s="58"/>
      <c r="C807" s="13">
        <v>0.625</v>
      </c>
      <c r="D807" s="14" t="s">
        <v>836</v>
      </c>
      <c r="E807" s="15">
        <v>934</v>
      </c>
      <c r="F807" s="15">
        <v>189</v>
      </c>
      <c r="G807" s="15">
        <v>1571</v>
      </c>
      <c r="H807" s="15">
        <v>4911</v>
      </c>
      <c r="I807" s="15">
        <v>1978</v>
      </c>
      <c r="J807" s="17">
        <v>2</v>
      </c>
      <c r="K807" s="60">
        <f t="shared" si="41"/>
        <v>9585</v>
      </c>
      <c r="L807" s="95">
        <f>'LEI Seaview Usage'!J806</f>
        <v>42.005000000000003</v>
      </c>
      <c r="M807" s="95">
        <f>'LEI Seaview Usage'!K806</f>
        <v>36.417499999999997</v>
      </c>
      <c r="N807" s="95">
        <f>'LEI Seaview Usage'!L806</f>
        <v>52.777999999999999</v>
      </c>
      <c r="O807" s="95">
        <f>'LEI Seaview Usage'!M806</f>
        <v>154.94</v>
      </c>
      <c r="P807" s="95">
        <f>'LEI Seaview Usage'!N806</f>
        <v>60.103999999999999</v>
      </c>
      <c r="Q807" s="95">
        <f>'LEI Seaview Usage'!O806</f>
        <v>35.015000000000001</v>
      </c>
      <c r="R807" s="64">
        <f t="shared" si="42"/>
        <v>63.543249999999993</v>
      </c>
      <c r="S807" s="114">
        <f t="shared" si="43"/>
        <v>798.75</v>
      </c>
    </row>
    <row r="808" spans="2:19" ht="15.75" x14ac:dyDescent="0.25">
      <c r="B808" s="58"/>
      <c r="C808" s="13">
        <v>0.625</v>
      </c>
      <c r="D808" s="14" t="s">
        <v>837</v>
      </c>
      <c r="E808" s="15">
        <v>16769</v>
      </c>
      <c r="F808" s="15"/>
      <c r="G808" s="15"/>
      <c r="H808" s="15"/>
      <c r="I808" s="15"/>
      <c r="J808" s="17"/>
      <c r="K808" s="60">
        <f t="shared" si="41"/>
        <v>16769</v>
      </c>
      <c r="L808" s="95">
        <f>'LEI Seaview Usage'!J807</f>
        <v>629.26</v>
      </c>
      <c r="M808" s="95">
        <f>'LEI Seaview Usage'!K807</f>
        <v>35</v>
      </c>
      <c r="N808" s="95">
        <f>'LEI Seaview Usage'!L807</f>
        <v>35</v>
      </c>
      <c r="O808" s="95">
        <f>'LEI Seaview Usage'!M807</f>
        <v>35</v>
      </c>
      <c r="P808" s="95">
        <f>'LEI Seaview Usage'!N807</f>
        <v>35</v>
      </c>
      <c r="Q808" s="95">
        <f>'LEI Seaview Usage'!O807</f>
        <v>35</v>
      </c>
      <c r="R808" s="64">
        <f t="shared" si="42"/>
        <v>134.04333333333332</v>
      </c>
      <c r="S808" s="114">
        <f t="shared" si="43"/>
        <v>8384.5</v>
      </c>
    </row>
    <row r="809" spans="2:19" ht="15.75" x14ac:dyDescent="0.25">
      <c r="B809" s="58"/>
      <c r="C809" s="13">
        <v>0.625</v>
      </c>
      <c r="D809" s="14" t="s">
        <v>838</v>
      </c>
      <c r="E809" s="15">
        <v>257</v>
      </c>
      <c r="F809" s="15">
        <v>347</v>
      </c>
      <c r="G809" s="15">
        <v>374</v>
      </c>
      <c r="H809" s="15">
        <v>537</v>
      </c>
      <c r="I809" s="15">
        <v>448</v>
      </c>
      <c r="J809" s="17">
        <v>238</v>
      </c>
      <c r="K809" s="60">
        <f t="shared" si="41"/>
        <v>2201</v>
      </c>
      <c r="L809" s="95">
        <f>'LEI Seaview Usage'!J808</f>
        <v>36.927500000000002</v>
      </c>
      <c r="M809" s="95">
        <f>'LEI Seaview Usage'!K808</f>
        <v>37.602499999999999</v>
      </c>
      <c r="N809" s="95">
        <f>'LEI Seaview Usage'!L808</f>
        <v>37.805</v>
      </c>
      <c r="O809" s="95">
        <f>'LEI Seaview Usage'!M808</f>
        <v>39.027500000000003</v>
      </c>
      <c r="P809" s="95">
        <f>'LEI Seaview Usage'!N808</f>
        <v>38.36</v>
      </c>
      <c r="Q809" s="95">
        <f>'LEI Seaview Usage'!O808</f>
        <v>36.784999999999997</v>
      </c>
      <c r="R809" s="64">
        <f t="shared" si="42"/>
        <v>37.751250000000006</v>
      </c>
      <c r="S809" s="114">
        <f t="shared" si="43"/>
        <v>183.41666666666666</v>
      </c>
    </row>
    <row r="810" spans="2:19" ht="15.75" x14ac:dyDescent="0.25">
      <c r="B810" s="58"/>
      <c r="C810" s="13">
        <v>0.625</v>
      </c>
      <c r="D810" s="14" t="s">
        <v>839</v>
      </c>
      <c r="E810" s="15">
        <v>300</v>
      </c>
      <c r="F810" s="15">
        <v>500</v>
      </c>
      <c r="G810" s="15">
        <v>3855</v>
      </c>
      <c r="H810" s="15">
        <v>2706</v>
      </c>
      <c r="I810" s="15">
        <v>1070</v>
      </c>
      <c r="J810" s="17">
        <v>794</v>
      </c>
      <c r="K810" s="60">
        <f t="shared" si="41"/>
        <v>9225</v>
      </c>
      <c r="L810" s="95">
        <f>'LEI Seaview Usage'!J809</f>
        <v>37.25</v>
      </c>
      <c r="M810" s="95">
        <f>'LEI Seaview Usage'!K809</f>
        <v>38.75</v>
      </c>
      <c r="N810" s="95">
        <f>'LEI Seaview Usage'!L809</f>
        <v>112.7</v>
      </c>
      <c r="O810" s="95">
        <f>'LEI Seaview Usage'!M809</f>
        <v>73.207999999999998</v>
      </c>
      <c r="P810" s="95">
        <f>'LEI Seaview Usage'!N809</f>
        <v>43.76</v>
      </c>
      <c r="Q810" s="95">
        <f>'LEI Seaview Usage'!O809</f>
        <v>40.954999999999998</v>
      </c>
      <c r="R810" s="64">
        <f t="shared" si="42"/>
        <v>57.770499999999998</v>
      </c>
      <c r="S810" s="114">
        <f t="shared" si="43"/>
        <v>768.75</v>
      </c>
    </row>
    <row r="811" spans="2:19" ht="15.75" x14ac:dyDescent="0.25">
      <c r="B811" s="58"/>
      <c r="C811" s="13">
        <v>0.625</v>
      </c>
      <c r="D811" s="14" t="s">
        <v>840</v>
      </c>
      <c r="E811" s="15">
        <v>1366</v>
      </c>
      <c r="F811" s="15">
        <v>3130</v>
      </c>
      <c r="G811" s="15">
        <v>5586</v>
      </c>
      <c r="H811" s="15">
        <v>6325</v>
      </c>
      <c r="I811" s="15">
        <v>4767</v>
      </c>
      <c r="J811" s="17">
        <v>4851</v>
      </c>
      <c r="K811" s="60">
        <f t="shared" si="41"/>
        <v>26025</v>
      </c>
      <c r="L811" s="95">
        <f>'LEI Seaview Usage'!J810</f>
        <v>49.088000000000001</v>
      </c>
      <c r="M811" s="95">
        <f>'LEI Seaview Usage'!K810</f>
        <v>83.7</v>
      </c>
      <c r="N811" s="95">
        <f>'LEI Seaview Usage'!L810</f>
        <v>181.94</v>
      </c>
      <c r="O811" s="95">
        <f>'LEI Seaview Usage'!M810</f>
        <v>211.5</v>
      </c>
      <c r="P811" s="95">
        <f>'LEI Seaview Usage'!N810</f>
        <v>149.18</v>
      </c>
      <c r="Q811" s="95">
        <f>'LEI Seaview Usage'!O810</f>
        <v>152.54000000000002</v>
      </c>
      <c r="R811" s="64">
        <f t="shared" si="42"/>
        <v>137.99133333333336</v>
      </c>
      <c r="S811" s="114">
        <f t="shared" si="43"/>
        <v>2168.75</v>
      </c>
    </row>
    <row r="812" spans="2:19" ht="15.75" x14ac:dyDescent="0.25">
      <c r="B812" s="58"/>
      <c r="C812" s="13">
        <v>0.625</v>
      </c>
      <c r="D812" s="14" t="s">
        <v>841</v>
      </c>
      <c r="E812" s="15">
        <v>1008</v>
      </c>
      <c r="F812" s="15">
        <v>992</v>
      </c>
      <c r="G812" s="15">
        <v>2951</v>
      </c>
      <c r="H812" s="15">
        <v>3628</v>
      </c>
      <c r="I812" s="15">
        <v>1323</v>
      </c>
      <c r="J812" s="17">
        <v>405</v>
      </c>
      <c r="K812" s="60">
        <f t="shared" si="41"/>
        <v>10307</v>
      </c>
      <c r="L812" s="95">
        <f>'LEI Seaview Usage'!J811</f>
        <v>42.643999999999998</v>
      </c>
      <c r="M812" s="95">
        <f>'LEI Seaview Usage'!K811</f>
        <v>42.44</v>
      </c>
      <c r="N812" s="95">
        <f>'LEI Seaview Usage'!L811</f>
        <v>77.617999999999995</v>
      </c>
      <c r="O812" s="95">
        <f>'LEI Seaview Usage'!M811</f>
        <v>103.62</v>
      </c>
      <c r="P812" s="95">
        <f>'LEI Seaview Usage'!N811</f>
        <v>48.314</v>
      </c>
      <c r="Q812" s="95">
        <f>'LEI Seaview Usage'!O811</f>
        <v>38.037500000000001</v>
      </c>
      <c r="R812" s="64">
        <f t="shared" si="42"/>
        <v>58.778916666666674</v>
      </c>
      <c r="S812" s="114">
        <f t="shared" si="43"/>
        <v>858.91666666666663</v>
      </c>
    </row>
    <row r="813" spans="2:19" ht="15.75" x14ac:dyDescent="0.25">
      <c r="B813" s="58"/>
      <c r="C813" s="13">
        <v>0.625</v>
      </c>
      <c r="D813" s="14" t="s">
        <v>842</v>
      </c>
      <c r="E813" s="15">
        <v>1730</v>
      </c>
      <c r="F813" s="15">
        <v>1378</v>
      </c>
      <c r="G813" s="15">
        <v>5159</v>
      </c>
      <c r="H813" s="15">
        <v>4953</v>
      </c>
      <c r="I813" s="15">
        <v>1404</v>
      </c>
      <c r="J813" s="17">
        <v>1312</v>
      </c>
      <c r="K813" s="60">
        <f t="shared" si="41"/>
        <v>15936</v>
      </c>
      <c r="L813" s="95">
        <f>'LEI Seaview Usage'!J812</f>
        <v>55.64</v>
      </c>
      <c r="M813" s="95">
        <f>'LEI Seaview Usage'!K812</f>
        <v>49.304000000000002</v>
      </c>
      <c r="N813" s="95">
        <f>'LEI Seaview Usage'!L812</f>
        <v>164.86</v>
      </c>
      <c r="O813" s="95">
        <f>'LEI Seaview Usage'!M812</f>
        <v>156.62</v>
      </c>
      <c r="P813" s="95">
        <f>'LEI Seaview Usage'!N812</f>
        <v>49.771999999999998</v>
      </c>
      <c r="Q813" s="95">
        <f>'LEI Seaview Usage'!O812</f>
        <v>48.116</v>
      </c>
      <c r="R813" s="64">
        <f t="shared" si="42"/>
        <v>87.385333333333335</v>
      </c>
      <c r="S813" s="114">
        <f t="shared" si="43"/>
        <v>1328</v>
      </c>
    </row>
    <row r="814" spans="2:19" ht="15.75" x14ac:dyDescent="0.25">
      <c r="B814" s="58"/>
      <c r="C814" s="13">
        <v>0.625</v>
      </c>
      <c r="D814" s="14" t="s">
        <v>843</v>
      </c>
      <c r="E814" s="15"/>
      <c r="F814" s="15">
        <v>342</v>
      </c>
      <c r="G814" s="15">
        <v>706</v>
      </c>
      <c r="H814" s="15">
        <v>310</v>
      </c>
      <c r="I814" s="15">
        <v>499</v>
      </c>
      <c r="J814" s="17"/>
      <c r="K814" s="60">
        <f t="shared" si="41"/>
        <v>1857</v>
      </c>
      <c r="L814" s="95">
        <f>'LEI Seaview Usage'!J813</f>
        <v>35</v>
      </c>
      <c r="M814" s="95">
        <f>'LEI Seaview Usage'!K813</f>
        <v>37.564999999999998</v>
      </c>
      <c r="N814" s="95">
        <f>'LEI Seaview Usage'!L813</f>
        <v>40.295000000000002</v>
      </c>
      <c r="O814" s="95">
        <f>'LEI Seaview Usage'!M813</f>
        <v>37.325000000000003</v>
      </c>
      <c r="P814" s="95">
        <f>'LEI Seaview Usage'!N813</f>
        <v>38.7425</v>
      </c>
      <c r="Q814" s="95">
        <f>'LEI Seaview Usage'!O813</f>
        <v>35</v>
      </c>
      <c r="R814" s="64">
        <f t="shared" si="42"/>
        <v>37.321249999999999</v>
      </c>
      <c r="S814" s="114">
        <f t="shared" si="43"/>
        <v>232.125</v>
      </c>
    </row>
    <row r="815" spans="2:19" ht="15.75" x14ac:dyDescent="0.25">
      <c r="B815" s="58"/>
      <c r="C815" s="13">
        <v>0.625</v>
      </c>
      <c r="D815" s="14" t="s">
        <v>844</v>
      </c>
      <c r="E815" s="15">
        <v>1267</v>
      </c>
      <c r="F815" s="15">
        <v>229</v>
      </c>
      <c r="G815" s="15">
        <v>291</v>
      </c>
      <c r="H815" s="15">
        <v>1881</v>
      </c>
      <c r="I815" s="15">
        <v>331</v>
      </c>
      <c r="J815" s="17">
        <v>138</v>
      </c>
      <c r="K815" s="60">
        <f t="shared" si="41"/>
        <v>4137</v>
      </c>
      <c r="L815" s="95">
        <f>'LEI Seaview Usage'!J814</f>
        <v>47.305999999999997</v>
      </c>
      <c r="M815" s="95">
        <f>'LEI Seaview Usage'!K814</f>
        <v>36.717500000000001</v>
      </c>
      <c r="N815" s="95">
        <f>'LEI Seaview Usage'!L814</f>
        <v>37.182499999999997</v>
      </c>
      <c r="O815" s="95">
        <f>'LEI Seaview Usage'!M814</f>
        <v>58.358000000000004</v>
      </c>
      <c r="P815" s="95">
        <f>'LEI Seaview Usage'!N814</f>
        <v>37.482500000000002</v>
      </c>
      <c r="Q815" s="95">
        <f>'LEI Seaview Usage'!O814</f>
        <v>36.034999999999997</v>
      </c>
      <c r="R815" s="64">
        <f t="shared" si="42"/>
        <v>42.180249999999994</v>
      </c>
      <c r="S815" s="114">
        <f t="shared" si="43"/>
        <v>344.75</v>
      </c>
    </row>
    <row r="816" spans="2:19" ht="15.75" x14ac:dyDescent="0.25">
      <c r="B816" s="58"/>
      <c r="C816" s="13">
        <v>0.625</v>
      </c>
      <c r="D816" s="14" t="s">
        <v>845</v>
      </c>
      <c r="E816" s="15">
        <v>835</v>
      </c>
      <c r="F816" s="15">
        <v>833</v>
      </c>
      <c r="G816" s="15">
        <v>2014</v>
      </c>
      <c r="H816" s="15">
        <v>3361</v>
      </c>
      <c r="I816" s="15">
        <v>1705</v>
      </c>
      <c r="J816" s="17">
        <v>843</v>
      </c>
      <c r="K816" s="60">
        <f t="shared" si="41"/>
        <v>9591</v>
      </c>
      <c r="L816" s="95">
        <f>'LEI Seaview Usage'!J815</f>
        <v>41.262500000000003</v>
      </c>
      <c r="M816" s="95">
        <f>'LEI Seaview Usage'!K815</f>
        <v>41.247500000000002</v>
      </c>
      <c r="N816" s="95">
        <f>'LEI Seaview Usage'!L815</f>
        <v>60.752000000000002</v>
      </c>
      <c r="O816" s="95">
        <f>'LEI Seaview Usage'!M815</f>
        <v>92.94</v>
      </c>
      <c r="P816" s="95">
        <f>'LEI Seaview Usage'!N815</f>
        <v>55.19</v>
      </c>
      <c r="Q816" s="95">
        <f>'LEI Seaview Usage'!O815</f>
        <v>41.322499999999998</v>
      </c>
      <c r="R816" s="64">
        <f t="shared" si="42"/>
        <v>55.452416666666664</v>
      </c>
      <c r="S816" s="114">
        <f t="shared" si="43"/>
        <v>799.25</v>
      </c>
    </row>
    <row r="817" spans="2:19" ht="15.75" x14ac:dyDescent="0.25">
      <c r="B817" s="58"/>
      <c r="C817" s="13">
        <v>0.625</v>
      </c>
      <c r="D817" s="14" t="s">
        <v>846</v>
      </c>
      <c r="E817" s="15">
        <v>1452</v>
      </c>
      <c r="F817" s="15">
        <v>1038</v>
      </c>
      <c r="G817" s="15">
        <v>859</v>
      </c>
      <c r="H817" s="15">
        <v>576</v>
      </c>
      <c r="I817" s="15">
        <v>489</v>
      </c>
      <c r="J817" s="17">
        <v>709</v>
      </c>
      <c r="K817" s="60">
        <f t="shared" si="41"/>
        <v>5123</v>
      </c>
      <c r="L817" s="95">
        <f>'LEI Seaview Usage'!J816</f>
        <v>50.635999999999996</v>
      </c>
      <c r="M817" s="95">
        <f>'LEI Seaview Usage'!K816</f>
        <v>43.183999999999997</v>
      </c>
      <c r="N817" s="95">
        <f>'LEI Seaview Usage'!L816</f>
        <v>41.442500000000003</v>
      </c>
      <c r="O817" s="95">
        <f>'LEI Seaview Usage'!M816</f>
        <v>39.32</v>
      </c>
      <c r="P817" s="95">
        <f>'LEI Seaview Usage'!N816</f>
        <v>38.667499999999997</v>
      </c>
      <c r="Q817" s="95">
        <f>'LEI Seaview Usage'!O816</f>
        <v>40.317500000000003</v>
      </c>
      <c r="R817" s="64">
        <f t="shared" si="42"/>
        <v>42.261249999999997</v>
      </c>
      <c r="S817" s="114">
        <f t="shared" si="43"/>
        <v>426.91666666666669</v>
      </c>
    </row>
    <row r="818" spans="2:19" ht="15.75" x14ac:dyDescent="0.25">
      <c r="B818" s="58"/>
      <c r="C818" s="13">
        <v>0.625</v>
      </c>
      <c r="D818" s="14" t="s">
        <v>847</v>
      </c>
      <c r="E818" s="15">
        <v>212</v>
      </c>
      <c r="F818" s="15">
        <v>222</v>
      </c>
      <c r="G818" s="15">
        <v>313</v>
      </c>
      <c r="H818" s="15">
        <v>601</v>
      </c>
      <c r="I818" s="15">
        <v>327</v>
      </c>
      <c r="J818" s="17">
        <v>216</v>
      </c>
      <c r="K818" s="60">
        <f t="shared" si="41"/>
        <v>1891</v>
      </c>
      <c r="L818" s="95">
        <f>'LEI Seaview Usage'!J817</f>
        <v>36.590000000000003</v>
      </c>
      <c r="M818" s="95">
        <f>'LEI Seaview Usage'!K817</f>
        <v>36.664999999999999</v>
      </c>
      <c r="N818" s="95">
        <f>'LEI Seaview Usage'!L817</f>
        <v>37.347499999999997</v>
      </c>
      <c r="O818" s="95">
        <f>'LEI Seaview Usage'!M817</f>
        <v>39.5075</v>
      </c>
      <c r="P818" s="95">
        <f>'LEI Seaview Usage'!N817</f>
        <v>37.452500000000001</v>
      </c>
      <c r="Q818" s="95">
        <f>'LEI Seaview Usage'!O817</f>
        <v>36.619999999999997</v>
      </c>
      <c r="R818" s="64">
        <f t="shared" si="42"/>
        <v>37.363750000000003</v>
      </c>
      <c r="S818" s="114">
        <f t="shared" si="43"/>
        <v>157.58333333333334</v>
      </c>
    </row>
    <row r="819" spans="2:19" ht="15.75" x14ac:dyDescent="0.25">
      <c r="B819" s="58"/>
      <c r="C819" s="13">
        <v>0.625</v>
      </c>
      <c r="D819" s="14" t="s">
        <v>848</v>
      </c>
      <c r="E819" s="15"/>
      <c r="F819" s="15"/>
      <c r="G819" s="15"/>
      <c r="H819" s="15"/>
      <c r="I819" s="15">
        <v>313</v>
      </c>
      <c r="J819" s="17">
        <v>120</v>
      </c>
      <c r="K819" s="60">
        <f t="shared" si="41"/>
        <v>433</v>
      </c>
      <c r="L819" s="95">
        <f>'LEI Seaview Usage'!J818</f>
        <v>35</v>
      </c>
      <c r="M819" s="95">
        <f>'LEI Seaview Usage'!K818</f>
        <v>35</v>
      </c>
      <c r="N819" s="95">
        <f>'LEI Seaview Usage'!L818</f>
        <v>35</v>
      </c>
      <c r="O819" s="95">
        <f>'LEI Seaview Usage'!M818</f>
        <v>35</v>
      </c>
      <c r="P819" s="95">
        <f>'LEI Seaview Usage'!N818</f>
        <v>37.347499999999997</v>
      </c>
      <c r="Q819" s="95">
        <f>'LEI Seaview Usage'!O818</f>
        <v>35.9</v>
      </c>
      <c r="R819" s="64">
        <f t="shared" si="42"/>
        <v>35.541249999999998</v>
      </c>
      <c r="S819" s="114">
        <f t="shared" si="43"/>
        <v>108.25</v>
      </c>
    </row>
    <row r="820" spans="2:19" ht="15.75" x14ac:dyDescent="0.25">
      <c r="B820" s="58"/>
      <c r="C820" s="13">
        <v>0.625</v>
      </c>
      <c r="D820" s="14" t="s">
        <v>849</v>
      </c>
      <c r="E820" s="15">
        <v>103</v>
      </c>
      <c r="F820" s="15">
        <v>149</v>
      </c>
      <c r="G820" s="15">
        <v>364</v>
      </c>
      <c r="H820" s="15">
        <v>1211</v>
      </c>
      <c r="I820" s="15">
        <v>138</v>
      </c>
      <c r="J820" s="17">
        <v>303</v>
      </c>
      <c r="K820" s="60">
        <f t="shared" si="41"/>
        <v>2268</v>
      </c>
      <c r="L820" s="95">
        <f>'LEI Seaview Usage'!J819</f>
        <v>35.772500000000001</v>
      </c>
      <c r="M820" s="95">
        <f>'LEI Seaview Usage'!K819</f>
        <v>36.1175</v>
      </c>
      <c r="N820" s="95">
        <f>'LEI Seaview Usage'!L819</f>
        <v>37.729999999999997</v>
      </c>
      <c r="O820" s="95">
        <f>'LEI Seaview Usage'!M819</f>
        <v>46.298000000000002</v>
      </c>
      <c r="P820" s="95">
        <f>'LEI Seaview Usage'!N819</f>
        <v>36.034999999999997</v>
      </c>
      <c r="Q820" s="95">
        <f>'LEI Seaview Usage'!O819</f>
        <v>37.272500000000001</v>
      </c>
      <c r="R820" s="64">
        <f t="shared" si="42"/>
        <v>38.204250000000002</v>
      </c>
      <c r="S820" s="114">
        <f t="shared" si="43"/>
        <v>189</v>
      </c>
    </row>
    <row r="821" spans="2:19" ht="15.75" x14ac:dyDescent="0.25">
      <c r="B821" s="58"/>
      <c r="C821" s="13">
        <v>0.625</v>
      </c>
      <c r="D821" s="14" t="s">
        <v>850</v>
      </c>
      <c r="E821" s="15">
        <v>997</v>
      </c>
      <c r="F821" s="15">
        <v>1688</v>
      </c>
      <c r="G821" s="15">
        <v>1301</v>
      </c>
      <c r="H821" s="15">
        <v>894</v>
      </c>
      <c r="I821" s="15">
        <v>501</v>
      </c>
      <c r="J821" s="17">
        <v>132</v>
      </c>
      <c r="K821" s="60">
        <f t="shared" si="41"/>
        <v>5513</v>
      </c>
      <c r="L821" s="95">
        <f>'LEI Seaview Usage'!J820</f>
        <v>42.477499999999999</v>
      </c>
      <c r="M821" s="95">
        <f>'LEI Seaview Usage'!K820</f>
        <v>54.884</v>
      </c>
      <c r="N821" s="95">
        <f>'LEI Seaview Usage'!L820</f>
        <v>47.917999999999999</v>
      </c>
      <c r="O821" s="95">
        <f>'LEI Seaview Usage'!M820</f>
        <v>41.704999999999998</v>
      </c>
      <c r="P821" s="95">
        <f>'LEI Seaview Usage'!N820</f>
        <v>38.7575</v>
      </c>
      <c r="Q821" s="95">
        <f>'LEI Seaview Usage'!O820</f>
        <v>35.99</v>
      </c>
      <c r="R821" s="64">
        <f t="shared" si="42"/>
        <v>43.622000000000007</v>
      </c>
      <c r="S821" s="114">
        <f t="shared" si="43"/>
        <v>459.41666666666669</v>
      </c>
    </row>
    <row r="822" spans="2:19" ht="15.75" x14ac:dyDescent="0.25">
      <c r="B822" s="58"/>
      <c r="C822" s="13">
        <v>0.625</v>
      </c>
      <c r="D822" s="14" t="s">
        <v>851</v>
      </c>
      <c r="E822" s="15"/>
      <c r="F822" s="15">
        <v>1</v>
      </c>
      <c r="G822" s="15">
        <v>4347</v>
      </c>
      <c r="H822" s="15">
        <v>4739</v>
      </c>
      <c r="I822" s="15">
        <v>1988</v>
      </c>
      <c r="J822" s="17"/>
      <c r="K822" s="60">
        <f t="shared" si="41"/>
        <v>11075</v>
      </c>
      <c r="L822" s="95">
        <f>'LEI Seaview Usage'!J821</f>
        <v>35</v>
      </c>
      <c r="M822" s="95">
        <f>'LEI Seaview Usage'!K821</f>
        <v>35.0075</v>
      </c>
      <c r="N822" s="95">
        <f>'LEI Seaview Usage'!L821</f>
        <v>132.38</v>
      </c>
      <c r="O822" s="95">
        <f>'LEI Seaview Usage'!M821</f>
        <v>148.06</v>
      </c>
      <c r="P822" s="95">
        <f>'LEI Seaview Usage'!N821</f>
        <v>60.284000000000006</v>
      </c>
      <c r="Q822" s="95">
        <f>'LEI Seaview Usage'!O821</f>
        <v>35</v>
      </c>
      <c r="R822" s="64">
        <f t="shared" si="42"/>
        <v>74.288583333333335</v>
      </c>
      <c r="S822" s="114">
        <f t="shared" si="43"/>
        <v>1384.375</v>
      </c>
    </row>
    <row r="823" spans="2:19" ht="15.75" x14ac:dyDescent="0.25">
      <c r="B823" s="58"/>
      <c r="C823" s="13">
        <v>0.625</v>
      </c>
      <c r="D823" s="14" t="s">
        <v>852</v>
      </c>
      <c r="E823" s="15">
        <v>6</v>
      </c>
      <c r="F823" s="15">
        <v>16</v>
      </c>
      <c r="G823" s="15">
        <v>44</v>
      </c>
      <c r="H823" s="15">
        <v>10</v>
      </c>
      <c r="I823" s="15">
        <v>6</v>
      </c>
      <c r="J823" s="17">
        <v>9</v>
      </c>
      <c r="K823" s="60">
        <f t="shared" si="41"/>
        <v>91</v>
      </c>
      <c r="L823" s="95">
        <f>'LEI Seaview Usage'!J822</f>
        <v>35.045000000000002</v>
      </c>
      <c r="M823" s="95">
        <f>'LEI Seaview Usage'!K822</f>
        <v>35.119999999999997</v>
      </c>
      <c r="N823" s="95">
        <f>'LEI Seaview Usage'!L822</f>
        <v>35.33</v>
      </c>
      <c r="O823" s="95">
        <f>'LEI Seaview Usage'!M822</f>
        <v>35.075000000000003</v>
      </c>
      <c r="P823" s="95">
        <f>'LEI Seaview Usage'!N822</f>
        <v>35.045000000000002</v>
      </c>
      <c r="Q823" s="95">
        <f>'LEI Seaview Usage'!O822</f>
        <v>35.067500000000003</v>
      </c>
      <c r="R823" s="64">
        <f t="shared" si="42"/>
        <v>35.113750000000003</v>
      </c>
      <c r="S823" s="114">
        <f t="shared" si="43"/>
        <v>7.583333333333333</v>
      </c>
    </row>
    <row r="824" spans="2:19" ht="15.75" x14ac:dyDescent="0.25">
      <c r="B824" s="58"/>
      <c r="C824" s="13">
        <v>0.625</v>
      </c>
      <c r="D824" s="14" t="s">
        <v>853</v>
      </c>
      <c r="E824" s="15">
        <v>102</v>
      </c>
      <c r="F824" s="15">
        <v>421</v>
      </c>
      <c r="G824" s="15">
        <v>721</v>
      </c>
      <c r="H824" s="15">
        <v>1697</v>
      </c>
      <c r="I824" s="15">
        <v>1622</v>
      </c>
      <c r="J824" s="17">
        <v>1812</v>
      </c>
      <c r="K824" s="60">
        <f t="shared" si="41"/>
        <v>6375</v>
      </c>
      <c r="L824" s="95">
        <f>'LEI Seaview Usage'!J823</f>
        <v>35.765000000000001</v>
      </c>
      <c r="M824" s="95">
        <f>'LEI Seaview Usage'!K823</f>
        <v>38.157499999999999</v>
      </c>
      <c r="N824" s="95">
        <f>'LEI Seaview Usage'!L823</f>
        <v>40.407499999999999</v>
      </c>
      <c r="O824" s="95">
        <f>'LEI Seaview Usage'!M823</f>
        <v>55.045999999999999</v>
      </c>
      <c r="P824" s="95">
        <f>'LEI Seaview Usage'!N823</f>
        <v>53.695999999999998</v>
      </c>
      <c r="Q824" s="95">
        <f>'LEI Seaview Usage'!O823</f>
        <v>57.116</v>
      </c>
      <c r="R824" s="64">
        <f t="shared" si="42"/>
        <v>46.698</v>
      </c>
      <c r="S824" s="114">
        <f t="shared" si="43"/>
        <v>531.25</v>
      </c>
    </row>
    <row r="825" spans="2:19" ht="15.75" x14ac:dyDescent="0.25">
      <c r="B825" s="58"/>
      <c r="C825" s="13">
        <v>0.625</v>
      </c>
      <c r="D825" s="14" t="s">
        <v>854</v>
      </c>
      <c r="E825" s="15">
        <v>1036</v>
      </c>
      <c r="F825" s="15">
        <v>646</v>
      </c>
      <c r="G825" s="15">
        <v>986</v>
      </c>
      <c r="H825" s="15">
        <v>1528</v>
      </c>
      <c r="I825" s="15">
        <v>1228</v>
      </c>
      <c r="J825" s="17">
        <v>642</v>
      </c>
      <c r="K825" s="60">
        <f t="shared" si="41"/>
        <v>6066</v>
      </c>
      <c r="L825" s="95">
        <f>'LEI Seaview Usage'!J824</f>
        <v>43.148000000000003</v>
      </c>
      <c r="M825" s="95">
        <f>'LEI Seaview Usage'!K824</f>
        <v>39.844999999999999</v>
      </c>
      <c r="N825" s="95">
        <f>'LEI Seaview Usage'!L824</f>
        <v>42.394999999999996</v>
      </c>
      <c r="O825" s="95">
        <f>'LEI Seaview Usage'!M824</f>
        <v>52.004000000000005</v>
      </c>
      <c r="P825" s="95">
        <f>'LEI Seaview Usage'!N824</f>
        <v>46.603999999999999</v>
      </c>
      <c r="Q825" s="95">
        <f>'LEI Seaview Usage'!O824</f>
        <v>39.814999999999998</v>
      </c>
      <c r="R825" s="64">
        <f t="shared" si="42"/>
        <v>43.968499999999999</v>
      </c>
      <c r="S825" s="114">
        <f t="shared" si="43"/>
        <v>505.5</v>
      </c>
    </row>
    <row r="826" spans="2:19" ht="15.75" x14ac:dyDescent="0.25">
      <c r="B826" s="58"/>
      <c r="C826" s="13">
        <v>0.625</v>
      </c>
      <c r="D826" s="14" t="s">
        <v>855</v>
      </c>
      <c r="E826" s="15"/>
      <c r="F826" s="15">
        <v>1</v>
      </c>
      <c r="G826" s="15">
        <v>31</v>
      </c>
      <c r="H826" s="15">
        <v>1</v>
      </c>
      <c r="I826" s="15"/>
      <c r="J826" s="17">
        <v>8</v>
      </c>
      <c r="K826" s="60">
        <f t="shared" si="41"/>
        <v>41</v>
      </c>
      <c r="L826" s="95">
        <f>'LEI Seaview Usage'!J825</f>
        <v>35</v>
      </c>
      <c r="M826" s="95">
        <f>'LEI Seaview Usage'!K825</f>
        <v>35.0075</v>
      </c>
      <c r="N826" s="95">
        <f>'LEI Seaview Usage'!L825</f>
        <v>35.232500000000002</v>
      </c>
      <c r="O826" s="95">
        <f>'LEI Seaview Usage'!M825</f>
        <v>35.0075</v>
      </c>
      <c r="P826" s="95">
        <f>'LEI Seaview Usage'!N825</f>
        <v>35</v>
      </c>
      <c r="Q826" s="95">
        <f>'LEI Seaview Usage'!O825</f>
        <v>35.06</v>
      </c>
      <c r="R826" s="64">
        <f t="shared" si="42"/>
        <v>35.051250000000003</v>
      </c>
      <c r="S826" s="114">
        <f t="shared" si="43"/>
        <v>5.125</v>
      </c>
    </row>
    <row r="827" spans="2:19" ht="15.75" x14ac:dyDescent="0.25">
      <c r="B827" s="58"/>
      <c r="C827" s="13">
        <v>0.625</v>
      </c>
      <c r="D827" s="14" t="s">
        <v>856</v>
      </c>
      <c r="E827" s="15">
        <v>2671</v>
      </c>
      <c r="F827" s="15">
        <v>421</v>
      </c>
      <c r="G827" s="15"/>
      <c r="H827" s="15">
        <v>22</v>
      </c>
      <c r="I827" s="15">
        <v>4</v>
      </c>
      <c r="J827" s="17">
        <v>21</v>
      </c>
      <c r="K827" s="60">
        <f t="shared" si="41"/>
        <v>3139</v>
      </c>
      <c r="L827" s="95">
        <f>'LEI Seaview Usage'!J826</f>
        <v>72.578000000000003</v>
      </c>
      <c r="M827" s="95">
        <f>'LEI Seaview Usage'!K826</f>
        <v>38.157499999999999</v>
      </c>
      <c r="N827" s="95">
        <f>'LEI Seaview Usage'!L826</f>
        <v>35</v>
      </c>
      <c r="O827" s="95">
        <f>'LEI Seaview Usage'!M826</f>
        <v>35.164999999999999</v>
      </c>
      <c r="P827" s="95">
        <f>'LEI Seaview Usage'!N826</f>
        <v>35.03</v>
      </c>
      <c r="Q827" s="95">
        <f>'LEI Seaview Usage'!O826</f>
        <v>35.157499999999999</v>
      </c>
      <c r="R827" s="64">
        <f t="shared" si="42"/>
        <v>41.847999999999999</v>
      </c>
      <c r="S827" s="114">
        <f t="shared" si="43"/>
        <v>313.89999999999998</v>
      </c>
    </row>
    <row r="828" spans="2:19" ht="15.75" x14ac:dyDescent="0.25">
      <c r="B828" s="58"/>
      <c r="C828" s="13">
        <v>0.625</v>
      </c>
      <c r="D828" s="14" t="s">
        <v>857</v>
      </c>
      <c r="E828" s="15">
        <v>83</v>
      </c>
      <c r="F828" s="15">
        <v>72</v>
      </c>
      <c r="G828" s="15">
        <v>209</v>
      </c>
      <c r="H828" s="15"/>
      <c r="I828" s="15"/>
      <c r="J828" s="17"/>
      <c r="K828" s="60">
        <f t="shared" si="41"/>
        <v>364</v>
      </c>
      <c r="L828" s="95">
        <f>'LEI Seaview Usage'!J827</f>
        <v>35.622500000000002</v>
      </c>
      <c r="M828" s="95">
        <f>'LEI Seaview Usage'!K827</f>
        <v>35.54</v>
      </c>
      <c r="N828" s="95">
        <f>'LEI Seaview Usage'!L827</f>
        <v>36.567500000000003</v>
      </c>
      <c r="O828" s="95">
        <f>'LEI Seaview Usage'!M827</f>
        <v>35</v>
      </c>
      <c r="P828" s="95">
        <f>'LEI Seaview Usage'!N827</f>
        <v>35</v>
      </c>
      <c r="Q828" s="95">
        <f>'LEI Seaview Usage'!O827</f>
        <v>35</v>
      </c>
      <c r="R828" s="64">
        <f t="shared" si="42"/>
        <v>35.454999999999998</v>
      </c>
      <c r="S828" s="114">
        <f t="shared" si="43"/>
        <v>60.666666666666664</v>
      </c>
    </row>
    <row r="829" spans="2:19" ht="15.75" x14ac:dyDescent="0.25">
      <c r="B829" s="58"/>
      <c r="C829" s="13">
        <v>0.625</v>
      </c>
      <c r="D829" s="14" t="s">
        <v>858</v>
      </c>
      <c r="E829" s="15">
        <v>225</v>
      </c>
      <c r="F829" s="15">
        <v>473</v>
      </c>
      <c r="G829" s="15">
        <v>1395</v>
      </c>
      <c r="H829" s="15">
        <v>4543</v>
      </c>
      <c r="I829" s="15">
        <v>1009</v>
      </c>
      <c r="J829" s="17">
        <v>166</v>
      </c>
      <c r="K829" s="60">
        <f t="shared" si="41"/>
        <v>7811</v>
      </c>
      <c r="L829" s="95">
        <f>'LEI Seaview Usage'!J828</f>
        <v>36.6875</v>
      </c>
      <c r="M829" s="95">
        <f>'LEI Seaview Usage'!K828</f>
        <v>38.547499999999999</v>
      </c>
      <c r="N829" s="95">
        <f>'LEI Seaview Usage'!L828</f>
        <v>49.61</v>
      </c>
      <c r="O829" s="95">
        <f>'LEI Seaview Usage'!M828</f>
        <v>140.22</v>
      </c>
      <c r="P829" s="95">
        <f>'LEI Seaview Usage'!N828</f>
        <v>42.661999999999999</v>
      </c>
      <c r="Q829" s="95">
        <f>'LEI Seaview Usage'!O828</f>
        <v>36.244999999999997</v>
      </c>
      <c r="R829" s="64">
        <f t="shared" si="42"/>
        <v>57.328666666666663</v>
      </c>
      <c r="S829" s="114">
        <f t="shared" si="43"/>
        <v>650.91666666666663</v>
      </c>
    </row>
    <row r="830" spans="2:19" ht="15.75" x14ac:dyDescent="0.25">
      <c r="B830" s="58"/>
      <c r="C830" s="13">
        <v>0.625</v>
      </c>
      <c r="D830" s="14" t="s">
        <v>859</v>
      </c>
      <c r="E830" s="15">
        <v>1265</v>
      </c>
      <c r="F830" s="15">
        <v>999</v>
      </c>
      <c r="G830" s="15">
        <v>3777</v>
      </c>
      <c r="H830" s="15">
        <v>3644</v>
      </c>
      <c r="I830" s="15">
        <v>2883</v>
      </c>
      <c r="J830" s="17">
        <v>889</v>
      </c>
      <c r="K830" s="60">
        <f t="shared" si="41"/>
        <v>13457</v>
      </c>
      <c r="L830" s="95">
        <f>'LEI Seaview Usage'!J829</f>
        <v>47.269999999999996</v>
      </c>
      <c r="M830" s="95">
        <f>'LEI Seaview Usage'!K829</f>
        <v>42.4925</v>
      </c>
      <c r="N830" s="95">
        <f>'LEI Seaview Usage'!L829</f>
        <v>109.58</v>
      </c>
      <c r="O830" s="95">
        <f>'LEI Seaview Usage'!M829</f>
        <v>104.26</v>
      </c>
      <c r="P830" s="95">
        <f>'LEI Seaview Usage'!N829</f>
        <v>76.394000000000005</v>
      </c>
      <c r="Q830" s="95">
        <f>'LEI Seaview Usage'!O829</f>
        <v>41.667500000000004</v>
      </c>
      <c r="R830" s="64">
        <f t="shared" si="42"/>
        <v>70.277333333333331</v>
      </c>
      <c r="S830" s="114">
        <f t="shared" si="43"/>
        <v>1121.4166666666667</v>
      </c>
    </row>
    <row r="831" spans="2:19" ht="15.75" x14ac:dyDescent="0.25">
      <c r="B831" s="58"/>
      <c r="C831" s="13">
        <v>0.625</v>
      </c>
      <c r="D831" s="14" t="s">
        <v>860</v>
      </c>
      <c r="E831" s="15">
        <v>3374</v>
      </c>
      <c r="F831" s="15">
        <v>5949</v>
      </c>
      <c r="G831" s="15">
        <v>5425</v>
      </c>
      <c r="H831" s="15">
        <v>9648</v>
      </c>
      <c r="I831" s="15">
        <v>6936</v>
      </c>
      <c r="J831" s="17">
        <v>1801</v>
      </c>
      <c r="K831" s="60">
        <f t="shared" si="41"/>
        <v>33133</v>
      </c>
      <c r="L831" s="95">
        <f>'LEI Seaview Usage'!J830</f>
        <v>93.460000000000008</v>
      </c>
      <c r="M831" s="95">
        <f>'LEI Seaview Usage'!K830</f>
        <v>196.45999999999998</v>
      </c>
      <c r="N831" s="95">
        <f>'LEI Seaview Usage'!L830</f>
        <v>175.5</v>
      </c>
      <c r="O831" s="95">
        <f>'LEI Seaview Usage'!M830</f>
        <v>344.42</v>
      </c>
      <c r="P831" s="95">
        <f>'LEI Seaview Usage'!N830</f>
        <v>235.94</v>
      </c>
      <c r="Q831" s="95">
        <f>'LEI Seaview Usage'!O830</f>
        <v>56.917999999999999</v>
      </c>
      <c r="R831" s="64">
        <f t="shared" si="42"/>
        <v>183.78299999999999</v>
      </c>
      <c r="S831" s="114">
        <f t="shared" si="43"/>
        <v>2761.0833333333335</v>
      </c>
    </row>
    <row r="832" spans="2:19" ht="15.75" x14ac:dyDescent="0.25">
      <c r="B832" s="58"/>
      <c r="C832" s="13">
        <v>0.625</v>
      </c>
      <c r="D832" s="14" t="s">
        <v>861</v>
      </c>
      <c r="E832" s="15">
        <v>198</v>
      </c>
      <c r="F832" s="15">
        <v>2061</v>
      </c>
      <c r="G832" s="15">
        <v>5654</v>
      </c>
      <c r="H832" s="15">
        <v>11366</v>
      </c>
      <c r="I832" s="15">
        <v>3895</v>
      </c>
      <c r="J832" s="17">
        <v>439</v>
      </c>
      <c r="K832" s="60">
        <f t="shared" si="41"/>
        <v>23613</v>
      </c>
      <c r="L832" s="95">
        <f>'LEI Seaview Usage'!J831</f>
        <v>36.484999999999999</v>
      </c>
      <c r="M832" s="95">
        <f>'LEI Seaview Usage'!K831</f>
        <v>61.597999999999999</v>
      </c>
      <c r="N832" s="95">
        <f>'LEI Seaview Usage'!L831</f>
        <v>184.66</v>
      </c>
      <c r="O832" s="95">
        <f>'LEI Seaview Usage'!M831</f>
        <v>413.14</v>
      </c>
      <c r="P832" s="95">
        <f>'LEI Seaview Usage'!N831</f>
        <v>114.3</v>
      </c>
      <c r="Q832" s="95">
        <f>'LEI Seaview Usage'!O831</f>
        <v>38.292499999999997</v>
      </c>
      <c r="R832" s="64">
        <f t="shared" si="42"/>
        <v>141.41258333333334</v>
      </c>
      <c r="S832" s="114">
        <f t="shared" si="43"/>
        <v>1967.75</v>
      </c>
    </row>
    <row r="833" spans="2:19" ht="15.75" x14ac:dyDescent="0.25">
      <c r="B833" s="58"/>
      <c r="C833" s="13">
        <v>0.625</v>
      </c>
      <c r="D833" s="14" t="s">
        <v>862</v>
      </c>
      <c r="E833" s="15">
        <v>140</v>
      </c>
      <c r="F833" s="15">
        <v>155</v>
      </c>
      <c r="G833" s="15">
        <v>6230</v>
      </c>
      <c r="H833" s="15">
        <v>6848</v>
      </c>
      <c r="I833" s="15">
        <v>5058</v>
      </c>
      <c r="J833" s="17">
        <v>403</v>
      </c>
      <c r="K833" s="60">
        <f t="shared" si="41"/>
        <v>18834</v>
      </c>
      <c r="L833" s="95">
        <f>'LEI Seaview Usage'!J832</f>
        <v>36.049999999999997</v>
      </c>
      <c r="M833" s="95">
        <f>'LEI Seaview Usage'!K832</f>
        <v>36.162500000000001</v>
      </c>
      <c r="N833" s="95">
        <f>'LEI Seaview Usage'!L832</f>
        <v>207.7</v>
      </c>
      <c r="O833" s="95">
        <f>'LEI Seaview Usage'!M832</f>
        <v>232.42</v>
      </c>
      <c r="P833" s="95">
        <f>'LEI Seaview Usage'!N832</f>
        <v>160.82</v>
      </c>
      <c r="Q833" s="95">
        <f>'LEI Seaview Usage'!O832</f>
        <v>38.022500000000001</v>
      </c>
      <c r="R833" s="64">
        <f t="shared" si="42"/>
        <v>118.52916666666665</v>
      </c>
      <c r="S833" s="114">
        <f t="shared" si="43"/>
        <v>1569.5</v>
      </c>
    </row>
    <row r="834" spans="2:19" ht="15.75" x14ac:dyDescent="0.25">
      <c r="B834" s="58"/>
      <c r="C834" s="13">
        <v>0.625</v>
      </c>
      <c r="D834" s="14" t="s">
        <v>863</v>
      </c>
      <c r="E834" s="15">
        <v>1599</v>
      </c>
      <c r="F834" s="15">
        <v>1838</v>
      </c>
      <c r="G834" s="15">
        <v>3734</v>
      </c>
      <c r="H834" s="15">
        <v>5243</v>
      </c>
      <c r="I834" s="15">
        <v>1711</v>
      </c>
      <c r="J834" s="17">
        <v>1881</v>
      </c>
      <c r="K834" s="60">
        <f t="shared" si="41"/>
        <v>16006</v>
      </c>
      <c r="L834" s="95">
        <f>'LEI Seaview Usage'!J833</f>
        <v>53.281999999999996</v>
      </c>
      <c r="M834" s="95">
        <f>'LEI Seaview Usage'!K833</f>
        <v>57.584000000000003</v>
      </c>
      <c r="N834" s="95">
        <f>'LEI Seaview Usage'!L833</f>
        <v>107.86</v>
      </c>
      <c r="O834" s="95">
        <f>'LEI Seaview Usage'!M833</f>
        <v>168.22</v>
      </c>
      <c r="P834" s="95">
        <f>'LEI Seaview Usage'!N833</f>
        <v>55.298000000000002</v>
      </c>
      <c r="Q834" s="95">
        <f>'LEI Seaview Usage'!O833</f>
        <v>58.358000000000004</v>
      </c>
      <c r="R834" s="64">
        <f t="shared" si="42"/>
        <v>83.433666666666667</v>
      </c>
      <c r="S834" s="114">
        <f t="shared" si="43"/>
        <v>1333.8333333333333</v>
      </c>
    </row>
    <row r="835" spans="2:19" ht="15.75" x14ac:dyDescent="0.25">
      <c r="B835" s="58"/>
      <c r="C835" s="13">
        <v>0.625</v>
      </c>
      <c r="D835" s="14" t="s">
        <v>864</v>
      </c>
      <c r="E835" s="15">
        <v>12</v>
      </c>
      <c r="F835" s="15">
        <v>17</v>
      </c>
      <c r="G835" s="15">
        <v>862</v>
      </c>
      <c r="H835" s="15">
        <v>1487</v>
      </c>
      <c r="I835" s="15">
        <v>167</v>
      </c>
      <c r="J835" s="17">
        <v>64</v>
      </c>
      <c r="K835" s="60">
        <f t="shared" si="41"/>
        <v>2609</v>
      </c>
      <c r="L835" s="95">
        <f>'LEI Seaview Usage'!J834</f>
        <v>35.090000000000003</v>
      </c>
      <c r="M835" s="95">
        <f>'LEI Seaview Usage'!K834</f>
        <v>35.127499999999998</v>
      </c>
      <c r="N835" s="95">
        <f>'LEI Seaview Usage'!L834</f>
        <v>41.465000000000003</v>
      </c>
      <c r="O835" s="95">
        <f>'LEI Seaview Usage'!M834</f>
        <v>51.265999999999998</v>
      </c>
      <c r="P835" s="95">
        <f>'LEI Seaview Usage'!N834</f>
        <v>36.252499999999998</v>
      </c>
      <c r="Q835" s="95">
        <f>'LEI Seaview Usage'!O834</f>
        <v>35.479999999999997</v>
      </c>
      <c r="R835" s="64">
        <f t="shared" si="42"/>
        <v>39.113499999999995</v>
      </c>
      <c r="S835" s="114">
        <f t="shared" si="43"/>
        <v>217.41666666666666</v>
      </c>
    </row>
    <row r="836" spans="2:19" ht="15.75" x14ac:dyDescent="0.25">
      <c r="B836" s="58"/>
      <c r="C836" s="13">
        <v>0.625</v>
      </c>
      <c r="D836" s="14" t="s">
        <v>865</v>
      </c>
      <c r="E836" s="15">
        <v>1276</v>
      </c>
      <c r="F836" s="15">
        <v>1018</v>
      </c>
      <c r="G836" s="15">
        <v>786</v>
      </c>
      <c r="H836" s="15">
        <v>1344</v>
      </c>
      <c r="I836" s="15">
        <v>924</v>
      </c>
      <c r="J836" s="17">
        <v>832</v>
      </c>
      <c r="K836" s="60">
        <f t="shared" si="41"/>
        <v>6180</v>
      </c>
      <c r="L836" s="95">
        <f>'LEI Seaview Usage'!J835</f>
        <v>47.468000000000004</v>
      </c>
      <c r="M836" s="95">
        <f>'LEI Seaview Usage'!K835</f>
        <v>42.823999999999998</v>
      </c>
      <c r="N836" s="95">
        <f>'LEI Seaview Usage'!L835</f>
        <v>40.895000000000003</v>
      </c>
      <c r="O836" s="95">
        <f>'LEI Seaview Usage'!M835</f>
        <v>48.692</v>
      </c>
      <c r="P836" s="95">
        <f>'LEI Seaview Usage'!N835</f>
        <v>41.93</v>
      </c>
      <c r="Q836" s="95">
        <f>'LEI Seaview Usage'!O835</f>
        <v>41.24</v>
      </c>
      <c r="R836" s="64">
        <f t="shared" si="42"/>
        <v>43.841500000000003</v>
      </c>
      <c r="S836" s="114">
        <f t="shared" si="43"/>
        <v>515</v>
      </c>
    </row>
    <row r="837" spans="2:19" ht="15.75" x14ac:dyDescent="0.25">
      <c r="B837" s="58"/>
      <c r="C837" s="13">
        <v>0.625</v>
      </c>
      <c r="D837" s="14" t="s">
        <v>866</v>
      </c>
      <c r="E837" s="15"/>
      <c r="F837" s="15"/>
      <c r="G837" s="15"/>
      <c r="H837" s="15"/>
      <c r="I837" s="15"/>
      <c r="J837" s="17"/>
      <c r="K837" s="60">
        <f t="shared" si="41"/>
        <v>0</v>
      </c>
      <c r="L837" s="95">
        <f>'LEI Seaview Usage'!J836</f>
        <v>35</v>
      </c>
      <c r="M837" s="95">
        <f>'LEI Seaview Usage'!K836</f>
        <v>35</v>
      </c>
      <c r="N837" s="95">
        <f>'LEI Seaview Usage'!L836</f>
        <v>35</v>
      </c>
      <c r="O837" s="95">
        <f>'LEI Seaview Usage'!M836</f>
        <v>35</v>
      </c>
      <c r="P837" s="95">
        <f>'LEI Seaview Usage'!N836</f>
        <v>35</v>
      </c>
      <c r="Q837" s="95">
        <f>'LEI Seaview Usage'!O836</f>
        <v>35</v>
      </c>
      <c r="R837" s="64">
        <f t="shared" si="42"/>
        <v>35</v>
      </c>
      <c r="S837" s="114" t="str">
        <f t="shared" si="43"/>
        <v/>
      </c>
    </row>
    <row r="838" spans="2:19" ht="15.75" x14ac:dyDescent="0.25">
      <c r="B838" s="58"/>
      <c r="C838" s="13">
        <v>0.625</v>
      </c>
      <c r="D838" s="14" t="s">
        <v>867</v>
      </c>
      <c r="E838" s="15">
        <v>151</v>
      </c>
      <c r="F838" s="15">
        <v>167</v>
      </c>
      <c r="G838" s="15">
        <v>10791</v>
      </c>
      <c r="H838" s="15">
        <v>10920</v>
      </c>
      <c r="I838" s="15">
        <v>4069</v>
      </c>
      <c r="J838" s="17"/>
      <c r="K838" s="60">
        <f t="shared" si="41"/>
        <v>26098</v>
      </c>
      <c r="L838" s="95">
        <f>'LEI Seaview Usage'!J837</f>
        <v>36.1325</v>
      </c>
      <c r="M838" s="95">
        <f>'LEI Seaview Usage'!K837</f>
        <v>36.252499999999998</v>
      </c>
      <c r="N838" s="95">
        <f>'LEI Seaview Usage'!L837</f>
        <v>390.14</v>
      </c>
      <c r="O838" s="95">
        <f>'LEI Seaview Usage'!M837</f>
        <v>395.3</v>
      </c>
      <c r="P838" s="95">
        <f>'LEI Seaview Usage'!N837</f>
        <v>121.25999999999999</v>
      </c>
      <c r="Q838" s="95">
        <f>'LEI Seaview Usage'!O837</f>
        <v>35</v>
      </c>
      <c r="R838" s="64">
        <f t="shared" si="42"/>
        <v>169.01416666666668</v>
      </c>
      <c r="S838" s="114">
        <f t="shared" si="43"/>
        <v>2609.8000000000002</v>
      </c>
    </row>
    <row r="839" spans="2:19" ht="15.75" x14ac:dyDescent="0.25">
      <c r="B839" s="58"/>
      <c r="C839" s="13">
        <v>0.625</v>
      </c>
      <c r="D839" s="14" t="s">
        <v>868</v>
      </c>
      <c r="E839" s="15">
        <v>1</v>
      </c>
      <c r="F839" s="15">
        <v>243</v>
      </c>
      <c r="G839" s="15">
        <v>6354</v>
      </c>
      <c r="H839" s="15">
        <v>6069</v>
      </c>
      <c r="I839" s="15">
        <v>2288</v>
      </c>
      <c r="J839" s="17"/>
      <c r="K839" s="60">
        <f t="shared" si="41"/>
        <v>14955</v>
      </c>
      <c r="L839" s="95">
        <f>'LEI Seaview Usage'!J838</f>
        <v>35.0075</v>
      </c>
      <c r="M839" s="95">
        <f>'LEI Seaview Usage'!K838</f>
        <v>36.822499999999998</v>
      </c>
      <c r="N839" s="95">
        <f>'LEI Seaview Usage'!L838</f>
        <v>212.66</v>
      </c>
      <c r="O839" s="95">
        <f>'LEI Seaview Usage'!M838</f>
        <v>201.26</v>
      </c>
      <c r="P839" s="95">
        <f>'LEI Seaview Usage'!N838</f>
        <v>65.683999999999997</v>
      </c>
      <c r="Q839" s="95">
        <f>'LEI Seaview Usage'!O838</f>
        <v>35</v>
      </c>
      <c r="R839" s="64">
        <f t="shared" si="42"/>
        <v>97.73899999999999</v>
      </c>
      <c r="S839" s="114">
        <f t="shared" si="43"/>
        <v>1495.5</v>
      </c>
    </row>
    <row r="840" spans="2:19" ht="15.75" x14ac:dyDescent="0.25">
      <c r="B840" s="58"/>
      <c r="C840" s="13">
        <v>0.625</v>
      </c>
      <c r="D840" s="14" t="s">
        <v>869</v>
      </c>
      <c r="E840" s="15">
        <v>223</v>
      </c>
      <c r="F840" s="15">
        <v>144</v>
      </c>
      <c r="G840" s="15">
        <v>9581</v>
      </c>
      <c r="H840" s="15">
        <v>28987</v>
      </c>
      <c r="I840" s="15">
        <v>7457</v>
      </c>
      <c r="J840" s="17">
        <v>33</v>
      </c>
      <c r="K840" s="60">
        <f t="shared" si="41"/>
        <v>46425</v>
      </c>
      <c r="L840" s="95">
        <f>'LEI Seaview Usage'!J839</f>
        <v>36.672499999999999</v>
      </c>
      <c r="M840" s="95">
        <f>'LEI Seaview Usage'!K839</f>
        <v>36.08</v>
      </c>
      <c r="N840" s="95">
        <f>'LEI Seaview Usage'!L839</f>
        <v>341.74</v>
      </c>
      <c r="O840" s="95">
        <f>'LEI Seaview Usage'!M839</f>
        <v>1117.98</v>
      </c>
      <c r="P840" s="95">
        <f>'LEI Seaview Usage'!N839</f>
        <v>256.77999999999997</v>
      </c>
      <c r="Q840" s="95">
        <f>'LEI Seaview Usage'!O839</f>
        <v>35.247500000000002</v>
      </c>
      <c r="R840" s="64">
        <f t="shared" si="42"/>
        <v>304.08333333333331</v>
      </c>
      <c r="S840" s="114">
        <f t="shared" si="43"/>
        <v>3868.75</v>
      </c>
    </row>
    <row r="841" spans="2:19" ht="15.75" x14ac:dyDescent="0.25">
      <c r="B841" s="58"/>
      <c r="C841" s="13">
        <v>0.625</v>
      </c>
      <c r="D841" s="14" t="s">
        <v>870</v>
      </c>
      <c r="E841" s="15"/>
      <c r="F841" s="15">
        <v>8359</v>
      </c>
      <c r="G841" s="15">
        <v>16564</v>
      </c>
      <c r="H841" s="15">
        <v>10872</v>
      </c>
      <c r="I841" s="15">
        <v>3086</v>
      </c>
      <c r="J841" s="17"/>
      <c r="K841" s="60">
        <f t="shared" ref="K841:K904" si="44">SUM(E841:J841)</f>
        <v>38881</v>
      </c>
      <c r="L841" s="95">
        <f>'LEI Seaview Usage'!J840</f>
        <v>35</v>
      </c>
      <c r="M841" s="95">
        <f>'LEI Seaview Usage'!K840</f>
        <v>292.86</v>
      </c>
      <c r="N841" s="95">
        <f>'LEI Seaview Usage'!L840</f>
        <v>621.05999999999995</v>
      </c>
      <c r="O841" s="95">
        <f>'LEI Seaview Usage'!M840</f>
        <v>393.38</v>
      </c>
      <c r="P841" s="95">
        <f>'LEI Seaview Usage'!N840</f>
        <v>81.94</v>
      </c>
      <c r="Q841" s="95">
        <f>'LEI Seaview Usage'!O840</f>
        <v>35</v>
      </c>
      <c r="R841" s="64">
        <f t="shared" ref="R841:R904" si="45">AVERAGE(L841:Q841)</f>
        <v>243.20666666666668</v>
      </c>
      <c r="S841" s="114">
        <f t="shared" ref="S841:S904" si="46">IFERROR(AVERAGE(E841:J841)/2,"")</f>
        <v>4860.125</v>
      </c>
    </row>
    <row r="842" spans="2:19" ht="15.75" x14ac:dyDescent="0.25">
      <c r="B842" s="58"/>
      <c r="C842" s="13">
        <v>0.625</v>
      </c>
      <c r="D842" s="14" t="s">
        <v>871</v>
      </c>
      <c r="E842" s="15">
        <v>230</v>
      </c>
      <c r="F842" s="15">
        <v>109</v>
      </c>
      <c r="G842" s="15">
        <v>169</v>
      </c>
      <c r="H842" s="15">
        <v>355</v>
      </c>
      <c r="I842" s="15">
        <v>57</v>
      </c>
      <c r="J842" s="17">
        <v>284</v>
      </c>
      <c r="K842" s="60">
        <f t="shared" si="44"/>
        <v>1204</v>
      </c>
      <c r="L842" s="95">
        <f>'LEI Seaview Usage'!J841</f>
        <v>36.725000000000001</v>
      </c>
      <c r="M842" s="95">
        <f>'LEI Seaview Usage'!K841</f>
        <v>35.817500000000003</v>
      </c>
      <c r="N842" s="95">
        <f>'LEI Seaview Usage'!L841</f>
        <v>36.267499999999998</v>
      </c>
      <c r="O842" s="95">
        <f>'LEI Seaview Usage'!M841</f>
        <v>37.662500000000001</v>
      </c>
      <c r="P842" s="95">
        <f>'LEI Seaview Usage'!N841</f>
        <v>35.427500000000002</v>
      </c>
      <c r="Q842" s="95">
        <f>'LEI Seaview Usage'!O841</f>
        <v>37.130000000000003</v>
      </c>
      <c r="R842" s="64">
        <f t="shared" si="45"/>
        <v>36.505000000000003</v>
      </c>
      <c r="S842" s="114">
        <f t="shared" si="46"/>
        <v>100.33333333333333</v>
      </c>
    </row>
    <row r="843" spans="2:19" ht="15.75" x14ac:dyDescent="0.25">
      <c r="B843" s="58"/>
      <c r="C843" s="13">
        <v>0.625</v>
      </c>
      <c r="D843" s="14" t="s">
        <v>872</v>
      </c>
      <c r="E843" s="15">
        <v>2</v>
      </c>
      <c r="F843" s="15">
        <v>4</v>
      </c>
      <c r="G843" s="15">
        <v>24</v>
      </c>
      <c r="H843" s="15">
        <v>143</v>
      </c>
      <c r="I843" s="15">
        <v>1</v>
      </c>
      <c r="J843" s="17">
        <v>14</v>
      </c>
      <c r="K843" s="60">
        <f t="shared" si="44"/>
        <v>188</v>
      </c>
      <c r="L843" s="95">
        <f>'LEI Seaview Usage'!J842</f>
        <v>35.015000000000001</v>
      </c>
      <c r="M843" s="95">
        <f>'LEI Seaview Usage'!K842</f>
        <v>35.03</v>
      </c>
      <c r="N843" s="95">
        <f>'LEI Seaview Usage'!L842</f>
        <v>35.18</v>
      </c>
      <c r="O843" s="95">
        <f>'LEI Seaview Usage'!M842</f>
        <v>36.072499999999998</v>
      </c>
      <c r="P843" s="95">
        <f>'LEI Seaview Usage'!N842</f>
        <v>35.0075</v>
      </c>
      <c r="Q843" s="95">
        <f>'LEI Seaview Usage'!O842</f>
        <v>35.104999999999997</v>
      </c>
      <c r="R843" s="64">
        <f t="shared" si="45"/>
        <v>35.234999999999992</v>
      </c>
      <c r="S843" s="114">
        <f t="shared" si="46"/>
        <v>15.666666666666666</v>
      </c>
    </row>
    <row r="844" spans="2:19" ht="15.75" x14ac:dyDescent="0.25">
      <c r="B844" s="58"/>
      <c r="C844" s="13">
        <v>0.625</v>
      </c>
      <c r="D844" s="14" t="s">
        <v>873</v>
      </c>
      <c r="E844" s="15">
        <v>475</v>
      </c>
      <c r="F844" s="15">
        <v>109</v>
      </c>
      <c r="G844" s="15">
        <v>288</v>
      </c>
      <c r="H844" s="15">
        <v>1112</v>
      </c>
      <c r="I844" s="15">
        <v>305</v>
      </c>
      <c r="J844" s="17">
        <v>222</v>
      </c>
      <c r="K844" s="60">
        <f t="shared" si="44"/>
        <v>2511</v>
      </c>
      <c r="L844" s="95">
        <f>'LEI Seaview Usage'!J843</f>
        <v>38.5625</v>
      </c>
      <c r="M844" s="95">
        <f>'LEI Seaview Usage'!K843</f>
        <v>35.817500000000003</v>
      </c>
      <c r="N844" s="95">
        <f>'LEI Seaview Usage'!L843</f>
        <v>37.159999999999997</v>
      </c>
      <c r="O844" s="95">
        <f>'LEI Seaview Usage'!M843</f>
        <v>44.515999999999998</v>
      </c>
      <c r="P844" s="95">
        <f>'LEI Seaview Usage'!N843</f>
        <v>37.287500000000001</v>
      </c>
      <c r="Q844" s="95">
        <f>'LEI Seaview Usage'!O843</f>
        <v>36.664999999999999</v>
      </c>
      <c r="R844" s="64">
        <f t="shared" si="45"/>
        <v>38.334749999999993</v>
      </c>
      <c r="S844" s="114">
        <f t="shared" si="46"/>
        <v>209.25</v>
      </c>
    </row>
    <row r="845" spans="2:19" ht="15.75" x14ac:dyDescent="0.25">
      <c r="B845" s="58"/>
      <c r="C845" s="13">
        <v>0.625</v>
      </c>
      <c r="D845" s="14" t="s">
        <v>874</v>
      </c>
      <c r="E845" s="15">
        <v>309</v>
      </c>
      <c r="F845" s="15">
        <v>434</v>
      </c>
      <c r="G845" s="15">
        <v>766</v>
      </c>
      <c r="H845" s="15">
        <v>826</v>
      </c>
      <c r="I845" s="15">
        <v>828</v>
      </c>
      <c r="J845" s="17">
        <v>287</v>
      </c>
      <c r="K845" s="60">
        <f t="shared" si="44"/>
        <v>3450</v>
      </c>
      <c r="L845" s="95">
        <f>'LEI Seaview Usage'!J844</f>
        <v>37.317500000000003</v>
      </c>
      <c r="M845" s="95">
        <f>'LEI Seaview Usage'!K844</f>
        <v>38.255000000000003</v>
      </c>
      <c r="N845" s="95">
        <f>'LEI Seaview Usage'!L844</f>
        <v>40.744999999999997</v>
      </c>
      <c r="O845" s="95">
        <f>'LEI Seaview Usage'!M844</f>
        <v>41.195</v>
      </c>
      <c r="P845" s="95">
        <f>'LEI Seaview Usage'!N844</f>
        <v>41.21</v>
      </c>
      <c r="Q845" s="95">
        <f>'LEI Seaview Usage'!O844</f>
        <v>37.152500000000003</v>
      </c>
      <c r="R845" s="64">
        <f t="shared" si="45"/>
        <v>39.3125</v>
      </c>
      <c r="S845" s="114">
        <f t="shared" si="46"/>
        <v>287.5</v>
      </c>
    </row>
    <row r="846" spans="2:19" ht="15.75" x14ac:dyDescent="0.25">
      <c r="B846" s="58"/>
      <c r="C846" s="13">
        <v>0.625</v>
      </c>
      <c r="D846" s="14" t="s">
        <v>875</v>
      </c>
      <c r="E846" s="15">
        <v>262</v>
      </c>
      <c r="F846" s="15">
        <v>434</v>
      </c>
      <c r="G846" s="15">
        <v>2697</v>
      </c>
      <c r="H846" s="15">
        <v>499</v>
      </c>
      <c r="I846" s="15">
        <v>418</v>
      </c>
      <c r="J846" s="17">
        <v>302</v>
      </c>
      <c r="K846" s="60">
        <f t="shared" si="44"/>
        <v>4612</v>
      </c>
      <c r="L846" s="95">
        <f>'LEI Seaview Usage'!J845</f>
        <v>36.965000000000003</v>
      </c>
      <c r="M846" s="95">
        <f>'LEI Seaview Usage'!K845</f>
        <v>38.255000000000003</v>
      </c>
      <c r="N846" s="95">
        <f>'LEI Seaview Usage'!L845</f>
        <v>73.045999999999992</v>
      </c>
      <c r="O846" s="95">
        <f>'LEI Seaview Usage'!M845</f>
        <v>38.7425</v>
      </c>
      <c r="P846" s="95">
        <f>'LEI Seaview Usage'!N845</f>
        <v>38.134999999999998</v>
      </c>
      <c r="Q846" s="95">
        <f>'LEI Seaview Usage'!O845</f>
        <v>37.265000000000001</v>
      </c>
      <c r="R846" s="64">
        <f t="shared" si="45"/>
        <v>43.734749999999998</v>
      </c>
      <c r="S846" s="114">
        <f t="shared" si="46"/>
        <v>384.33333333333331</v>
      </c>
    </row>
    <row r="847" spans="2:19" ht="15.75" x14ac:dyDescent="0.25">
      <c r="B847" s="58"/>
      <c r="C847" s="13">
        <v>0.625</v>
      </c>
      <c r="D847" s="14" t="s">
        <v>876</v>
      </c>
      <c r="E847" s="15">
        <v>187</v>
      </c>
      <c r="F847" s="15">
        <v>228</v>
      </c>
      <c r="G847" s="15">
        <v>5172</v>
      </c>
      <c r="H847" s="15">
        <v>6380</v>
      </c>
      <c r="I847" s="15">
        <v>4078</v>
      </c>
      <c r="J847" s="17">
        <v>176</v>
      </c>
      <c r="K847" s="60">
        <f t="shared" si="44"/>
        <v>16221</v>
      </c>
      <c r="L847" s="95">
        <f>'LEI Seaview Usage'!J846</f>
        <v>36.402500000000003</v>
      </c>
      <c r="M847" s="95">
        <f>'LEI Seaview Usage'!K846</f>
        <v>36.71</v>
      </c>
      <c r="N847" s="95">
        <f>'LEI Seaview Usage'!L846</f>
        <v>165.38</v>
      </c>
      <c r="O847" s="95">
        <f>'LEI Seaview Usage'!M846</f>
        <v>213.7</v>
      </c>
      <c r="P847" s="95">
        <f>'LEI Seaview Usage'!N846</f>
        <v>121.62</v>
      </c>
      <c r="Q847" s="95">
        <f>'LEI Seaview Usage'!O846</f>
        <v>36.32</v>
      </c>
      <c r="R847" s="64">
        <f t="shared" si="45"/>
        <v>101.68875000000001</v>
      </c>
      <c r="S847" s="114">
        <f t="shared" si="46"/>
        <v>1351.75</v>
      </c>
    </row>
    <row r="848" spans="2:19" ht="15.75" x14ac:dyDescent="0.25">
      <c r="B848" s="58"/>
      <c r="C848" s="13">
        <v>0.625</v>
      </c>
      <c r="D848" s="14" t="s">
        <v>877</v>
      </c>
      <c r="E848" s="15">
        <v>2002</v>
      </c>
      <c r="F848" s="15">
        <v>2181</v>
      </c>
      <c r="G848" s="15">
        <v>2930</v>
      </c>
      <c r="H848" s="15">
        <v>3111</v>
      </c>
      <c r="I848" s="15">
        <v>3024</v>
      </c>
      <c r="J848" s="17">
        <v>1837</v>
      </c>
      <c r="K848" s="60">
        <f t="shared" si="44"/>
        <v>15085</v>
      </c>
      <c r="L848" s="95">
        <f>'LEI Seaview Usage'!J847</f>
        <v>60.536000000000001</v>
      </c>
      <c r="M848" s="95">
        <f>'LEI Seaview Usage'!K847</f>
        <v>63.758000000000003</v>
      </c>
      <c r="N848" s="95">
        <f>'LEI Seaview Usage'!L847</f>
        <v>77.240000000000009</v>
      </c>
      <c r="O848" s="95">
        <f>'LEI Seaview Usage'!M847</f>
        <v>82.94</v>
      </c>
      <c r="P848" s="95">
        <f>'LEI Seaview Usage'!N847</f>
        <v>79.459999999999994</v>
      </c>
      <c r="Q848" s="95">
        <f>'LEI Seaview Usage'!O847</f>
        <v>57.566000000000003</v>
      </c>
      <c r="R848" s="64">
        <f t="shared" si="45"/>
        <v>70.25</v>
      </c>
      <c r="S848" s="114">
        <f t="shared" si="46"/>
        <v>1257.0833333333333</v>
      </c>
    </row>
    <row r="849" spans="2:19" ht="15.75" x14ac:dyDescent="0.25">
      <c r="B849" s="58"/>
      <c r="C849" s="13">
        <v>0.625</v>
      </c>
      <c r="D849" s="14" t="s">
        <v>878</v>
      </c>
      <c r="E849" s="15">
        <v>16</v>
      </c>
      <c r="F849" s="15">
        <v>36</v>
      </c>
      <c r="G849" s="15">
        <v>4</v>
      </c>
      <c r="H849" s="15">
        <v>2</v>
      </c>
      <c r="I849" s="15">
        <v>44</v>
      </c>
      <c r="J849" s="17">
        <v>8</v>
      </c>
      <c r="K849" s="60">
        <f t="shared" si="44"/>
        <v>110</v>
      </c>
      <c r="L849" s="95">
        <f>'LEI Seaview Usage'!J848</f>
        <v>35.119999999999997</v>
      </c>
      <c r="M849" s="95">
        <f>'LEI Seaview Usage'!K848</f>
        <v>35.270000000000003</v>
      </c>
      <c r="N849" s="95">
        <f>'LEI Seaview Usage'!L848</f>
        <v>35.03</v>
      </c>
      <c r="O849" s="95">
        <f>'LEI Seaview Usage'!M848</f>
        <v>35.015000000000001</v>
      </c>
      <c r="P849" s="95">
        <f>'LEI Seaview Usage'!N848</f>
        <v>35.33</v>
      </c>
      <c r="Q849" s="95">
        <f>'LEI Seaview Usage'!O848</f>
        <v>35.06</v>
      </c>
      <c r="R849" s="64">
        <f t="shared" si="45"/>
        <v>35.137499999999996</v>
      </c>
      <c r="S849" s="114">
        <f t="shared" si="46"/>
        <v>9.1666666666666661</v>
      </c>
    </row>
    <row r="850" spans="2:19" ht="15.75" x14ac:dyDescent="0.25">
      <c r="B850" s="58"/>
      <c r="C850" s="13">
        <v>0.625</v>
      </c>
      <c r="D850" s="14" t="s">
        <v>879</v>
      </c>
      <c r="E850" s="15"/>
      <c r="F850" s="15">
        <v>19</v>
      </c>
      <c r="G850" s="15">
        <v>45</v>
      </c>
      <c r="H850" s="15">
        <v>99</v>
      </c>
      <c r="I850" s="15">
        <v>57</v>
      </c>
      <c r="J850" s="17">
        <v>9</v>
      </c>
      <c r="K850" s="60">
        <f t="shared" si="44"/>
        <v>229</v>
      </c>
      <c r="L850" s="95">
        <f>'LEI Seaview Usage'!J849</f>
        <v>35</v>
      </c>
      <c r="M850" s="95">
        <f>'LEI Seaview Usage'!K849</f>
        <v>35.142499999999998</v>
      </c>
      <c r="N850" s="95">
        <f>'LEI Seaview Usage'!L849</f>
        <v>35.337499999999999</v>
      </c>
      <c r="O850" s="95">
        <f>'LEI Seaview Usage'!M849</f>
        <v>35.7425</v>
      </c>
      <c r="P850" s="95">
        <f>'LEI Seaview Usage'!N849</f>
        <v>35.427500000000002</v>
      </c>
      <c r="Q850" s="95">
        <f>'LEI Seaview Usage'!O849</f>
        <v>35.067500000000003</v>
      </c>
      <c r="R850" s="64">
        <f t="shared" si="45"/>
        <v>35.286250000000003</v>
      </c>
      <c r="S850" s="114">
        <f t="shared" si="46"/>
        <v>22.9</v>
      </c>
    </row>
    <row r="851" spans="2:19" ht="15.75" x14ac:dyDescent="0.25">
      <c r="B851" s="58"/>
      <c r="C851" s="13">
        <v>0.625</v>
      </c>
      <c r="D851" s="14" t="s">
        <v>880</v>
      </c>
      <c r="E851" s="15">
        <v>3056</v>
      </c>
      <c r="F851" s="15">
        <v>2967</v>
      </c>
      <c r="G851" s="15">
        <v>3326</v>
      </c>
      <c r="H851" s="15">
        <v>3428</v>
      </c>
      <c r="I851" s="15">
        <v>3403</v>
      </c>
      <c r="J851" s="17">
        <v>3144</v>
      </c>
      <c r="K851" s="60">
        <f t="shared" si="44"/>
        <v>19324</v>
      </c>
      <c r="L851" s="95">
        <f>'LEI Seaview Usage'!J850</f>
        <v>80.739999999999995</v>
      </c>
      <c r="M851" s="95">
        <f>'LEI Seaview Usage'!K850</f>
        <v>77.906000000000006</v>
      </c>
      <c r="N851" s="95">
        <f>'LEI Seaview Usage'!L850</f>
        <v>91.539999999999992</v>
      </c>
      <c r="O851" s="95">
        <f>'LEI Seaview Usage'!M850</f>
        <v>95.62</v>
      </c>
      <c r="P851" s="95">
        <f>'LEI Seaview Usage'!N850</f>
        <v>94.62</v>
      </c>
      <c r="Q851" s="95">
        <f>'LEI Seaview Usage'!O850</f>
        <v>84.26</v>
      </c>
      <c r="R851" s="64">
        <f t="shared" si="45"/>
        <v>87.447666666666677</v>
      </c>
      <c r="S851" s="114">
        <f t="shared" si="46"/>
        <v>1610.3333333333333</v>
      </c>
    </row>
    <row r="852" spans="2:19" ht="15.75" x14ac:dyDescent="0.25">
      <c r="B852" s="58"/>
      <c r="C852" s="13">
        <v>0.625</v>
      </c>
      <c r="D852" s="14" t="s">
        <v>881</v>
      </c>
      <c r="E852" s="15"/>
      <c r="F852" s="15">
        <v>79</v>
      </c>
      <c r="G852" s="15">
        <v>883</v>
      </c>
      <c r="H852" s="15">
        <v>1186</v>
      </c>
      <c r="I852" s="15">
        <v>781</v>
      </c>
      <c r="J852" s="17">
        <v>664</v>
      </c>
      <c r="K852" s="60">
        <f t="shared" si="44"/>
        <v>3593</v>
      </c>
      <c r="L852" s="95">
        <f>'LEI Seaview Usage'!J851</f>
        <v>35</v>
      </c>
      <c r="M852" s="95">
        <f>'LEI Seaview Usage'!K851</f>
        <v>35.592500000000001</v>
      </c>
      <c r="N852" s="95">
        <f>'LEI Seaview Usage'!L851</f>
        <v>41.622500000000002</v>
      </c>
      <c r="O852" s="95">
        <f>'LEI Seaview Usage'!M851</f>
        <v>45.847999999999999</v>
      </c>
      <c r="P852" s="95">
        <f>'LEI Seaview Usage'!N851</f>
        <v>40.857500000000002</v>
      </c>
      <c r="Q852" s="95">
        <f>'LEI Seaview Usage'!O851</f>
        <v>39.979999999999997</v>
      </c>
      <c r="R852" s="64">
        <f t="shared" si="45"/>
        <v>39.816749999999999</v>
      </c>
      <c r="S852" s="114">
        <f t="shared" si="46"/>
        <v>359.3</v>
      </c>
    </row>
    <row r="853" spans="2:19" ht="15.75" x14ac:dyDescent="0.25">
      <c r="B853" s="58"/>
      <c r="C853" s="13">
        <v>0.625</v>
      </c>
      <c r="D853" s="14" t="s">
        <v>882</v>
      </c>
      <c r="E853" s="15">
        <v>525</v>
      </c>
      <c r="F853" s="15">
        <v>479</v>
      </c>
      <c r="G853" s="15">
        <v>3100</v>
      </c>
      <c r="H853" s="15">
        <v>1541</v>
      </c>
      <c r="I853" s="15">
        <v>1102</v>
      </c>
      <c r="J853" s="17">
        <v>488</v>
      </c>
      <c r="K853" s="60">
        <f t="shared" si="44"/>
        <v>7235</v>
      </c>
      <c r="L853" s="95">
        <f>'LEI Seaview Usage'!J852</f>
        <v>38.9375</v>
      </c>
      <c r="M853" s="95">
        <f>'LEI Seaview Usage'!K852</f>
        <v>38.592500000000001</v>
      </c>
      <c r="N853" s="95">
        <f>'LEI Seaview Usage'!L852</f>
        <v>82.5</v>
      </c>
      <c r="O853" s="95">
        <f>'LEI Seaview Usage'!M852</f>
        <v>52.238</v>
      </c>
      <c r="P853" s="95">
        <f>'LEI Seaview Usage'!N852</f>
        <v>44.335999999999999</v>
      </c>
      <c r="Q853" s="95">
        <f>'LEI Seaview Usage'!O852</f>
        <v>38.659999999999997</v>
      </c>
      <c r="R853" s="64">
        <f t="shared" si="45"/>
        <v>49.210666666666668</v>
      </c>
      <c r="S853" s="114">
        <f t="shared" si="46"/>
        <v>602.91666666666663</v>
      </c>
    </row>
    <row r="854" spans="2:19" ht="15.75" x14ac:dyDescent="0.25">
      <c r="B854" s="58"/>
      <c r="C854" s="13">
        <v>0.625</v>
      </c>
      <c r="D854" s="14" t="s">
        <v>883</v>
      </c>
      <c r="E854" s="15">
        <v>3</v>
      </c>
      <c r="F854" s="15">
        <v>25</v>
      </c>
      <c r="G854" s="54">
        <v>240</v>
      </c>
      <c r="H854" s="15">
        <v>352</v>
      </c>
      <c r="I854" s="54">
        <v>65</v>
      </c>
      <c r="J854" s="17">
        <v>24</v>
      </c>
      <c r="K854" s="60">
        <f t="shared" si="44"/>
        <v>709</v>
      </c>
      <c r="L854" s="95">
        <f>'LEI Seaview Usage'!J853</f>
        <v>35.022500000000001</v>
      </c>
      <c r="M854" s="95">
        <f>'LEI Seaview Usage'!K853</f>
        <v>35.1875</v>
      </c>
      <c r="N854" s="95">
        <f>'LEI Seaview Usage'!L853</f>
        <v>36.799999999999997</v>
      </c>
      <c r="O854" s="95">
        <f>'LEI Seaview Usage'!M853</f>
        <v>37.64</v>
      </c>
      <c r="P854" s="95">
        <f>'LEI Seaview Usage'!N853</f>
        <v>35.487499999999997</v>
      </c>
      <c r="Q854" s="95">
        <f>'LEI Seaview Usage'!O853</f>
        <v>35.18</v>
      </c>
      <c r="R854" s="64">
        <f t="shared" si="45"/>
        <v>35.886249999999997</v>
      </c>
      <c r="S854" s="114">
        <f t="shared" si="46"/>
        <v>59.083333333333336</v>
      </c>
    </row>
    <row r="855" spans="2:19" ht="15.75" x14ac:dyDescent="0.25">
      <c r="B855" s="58"/>
      <c r="C855" s="13">
        <v>0.625</v>
      </c>
      <c r="D855" s="14" t="s">
        <v>884</v>
      </c>
      <c r="E855" s="15">
        <v>649</v>
      </c>
      <c r="F855" s="15">
        <v>472</v>
      </c>
      <c r="G855" s="15">
        <v>662</v>
      </c>
      <c r="H855" s="15">
        <v>782</v>
      </c>
      <c r="I855" s="15">
        <v>604</v>
      </c>
      <c r="J855" s="17">
        <v>533</v>
      </c>
      <c r="K855" s="60">
        <f t="shared" si="44"/>
        <v>3702</v>
      </c>
      <c r="L855" s="95">
        <f>'LEI Seaview Usage'!J854</f>
        <v>39.8675</v>
      </c>
      <c r="M855" s="95">
        <f>'LEI Seaview Usage'!K854</f>
        <v>38.54</v>
      </c>
      <c r="N855" s="95">
        <f>'LEI Seaview Usage'!L854</f>
        <v>39.965000000000003</v>
      </c>
      <c r="O855" s="95">
        <f>'LEI Seaview Usage'!M854</f>
        <v>40.865000000000002</v>
      </c>
      <c r="P855" s="95">
        <f>'LEI Seaview Usage'!N854</f>
        <v>39.53</v>
      </c>
      <c r="Q855" s="95">
        <f>'LEI Seaview Usage'!O854</f>
        <v>38.997500000000002</v>
      </c>
      <c r="R855" s="64">
        <f t="shared" si="45"/>
        <v>39.627500000000005</v>
      </c>
      <c r="S855" s="114">
        <f t="shared" si="46"/>
        <v>308.5</v>
      </c>
    </row>
    <row r="856" spans="2:19" ht="15.75" x14ac:dyDescent="0.25">
      <c r="B856" s="58"/>
      <c r="C856" s="13">
        <v>0.625</v>
      </c>
      <c r="D856" s="14" t="s">
        <v>885</v>
      </c>
      <c r="E856" s="15">
        <v>91</v>
      </c>
      <c r="F856" s="15">
        <v>54</v>
      </c>
      <c r="G856" s="15">
        <v>118</v>
      </c>
      <c r="H856" s="15">
        <v>490</v>
      </c>
      <c r="I856" s="15">
        <v>228</v>
      </c>
      <c r="J856" s="17"/>
      <c r="K856" s="60">
        <f t="shared" si="44"/>
        <v>981</v>
      </c>
      <c r="L856" s="95">
        <f>'LEI Seaview Usage'!J855</f>
        <v>35.682499999999997</v>
      </c>
      <c r="M856" s="95">
        <f>'LEI Seaview Usage'!K855</f>
        <v>35.405000000000001</v>
      </c>
      <c r="N856" s="95">
        <f>'LEI Seaview Usage'!L855</f>
        <v>35.884999999999998</v>
      </c>
      <c r="O856" s="95">
        <f>'LEI Seaview Usage'!M855</f>
        <v>38.674999999999997</v>
      </c>
      <c r="P856" s="95">
        <f>'LEI Seaview Usage'!N855</f>
        <v>36.71</v>
      </c>
      <c r="Q856" s="95">
        <f>'LEI Seaview Usage'!O855</f>
        <v>35</v>
      </c>
      <c r="R856" s="64">
        <f t="shared" si="45"/>
        <v>36.22625</v>
      </c>
      <c r="S856" s="114">
        <f t="shared" si="46"/>
        <v>98.1</v>
      </c>
    </row>
    <row r="857" spans="2:19" ht="15.75" x14ac:dyDescent="0.25">
      <c r="B857" s="58"/>
      <c r="C857" s="13">
        <v>0.625</v>
      </c>
      <c r="D857" s="14" t="s">
        <v>886</v>
      </c>
      <c r="E857" s="15"/>
      <c r="F857" s="15"/>
      <c r="G857" s="15"/>
      <c r="H857" s="15"/>
      <c r="I857" s="15">
        <v>107</v>
      </c>
      <c r="J857" s="17">
        <v>368</v>
      </c>
      <c r="K857" s="60">
        <f t="shared" si="44"/>
        <v>475</v>
      </c>
      <c r="L857" s="95">
        <f>'LEI Seaview Usage'!J856</f>
        <v>35</v>
      </c>
      <c r="M857" s="95">
        <f>'LEI Seaview Usage'!K856</f>
        <v>35</v>
      </c>
      <c r="N857" s="95">
        <f>'LEI Seaview Usage'!L856</f>
        <v>35</v>
      </c>
      <c r="O857" s="95">
        <f>'LEI Seaview Usage'!M856</f>
        <v>35</v>
      </c>
      <c r="P857" s="95">
        <f>'LEI Seaview Usage'!N856</f>
        <v>35.802500000000002</v>
      </c>
      <c r="Q857" s="95">
        <f>'LEI Seaview Usage'!O856</f>
        <v>37.76</v>
      </c>
      <c r="R857" s="64">
        <f t="shared" si="45"/>
        <v>35.59375</v>
      </c>
      <c r="S857" s="114">
        <f t="shared" si="46"/>
        <v>118.75</v>
      </c>
    </row>
    <row r="858" spans="2:19" ht="15.75" x14ac:dyDescent="0.25">
      <c r="B858" s="58"/>
      <c r="C858" s="13">
        <v>0.625</v>
      </c>
      <c r="D858" s="14" t="s">
        <v>887</v>
      </c>
      <c r="E858" s="15"/>
      <c r="F858" s="15"/>
      <c r="G858" s="15">
        <v>344</v>
      </c>
      <c r="H858" s="15">
        <v>2680</v>
      </c>
      <c r="I858" s="15">
        <v>1008</v>
      </c>
      <c r="J858" s="17"/>
      <c r="K858" s="60">
        <f t="shared" si="44"/>
        <v>4032</v>
      </c>
      <c r="L858" s="95">
        <f>'LEI Seaview Usage'!J857</f>
        <v>35</v>
      </c>
      <c r="M858" s="95">
        <f>'LEI Seaview Usage'!K857</f>
        <v>35</v>
      </c>
      <c r="N858" s="95">
        <f>'LEI Seaview Usage'!L857</f>
        <v>37.58</v>
      </c>
      <c r="O858" s="95">
        <f>'LEI Seaview Usage'!M857</f>
        <v>72.740000000000009</v>
      </c>
      <c r="P858" s="95">
        <f>'LEI Seaview Usage'!N857</f>
        <v>42.643999999999998</v>
      </c>
      <c r="Q858" s="95">
        <f>'LEI Seaview Usage'!O857</f>
        <v>35</v>
      </c>
      <c r="R858" s="64">
        <f t="shared" si="45"/>
        <v>42.994</v>
      </c>
      <c r="S858" s="114">
        <f t="shared" si="46"/>
        <v>672</v>
      </c>
    </row>
    <row r="859" spans="2:19" ht="15.75" x14ac:dyDescent="0.25">
      <c r="B859" s="58"/>
      <c r="C859" s="13">
        <v>0.625</v>
      </c>
      <c r="D859" s="14" t="s">
        <v>888</v>
      </c>
      <c r="E859" s="15">
        <v>540</v>
      </c>
      <c r="F859" s="15">
        <v>1226</v>
      </c>
      <c r="G859" s="15">
        <v>5365</v>
      </c>
      <c r="H859" s="15">
        <v>10204</v>
      </c>
      <c r="I859" s="15">
        <v>3921</v>
      </c>
      <c r="J859" s="17">
        <v>536</v>
      </c>
      <c r="K859" s="60">
        <f t="shared" si="44"/>
        <v>21792</v>
      </c>
      <c r="L859" s="95">
        <f>'LEI Seaview Usage'!J858</f>
        <v>39.049999999999997</v>
      </c>
      <c r="M859" s="95">
        <f>'LEI Seaview Usage'!K858</f>
        <v>46.567999999999998</v>
      </c>
      <c r="N859" s="95">
        <f>'LEI Seaview Usage'!L858</f>
        <v>173.1</v>
      </c>
      <c r="O859" s="95">
        <f>'LEI Seaview Usage'!M858</f>
        <v>366.66</v>
      </c>
      <c r="P859" s="95">
        <f>'LEI Seaview Usage'!N858</f>
        <v>115.34</v>
      </c>
      <c r="Q859" s="95">
        <f>'LEI Seaview Usage'!O858</f>
        <v>39.020000000000003</v>
      </c>
      <c r="R859" s="64">
        <f t="shared" si="45"/>
        <v>129.95633333333333</v>
      </c>
      <c r="S859" s="114">
        <f t="shared" si="46"/>
        <v>1816</v>
      </c>
    </row>
    <row r="860" spans="2:19" ht="15.75" x14ac:dyDescent="0.25">
      <c r="B860" s="58"/>
      <c r="C860" s="13">
        <v>0.625</v>
      </c>
      <c r="D860" s="14" t="s">
        <v>889</v>
      </c>
      <c r="E860" s="15">
        <v>1</v>
      </c>
      <c r="F860" s="15">
        <v>14</v>
      </c>
      <c r="G860" s="15"/>
      <c r="H860" s="15">
        <v>1</v>
      </c>
      <c r="I860" s="15"/>
      <c r="J860" s="17"/>
      <c r="K860" s="60">
        <f t="shared" si="44"/>
        <v>16</v>
      </c>
      <c r="L860" s="95">
        <f>'LEI Seaview Usage'!J859</f>
        <v>35.0075</v>
      </c>
      <c r="M860" s="95">
        <f>'LEI Seaview Usage'!K859</f>
        <v>35.104999999999997</v>
      </c>
      <c r="N860" s="95">
        <f>'LEI Seaview Usage'!L859</f>
        <v>35</v>
      </c>
      <c r="O860" s="95">
        <f>'LEI Seaview Usage'!M859</f>
        <v>35.0075</v>
      </c>
      <c r="P860" s="95">
        <f>'LEI Seaview Usage'!N859</f>
        <v>35</v>
      </c>
      <c r="Q860" s="95">
        <f>'LEI Seaview Usage'!O859</f>
        <v>35</v>
      </c>
      <c r="R860" s="64">
        <f t="shared" si="45"/>
        <v>35.020000000000003</v>
      </c>
      <c r="S860" s="114">
        <f t="shared" si="46"/>
        <v>2.6666666666666665</v>
      </c>
    </row>
    <row r="861" spans="2:19" ht="15.75" x14ac:dyDescent="0.25">
      <c r="B861" s="58"/>
      <c r="C861" s="13">
        <v>0.625</v>
      </c>
      <c r="D861" s="14" t="s">
        <v>890</v>
      </c>
      <c r="E861" s="15">
        <v>125</v>
      </c>
      <c r="F861" s="15">
        <v>206</v>
      </c>
      <c r="G861" s="15">
        <v>590</v>
      </c>
      <c r="H861" s="15">
        <v>1218</v>
      </c>
      <c r="I861" s="15">
        <v>501</v>
      </c>
      <c r="J861" s="17">
        <v>150</v>
      </c>
      <c r="K861" s="60">
        <f t="shared" si="44"/>
        <v>2790</v>
      </c>
      <c r="L861" s="95">
        <f>'LEI Seaview Usage'!J860</f>
        <v>35.9375</v>
      </c>
      <c r="M861" s="95">
        <f>'LEI Seaview Usage'!K860</f>
        <v>36.545000000000002</v>
      </c>
      <c r="N861" s="95">
        <f>'LEI Seaview Usage'!L860</f>
        <v>39.424999999999997</v>
      </c>
      <c r="O861" s="95">
        <f>'LEI Seaview Usage'!M860</f>
        <v>46.423999999999999</v>
      </c>
      <c r="P861" s="95">
        <f>'LEI Seaview Usage'!N860</f>
        <v>38.7575</v>
      </c>
      <c r="Q861" s="95">
        <f>'LEI Seaview Usage'!O860</f>
        <v>36.125</v>
      </c>
      <c r="R861" s="64">
        <f t="shared" si="45"/>
        <v>38.869</v>
      </c>
      <c r="S861" s="114">
        <f t="shared" si="46"/>
        <v>232.5</v>
      </c>
    </row>
    <row r="862" spans="2:19" ht="15.75" x14ac:dyDescent="0.25">
      <c r="B862" s="58"/>
      <c r="C862" s="13">
        <v>0.625</v>
      </c>
      <c r="D862" s="14" t="s">
        <v>891</v>
      </c>
      <c r="E862" s="15">
        <v>834</v>
      </c>
      <c r="F862" s="15">
        <v>812</v>
      </c>
      <c r="G862" s="15">
        <v>863</v>
      </c>
      <c r="H862" s="15">
        <v>864</v>
      </c>
      <c r="I862" s="15">
        <v>823</v>
      </c>
      <c r="J862" s="17">
        <v>746</v>
      </c>
      <c r="K862" s="60">
        <f t="shared" si="44"/>
        <v>4942</v>
      </c>
      <c r="L862" s="95">
        <f>'LEI Seaview Usage'!J861</f>
        <v>41.255000000000003</v>
      </c>
      <c r="M862" s="95">
        <f>'LEI Seaview Usage'!K861</f>
        <v>41.09</v>
      </c>
      <c r="N862" s="95">
        <f>'LEI Seaview Usage'!L861</f>
        <v>41.472499999999997</v>
      </c>
      <c r="O862" s="95">
        <f>'LEI Seaview Usage'!M861</f>
        <v>41.480000000000004</v>
      </c>
      <c r="P862" s="95">
        <f>'LEI Seaview Usage'!N861</f>
        <v>41.172499999999999</v>
      </c>
      <c r="Q862" s="95">
        <f>'LEI Seaview Usage'!O861</f>
        <v>40.594999999999999</v>
      </c>
      <c r="R862" s="64">
        <f t="shared" si="45"/>
        <v>41.177500000000002</v>
      </c>
      <c r="S862" s="114">
        <f t="shared" si="46"/>
        <v>411.83333333333331</v>
      </c>
    </row>
    <row r="863" spans="2:19" ht="15.75" x14ac:dyDescent="0.25">
      <c r="B863" s="58"/>
      <c r="C863" s="13">
        <v>0.625</v>
      </c>
      <c r="D863" s="14" t="s">
        <v>892</v>
      </c>
      <c r="E863" s="15"/>
      <c r="F863" s="15">
        <v>301</v>
      </c>
      <c r="G863" s="15">
        <v>3518</v>
      </c>
      <c r="H863" s="15">
        <v>4312</v>
      </c>
      <c r="I863" s="15">
        <v>3427</v>
      </c>
      <c r="J863" s="17">
        <v>811</v>
      </c>
      <c r="K863" s="60">
        <f t="shared" si="44"/>
        <v>12369</v>
      </c>
      <c r="L863" s="95">
        <f>'LEI Seaview Usage'!J862</f>
        <v>35</v>
      </c>
      <c r="M863" s="95">
        <f>'LEI Seaview Usage'!K862</f>
        <v>37.2575</v>
      </c>
      <c r="N863" s="95">
        <f>'LEI Seaview Usage'!L862</f>
        <v>99.22</v>
      </c>
      <c r="O863" s="95">
        <f>'LEI Seaview Usage'!M862</f>
        <v>130.97999999999999</v>
      </c>
      <c r="P863" s="95">
        <f>'LEI Seaview Usage'!N862</f>
        <v>95.58</v>
      </c>
      <c r="Q863" s="95">
        <f>'LEI Seaview Usage'!O862</f>
        <v>41.082499999999996</v>
      </c>
      <c r="R863" s="64">
        <f t="shared" si="45"/>
        <v>73.186666666666653</v>
      </c>
      <c r="S863" s="114">
        <f t="shared" si="46"/>
        <v>1236.9000000000001</v>
      </c>
    </row>
    <row r="864" spans="2:19" ht="15.75" x14ac:dyDescent="0.25">
      <c r="B864" s="58"/>
      <c r="C864" s="13">
        <v>0.625</v>
      </c>
      <c r="D864" s="14" t="s">
        <v>893</v>
      </c>
      <c r="E864" s="15">
        <v>282</v>
      </c>
      <c r="F864" s="15">
        <v>523</v>
      </c>
      <c r="G864" s="15">
        <v>703</v>
      </c>
      <c r="H864" s="15">
        <v>1223</v>
      </c>
      <c r="I864" s="15">
        <v>497</v>
      </c>
      <c r="J864" s="17">
        <v>101</v>
      </c>
      <c r="K864" s="60">
        <f t="shared" si="44"/>
        <v>3329</v>
      </c>
      <c r="L864" s="95">
        <f>'LEI Seaview Usage'!J863</f>
        <v>37.115000000000002</v>
      </c>
      <c r="M864" s="95">
        <f>'LEI Seaview Usage'!K863</f>
        <v>38.922499999999999</v>
      </c>
      <c r="N864" s="95">
        <f>'LEI Seaview Usage'!L863</f>
        <v>40.272500000000001</v>
      </c>
      <c r="O864" s="95">
        <f>'LEI Seaview Usage'!M863</f>
        <v>46.514000000000003</v>
      </c>
      <c r="P864" s="95">
        <f>'LEI Seaview Usage'!N863</f>
        <v>38.727499999999999</v>
      </c>
      <c r="Q864" s="95">
        <f>'LEI Seaview Usage'!O863</f>
        <v>35.7575</v>
      </c>
      <c r="R864" s="64">
        <f t="shared" si="45"/>
        <v>39.551499999999997</v>
      </c>
      <c r="S864" s="114">
        <f t="shared" si="46"/>
        <v>277.41666666666669</v>
      </c>
    </row>
    <row r="865" spans="2:19" ht="15.75" x14ac:dyDescent="0.25">
      <c r="B865" s="58"/>
      <c r="C865" s="13">
        <v>0.625</v>
      </c>
      <c r="D865" s="14" t="s">
        <v>894</v>
      </c>
      <c r="E865" s="15">
        <v>348</v>
      </c>
      <c r="F865" s="15">
        <v>554</v>
      </c>
      <c r="G865" s="15">
        <v>781</v>
      </c>
      <c r="H865" s="15">
        <v>1900</v>
      </c>
      <c r="I865" s="15">
        <v>802</v>
      </c>
      <c r="J865" s="17">
        <v>748</v>
      </c>
      <c r="K865" s="60">
        <f t="shared" si="44"/>
        <v>5133</v>
      </c>
      <c r="L865" s="95">
        <f>'LEI Seaview Usage'!J864</f>
        <v>37.61</v>
      </c>
      <c r="M865" s="95">
        <f>'LEI Seaview Usage'!K864</f>
        <v>39.155000000000001</v>
      </c>
      <c r="N865" s="95">
        <f>'LEI Seaview Usage'!L864</f>
        <v>40.857500000000002</v>
      </c>
      <c r="O865" s="95">
        <f>'LEI Seaview Usage'!M864</f>
        <v>58.7</v>
      </c>
      <c r="P865" s="95">
        <f>'LEI Seaview Usage'!N864</f>
        <v>41.015000000000001</v>
      </c>
      <c r="Q865" s="95">
        <f>'LEI Seaview Usage'!O864</f>
        <v>40.61</v>
      </c>
      <c r="R865" s="64">
        <f t="shared" si="45"/>
        <v>42.991250000000001</v>
      </c>
      <c r="S865" s="114">
        <f t="shared" si="46"/>
        <v>427.75</v>
      </c>
    </row>
    <row r="866" spans="2:19" ht="15.75" x14ac:dyDescent="0.25">
      <c r="B866" s="58"/>
      <c r="C866" s="13">
        <v>0.625</v>
      </c>
      <c r="D866" s="14" t="s">
        <v>895</v>
      </c>
      <c r="E866" s="15">
        <v>725</v>
      </c>
      <c r="F866" s="15">
        <v>674</v>
      </c>
      <c r="G866" s="15">
        <v>769</v>
      </c>
      <c r="H866" s="15">
        <v>1416</v>
      </c>
      <c r="I866" s="15">
        <v>599</v>
      </c>
      <c r="J866" s="17">
        <v>720</v>
      </c>
      <c r="K866" s="60">
        <f t="shared" si="44"/>
        <v>4903</v>
      </c>
      <c r="L866" s="95">
        <f>'LEI Seaview Usage'!J865</f>
        <v>40.4375</v>
      </c>
      <c r="M866" s="95">
        <f>'LEI Seaview Usage'!K865</f>
        <v>40.055</v>
      </c>
      <c r="N866" s="95">
        <f>'LEI Seaview Usage'!L865</f>
        <v>40.767499999999998</v>
      </c>
      <c r="O866" s="95">
        <f>'LEI Seaview Usage'!M865</f>
        <v>49.988</v>
      </c>
      <c r="P866" s="95">
        <f>'LEI Seaview Usage'!N865</f>
        <v>39.4925</v>
      </c>
      <c r="Q866" s="95">
        <f>'LEI Seaview Usage'!O865</f>
        <v>40.4</v>
      </c>
      <c r="R866" s="64">
        <f t="shared" si="45"/>
        <v>41.856749999999998</v>
      </c>
      <c r="S866" s="114">
        <f t="shared" si="46"/>
        <v>408.58333333333331</v>
      </c>
    </row>
    <row r="867" spans="2:19" ht="15.75" x14ac:dyDescent="0.25">
      <c r="B867" s="58"/>
      <c r="C867" s="13">
        <v>0.625</v>
      </c>
      <c r="D867" s="14" t="s">
        <v>896</v>
      </c>
      <c r="E867" s="15">
        <v>754</v>
      </c>
      <c r="F867" s="15">
        <v>818</v>
      </c>
      <c r="G867" s="15">
        <v>846</v>
      </c>
      <c r="H867" s="15">
        <v>957</v>
      </c>
      <c r="I867" s="15">
        <v>764</v>
      </c>
      <c r="J867" s="17">
        <v>4140</v>
      </c>
      <c r="K867" s="60">
        <f t="shared" si="44"/>
        <v>8279</v>
      </c>
      <c r="L867" s="95">
        <f>'LEI Seaview Usage'!J866</f>
        <v>40.655000000000001</v>
      </c>
      <c r="M867" s="95">
        <f>'LEI Seaview Usage'!K866</f>
        <v>41.134999999999998</v>
      </c>
      <c r="N867" s="95">
        <f>'LEI Seaview Usage'!L866</f>
        <v>41.344999999999999</v>
      </c>
      <c r="O867" s="95">
        <f>'LEI Seaview Usage'!M866</f>
        <v>42.177500000000002</v>
      </c>
      <c r="P867" s="95">
        <f>'LEI Seaview Usage'!N866</f>
        <v>40.729999999999997</v>
      </c>
      <c r="Q867" s="95">
        <f>'LEI Seaview Usage'!O866</f>
        <v>124.1</v>
      </c>
      <c r="R867" s="64">
        <f t="shared" si="45"/>
        <v>55.02375</v>
      </c>
      <c r="S867" s="114">
        <f t="shared" si="46"/>
        <v>689.91666666666663</v>
      </c>
    </row>
    <row r="868" spans="2:19" ht="15.75" x14ac:dyDescent="0.25">
      <c r="B868" s="58"/>
      <c r="C868" s="13">
        <v>0.625</v>
      </c>
      <c r="D868" s="14" t="s">
        <v>897</v>
      </c>
      <c r="E868" s="15">
        <v>839</v>
      </c>
      <c r="F868" s="15">
        <v>842</v>
      </c>
      <c r="G868" s="15">
        <v>1851</v>
      </c>
      <c r="H868" s="15">
        <v>1755</v>
      </c>
      <c r="I868" s="15">
        <v>1026</v>
      </c>
      <c r="J868" s="17">
        <v>898</v>
      </c>
      <c r="K868" s="60">
        <f t="shared" si="44"/>
        <v>7211</v>
      </c>
      <c r="L868" s="95">
        <f>'LEI Seaview Usage'!J867</f>
        <v>41.292500000000004</v>
      </c>
      <c r="M868" s="95">
        <f>'LEI Seaview Usage'!K867</f>
        <v>41.314999999999998</v>
      </c>
      <c r="N868" s="95">
        <f>'LEI Seaview Usage'!L867</f>
        <v>57.817999999999998</v>
      </c>
      <c r="O868" s="95">
        <f>'LEI Seaview Usage'!M867</f>
        <v>56.09</v>
      </c>
      <c r="P868" s="95">
        <f>'LEI Seaview Usage'!N867</f>
        <v>42.968000000000004</v>
      </c>
      <c r="Q868" s="95">
        <f>'LEI Seaview Usage'!O867</f>
        <v>41.734999999999999</v>
      </c>
      <c r="R868" s="64">
        <f t="shared" si="45"/>
        <v>46.869750000000003</v>
      </c>
      <c r="S868" s="114">
        <f t="shared" si="46"/>
        <v>600.91666666666663</v>
      </c>
    </row>
    <row r="869" spans="2:19" ht="15.75" x14ac:dyDescent="0.25">
      <c r="B869" s="58"/>
      <c r="C869" s="13">
        <v>0.625</v>
      </c>
      <c r="D869" s="14" t="s">
        <v>898</v>
      </c>
      <c r="E869" s="15">
        <v>1711</v>
      </c>
      <c r="F869" s="15">
        <v>1557</v>
      </c>
      <c r="G869" s="15">
        <v>2253</v>
      </c>
      <c r="H869" s="15">
        <v>2716</v>
      </c>
      <c r="I869" s="15">
        <v>1840</v>
      </c>
      <c r="J869" s="17">
        <v>1799</v>
      </c>
      <c r="K869" s="60">
        <f t="shared" si="44"/>
        <v>11876</v>
      </c>
      <c r="L869" s="95">
        <f>'LEI Seaview Usage'!J868</f>
        <v>55.298000000000002</v>
      </c>
      <c r="M869" s="95">
        <f>'LEI Seaview Usage'!K868</f>
        <v>52.526000000000003</v>
      </c>
      <c r="N869" s="95">
        <f>'LEI Seaview Usage'!L868</f>
        <v>65.054000000000002</v>
      </c>
      <c r="O869" s="95">
        <f>'LEI Seaview Usage'!M868</f>
        <v>73.388000000000005</v>
      </c>
      <c r="P869" s="95">
        <f>'LEI Seaview Usage'!N868</f>
        <v>57.620000000000005</v>
      </c>
      <c r="Q869" s="95">
        <f>'LEI Seaview Usage'!O868</f>
        <v>56.882000000000005</v>
      </c>
      <c r="R869" s="64">
        <f t="shared" si="45"/>
        <v>60.128000000000007</v>
      </c>
      <c r="S869" s="114">
        <f t="shared" si="46"/>
        <v>989.66666666666663</v>
      </c>
    </row>
    <row r="870" spans="2:19" ht="15.75" x14ac:dyDescent="0.25">
      <c r="B870" s="58"/>
      <c r="C870" s="13">
        <v>0.625</v>
      </c>
      <c r="D870" s="14" t="s">
        <v>899</v>
      </c>
      <c r="E870" s="15">
        <v>20</v>
      </c>
      <c r="F870" s="15">
        <v>42</v>
      </c>
      <c r="G870" s="15">
        <v>5929</v>
      </c>
      <c r="H870" s="15">
        <v>9525</v>
      </c>
      <c r="I870" s="15">
        <v>49</v>
      </c>
      <c r="J870" s="17">
        <v>24</v>
      </c>
      <c r="K870" s="60">
        <f t="shared" si="44"/>
        <v>15589</v>
      </c>
      <c r="L870" s="95">
        <f>'LEI Seaview Usage'!J869</f>
        <v>35.15</v>
      </c>
      <c r="M870" s="95">
        <f>'LEI Seaview Usage'!K869</f>
        <v>35.314999999999998</v>
      </c>
      <c r="N870" s="95">
        <f>'LEI Seaview Usage'!L869</f>
        <v>195.66</v>
      </c>
      <c r="O870" s="95">
        <f>'LEI Seaview Usage'!M869</f>
        <v>339.5</v>
      </c>
      <c r="P870" s="95">
        <f>'LEI Seaview Usage'!N869</f>
        <v>35.3675</v>
      </c>
      <c r="Q870" s="95">
        <f>'LEI Seaview Usage'!O869</f>
        <v>35.18</v>
      </c>
      <c r="R870" s="64">
        <f t="shared" si="45"/>
        <v>112.69541666666665</v>
      </c>
      <c r="S870" s="114">
        <f t="shared" si="46"/>
        <v>1299.0833333333333</v>
      </c>
    </row>
    <row r="871" spans="2:19" ht="15.75" x14ac:dyDescent="0.25">
      <c r="B871" s="58"/>
      <c r="C871" s="13">
        <v>0.625</v>
      </c>
      <c r="D871" s="14" t="s">
        <v>900</v>
      </c>
      <c r="E871" s="15">
        <v>1587</v>
      </c>
      <c r="F871" s="15">
        <v>3000</v>
      </c>
      <c r="G871" s="15">
        <v>3276</v>
      </c>
      <c r="H871" s="15">
        <v>3494</v>
      </c>
      <c r="I871" s="15">
        <v>2945</v>
      </c>
      <c r="J871" s="17">
        <v>2753</v>
      </c>
      <c r="K871" s="60">
        <f t="shared" si="44"/>
        <v>17055</v>
      </c>
      <c r="L871" s="95">
        <f>'LEI Seaview Usage'!J870</f>
        <v>53.066000000000003</v>
      </c>
      <c r="M871" s="95">
        <f>'LEI Seaview Usage'!K870</f>
        <v>78.5</v>
      </c>
      <c r="N871" s="95">
        <f>'LEI Seaview Usage'!L870</f>
        <v>89.539999999999992</v>
      </c>
      <c r="O871" s="95">
        <f>'LEI Seaview Usage'!M870</f>
        <v>98.26</v>
      </c>
      <c r="P871" s="95">
        <f>'LEI Seaview Usage'!N870</f>
        <v>77.509999999999991</v>
      </c>
      <c r="Q871" s="95">
        <f>'LEI Seaview Usage'!O870</f>
        <v>74.054000000000002</v>
      </c>
      <c r="R871" s="64">
        <f t="shared" si="45"/>
        <v>78.48833333333333</v>
      </c>
      <c r="S871" s="114">
        <f t="shared" si="46"/>
        <v>1421.25</v>
      </c>
    </row>
    <row r="872" spans="2:19" ht="15.75" x14ac:dyDescent="0.25">
      <c r="B872" s="58"/>
      <c r="C872" s="13">
        <v>0.625</v>
      </c>
      <c r="D872" s="14" t="s">
        <v>901</v>
      </c>
      <c r="E872" s="15">
        <v>807</v>
      </c>
      <c r="F872" s="15">
        <v>746</v>
      </c>
      <c r="G872" s="15">
        <v>1481</v>
      </c>
      <c r="H872" s="15">
        <v>1914</v>
      </c>
      <c r="I872" s="15">
        <v>945</v>
      </c>
      <c r="J872" s="17">
        <v>792</v>
      </c>
      <c r="K872" s="60">
        <f t="shared" si="44"/>
        <v>6685</v>
      </c>
      <c r="L872" s="95">
        <f>'LEI Seaview Usage'!J871</f>
        <v>41.052500000000002</v>
      </c>
      <c r="M872" s="95">
        <f>'LEI Seaview Usage'!K871</f>
        <v>40.594999999999999</v>
      </c>
      <c r="N872" s="95">
        <f>'LEI Seaview Usage'!L871</f>
        <v>51.158000000000001</v>
      </c>
      <c r="O872" s="95">
        <f>'LEI Seaview Usage'!M871</f>
        <v>58.951999999999998</v>
      </c>
      <c r="P872" s="95">
        <f>'LEI Seaview Usage'!N871</f>
        <v>42.087499999999999</v>
      </c>
      <c r="Q872" s="95">
        <f>'LEI Seaview Usage'!O871</f>
        <v>40.94</v>
      </c>
      <c r="R872" s="64">
        <f t="shared" si="45"/>
        <v>45.797499999999992</v>
      </c>
      <c r="S872" s="114">
        <f t="shared" si="46"/>
        <v>557.08333333333337</v>
      </c>
    </row>
    <row r="873" spans="2:19" ht="15.75" x14ac:dyDescent="0.25">
      <c r="B873" s="58"/>
      <c r="C873" s="13">
        <v>0.625</v>
      </c>
      <c r="D873" s="14" t="s">
        <v>902</v>
      </c>
      <c r="E873" s="15">
        <v>1896</v>
      </c>
      <c r="F873" s="15">
        <v>523</v>
      </c>
      <c r="G873" s="15">
        <v>374</v>
      </c>
      <c r="H873" s="15">
        <v>347</v>
      </c>
      <c r="I873" s="15">
        <v>537</v>
      </c>
      <c r="J873" s="17">
        <v>265</v>
      </c>
      <c r="K873" s="60">
        <f t="shared" si="44"/>
        <v>3942</v>
      </c>
      <c r="L873" s="95">
        <f>'LEI Seaview Usage'!J872</f>
        <v>58.628</v>
      </c>
      <c r="M873" s="95">
        <f>'LEI Seaview Usage'!K872</f>
        <v>38.922499999999999</v>
      </c>
      <c r="N873" s="95">
        <f>'LEI Seaview Usage'!L872</f>
        <v>37.805</v>
      </c>
      <c r="O873" s="95">
        <f>'LEI Seaview Usage'!M872</f>
        <v>37.602499999999999</v>
      </c>
      <c r="P873" s="95">
        <f>'LEI Seaview Usage'!N872</f>
        <v>39.027500000000003</v>
      </c>
      <c r="Q873" s="95">
        <f>'LEI Seaview Usage'!O872</f>
        <v>36.987499999999997</v>
      </c>
      <c r="R873" s="64">
        <f t="shared" si="45"/>
        <v>41.4955</v>
      </c>
      <c r="S873" s="114">
        <f t="shared" si="46"/>
        <v>328.5</v>
      </c>
    </row>
    <row r="874" spans="2:19" ht="15.75" x14ac:dyDescent="0.25">
      <c r="B874" s="58"/>
      <c r="C874" s="13">
        <v>0.625</v>
      </c>
      <c r="D874" s="14" t="s">
        <v>903</v>
      </c>
      <c r="E874" s="15">
        <v>422</v>
      </c>
      <c r="F874" s="15">
        <v>504</v>
      </c>
      <c r="G874" s="15">
        <v>775</v>
      </c>
      <c r="H874" s="15">
        <v>720</v>
      </c>
      <c r="I874" s="15">
        <v>56</v>
      </c>
      <c r="J874" s="17">
        <v>15</v>
      </c>
      <c r="K874" s="60">
        <f t="shared" si="44"/>
        <v>2492</v>
      </c>
      <c r="L874" s="95">
        <f>'LEI Seaview Usage'!J873</f>
        <v>38.164999999999999</v>
      </c>
      <c r="M874" s="95">
        <f>'LEI Seaview Usage'!K873</f>
        <v>38.78</v>
      </c>
      <c r="N874" s="95">
        <f>'LEI Seaview Usage'!L873</f>
        <v>40.8125</v>
      </c>
      <c r="O874" s="95">
        <f>'LEI Seaview Usage'!M873</f>
        <v>40.4</v>
      </c>
      <c r="P874" s="95">
        <f>'LEI Seaview Usage'!N873</f>
        <v>35.42</v>
      </c>
      <c r="Q874" s="95">
        <f>'LEI Seaview Usage'!O873</f>
        <v>35.112499999999997</v>
      </c>
      <c r="R874" s="64">
        <f t="shared" si="45"/>
        <v>38.115000000000002</v>
      </c>
      <c r="S874" s="114">
        <f t="shared" si="46"/>
        <v>207.66666666666666</v>
      </c>
    </row>
    <row r="875" spans="2:19" ht="15.75" x14ac:dyDescent="0.25">
      <c r="B875" s="58"/>
      <c r="C875" s="13">
        <v>0.625</v>
      </c>
      <c r="D875" s="14" t="s">
        <v>904</v>
      </c>
      <c r="E875" s="15">
        <v>1</v>
      </c>
      <c r="F875" s="15">
        <v>111</v>
      </c>
      <c r="G875" s="15">
        <v>240</v>
      </c>
      <c r="H875" s="15">
        <v>613</v>
      </c>
      <c r="I875" s="15">
        <v>306</v>
      </c>
      <c r="J875" s="17"/>
      <c r="K875" s="60">
        <f t="shared" si="44"/>
        <v>1271</v>
      </c>
      <c r="L875" s="95">
        <f>'LEI Seaview Usage'!J874</f>
        <v>35.0075</v>
      </c>
      <c r="M875" s="95">
        <f>'LEI Seaview Usage'!K874</f>
        <v>35.832500000000003</v>
      </c>
      <c r="N875" s="95">
        <f>'LEI Seaview Usage'!L874</f>
        <v>36.799999999999997</v>
      </c>
      <c r="O875" s="95">
        <f>'LEI Seaview Usage'!M874</f>
        <v>39.597499999999997</v>
      </c>
      <c r="P875" s="95">
        <f>'LEI Seaview Usage'!N874</f>
        <v>37.295000000000002</v>
      </c>
      <c r="Q875" s="95">
        <f>'LEI Seaview Usage'!O874</f>
        <v>35</v>
      </c>
      <c r="R875" s="64">
        <f t="shared" si="45"/>
        <v>36.588750000000005</v>
      </c>
      <c r="S875" s="114">
        <f t="shared" si="46"/>
        <v>127.1</v>
      </c>
    </row>
    <row r="876" spans="2:19" ht="15.75" x14ac:dyDescent="0.25">
      <c r="B876" s="58"/>
      <c r="C876" s="13">
        <v>0.625</v>
      </c>
      <c r="D876" s="14" t="s">
        <v>905</v>
      </c>
      <c r="E876" s="15">
        <v>1855</v>
      </c>
      <c r="F876" s="15">
        <v>1462</v>
      </c>
      <c r="G876" s="15">
        <v>1093</v>
      </c>
      <c r="H876" s="15">
        <v>883</v>
      </c>
      <c r="I876" s="15">
        <v>754</v>
      </c>
      <c r="J876" s="17">
        <v>759</v>
      </c>
      <c r="K876" s="60">
        <f t="shared" si="44"/>
        <v>6806</v>
      </c>
      <c r="L876" s="95">
        <f>'LEI Seaview Usage'!J875</f>
        <v>57.89</v>
      </c>
      <c r="M876" s="95">
        <f>'LEI Seaview Usage'!K875</f>
        <v>50.816000000000003</v>
      </c>
      <c r="N876" s="95">
        <f>'LEI Seaview Usage'!L875</f>
        <v>44.173999999999999</v>
      </c>
      <c r="O876" s="95">
        <f>'LEI Seaview Usage'!M875</f>
        <v>41.622500000000002</v>
      </c>
      <c r="P876" s="95">
        <f>'LEI Seaview Usage'!N875</f>
        <v>40.655000000000001</v>
      </c>
      <c r="Q876" s="95">
        <f>'LEI Seaview Usage'!O875</f>
        <v>40.692500000000003</v>
      </c>
      <c r="R876" s="64">
        <f t="shared" si="45"/>
        <v>45.975000000000001</v>
      </c>
      <c r="S876" s="114">
        <f t="shared" si="46"/>
        <v>567.16666666666663</v>
      </c>
    </row>
    <row r="877" spans="2:19" ht="15.75" x14ac:dyDescent="0.25">
      <c r="B877" s="58"/>
      <c r="C877" s="13">
        <v>0.625</v>
      </c>
      <c r="D877" s="14" t="s">
        <v>906</v>
      </c>
      <c r="E877" s="15">
        <v>1063</v>
      </c>
      <c r="F877" s="15">
        <v>1111</v>
      </c>
      <c r="G877" s="15">
        <v>2624</v>
      </c>
      <c r="H877" s="15">
        <v>3078</v>
      </c>
      <c r="I877" s="15">
        <v>2228</v>
      </c>
      <c r="J877" s="17">
        <v>872</v>
      </c>
      <c r="K877" s="60">
        <f t="shared" si="44"/>
        <v>10976</v>
      </c>
      <c r="L877" s="95">
        <f>'LEI Seaview Usage'!J876</f>
        <v>43.634</v>
      </c>
      <c r="M877" s="95">
        <f>'LEI Seaview Usage'!K876</f>
        <v>44.497999999999998</v>
      </c>
      <c r="N877" s="95">
        <f>'LEI Seaview Usage'!L876</f>
        <v>71.731999999999999</v>
      </c>
      <c r="O877" s="95">
        <f>'LEI Seaview Usage'!M876</f>
        <v>81.62</v>
      </c>
      <c r="P877" s="95">
        <f>'LEI Seaview Usage'!N876</f>
        <v>64.603999999999999</v>
      </c>
      <c r="Q877" s="95">
        <f>'LEI Seaview Usage'!O876</f>
        <v>41.54</v>
      </c>
      <c r="R877" s="64">
        <f t="shared" si="45"/>
        <v>57.938000000000009</v>
      </c>
      <c r="S877" s="114">
        <f t="shared" si="46"/>
        <v>914.66666666666663</v>
      </c>
    </row>
    <row r="878" spans="2:19" ht="15.75" x14ac:dyDescent="0.25">
      <c r="B878" s="58"/>
      <c r="C878" s="13">
        <v>0.625</v>
      </c>
      <c r="D878" s="14" t="s">
        <v>907</v>
      </c>
      <c r="E878" s="15">
        <v>752</v>
      </c>
      <c r="F878" s="15">
        <v>918</v>
      </c>
      <c r="G878" s="15">
        <v>932</v>
      </c>
      <c r="H878" s="15">
        <v>1541</v>
      </c>
      <c r="I878" s="15">
        <v>990</v>
      </c>
      <c r="J878" s="17">
        <v>846</v>
      </c>
      <c r="K878" s="60">
        <f t="shared" si="44"/>
        <v>5979</v>
      </c>
      <c r="L878" s="95">
        <f>'LEI Seaview Usage'!J877</f>
        <v>40.64</v>
      </c>
      <c r="M878" s="95">
        <f>'LEI Seaview Usage'!K877</f>
        <v>41.884999999999998</v>
      </c>
      <c r="N878" s="95">
        <f>'LEI Seaview Usage'!L877</f>
        <v>41.99</v>
      </c>
      <c r="O878" s="95">
        <f>'LEI Seaview Usage'!M877</f>
        <v>52.238</v>
      </c>
      <c r="P878" s="95">
        <f>'LEI Seaview Usage'!N877</f>
        <v>42.424999999999997</v>
      </c>
      <c r="Q878" s="95">
        <f>'LEI Seaview Usage'!O877</f>
        <v>41.344999999999999</v>
      </c>
      <c r="R878" s="64">
        <f t="shared" si="45"/>
        <v>43.420500000000004</v>
      </c>
      <c r="S878" s="114">
        <f t="shared" si="46"/>
        <v>498.25</v>
      </c>
    </row>
    <row r="879" spans="2:19" ht="15.75" x14ac:dyDescent="0.25">
      <c r="B879" s="58"/>
      <c r="C879" s="13">
        <v>0.625</v>
      </c>
      <c r="D879" s="14" t="s">
        <v>908</v>
      </c>
      <c r="E879" s="15">
        <v>1903</v>
      </c>
      <c r="F879" s="15">
        <v>1480</v>
      </c>
      <c r="G879" s="15">
        <v>3711</v>
      </c>
      <c r="H879" s="15">
        <v>3999</v>
      </c>
      <c r="I879" s="15">
        <v>2419</v>
      </c>
      <c r="J879" s="17">
        <v>1263</v>
      </c>
      <c r="K879" s="60">
        <f t="shared" si="44"/>
        <v>14775</v>
      </c>
      <c r="L879" s="95">
        <f>'LEI Seaview Usage'!J878</f>
        <v>58.753999999999998</v>
      </c>
      <c r="M879" s="95">
        <f>'LEI Seaview Usage'!K878</f>
        <v>51.14</v>
      </c>
      <c r="N879" s="95">
        <f>'LEI Seaview Usage'!L878</f>
        <v>106.94</v>
      </c>
      <c r="O879" s="95">
        <f>'LEI Seaview Usage'!M878</f>
        <v>118.46000000000001</v>
      </c>
      <c r="P879" s="95">
        <f>'LEI Seaview Usage'!N878</f>
        <v>68.042000000000002</v>
      </c>
      <c r="Q879" s="95">
        <f>'LEI Seaview Usage'!O878</f>
        <v>47.234000000000002</v>
      </c>
      <c r="R879" s="64">
        <f t="shared" si="45"/>
        <v>75.094999999999999</v>
      </c>
      <c r="S879" s="114">
        <f t="shared" si="46"/>
        <v>1231.25</v>
      </c>
    </row>
    <row r="880" spans="2:19" ht="15.75" x14ac:dyDescent="0.25">
      <c r="B880" s="58"/>
      <c r="C880" s="13">
        <v>0.625</v>
      </c>
      <c r="D880" s="14" t="s">
        <v>909</v>
      </c>
      <c r="E880" s="15">
        <v>2439</v>
      </c>
      <c r="F880" s="15">
        <v>2521</v>
      </c>
      <c r="G880" s="15">
        <v>4960</v>
      </c>
      <c r="H880" s="15">
        <v>4350</v>
      </c>
      <c r="I880" s="15">
        <v>3461</v>
      </c>
      <c r="J880" s="17">
        <v>1793</v>
      </c>
      <c r="K880" s="60">
        <f t="shared" si="44"/>
        <v>19524</v>
      </c>
      <c r="L880" s="95">
        <f>'LEI Seaview Usage'!J879</f>
        <v>68.402000000000001</v>
      </c>
      <c r="M880" s="95">
        <f>'LEI Seaview Usage'!K879</f>
        <v>69.878</v>
      </c>
      <c r="N880" s="95">
        <f>'LEI Seaview Usage'!L879</f>
        <v>156.9</v>
      </c>
      <c r="O880" s="95">
        <f>'LEI Seaview Usage'!M879</f>
        <v>132.5</v>
      </c>
      <c r="P880" s="95">
        <f>'LEI Seaview Usage'!N879</f>
        <v>96.94</v>
      </c>
      <c r="Q880" s="95">
        <f>'LEI Seaview Usage'!O879</f>
        <v>56.774000000000001</v>
      </c>
      <c r="R880" s="64">
        <f t="shared" si="45"/>
        <v>96.899000000000001</v>
      </c>
      <c r="S880" s="114">
        <f t="shared" si="46"/>
        <v>1627</v>
      </c>
    </row>
    <row r="881" spans="2:19" ht="15.75" x14ac:dyDescent="0.25">
      <c r="B881" s="58"/>
      <c r="C881" s="13">
        <v>0.625</v>
      </c>
      <c r="D881" s="14" t="s">
        <v>910</v>
      </c>
      <c r="E881" s="15">
        <v>1335</v>
      </c>
      <c r="F881" s="15">
        <v>1758</v>
      </c>
      <c r="G881" s="15">
        <v>2477</v>
      </c>
      <c r="H881" s="15">
        <v>3250</v>
      </c>
      <c r="I881" s="15">
        <v>2010</v>
      </c>
      <c r="J881" s="17">
        <v>1456</v>
      </c>
      <c r="K881" s="60">
        <f t="shared" si="44"/>
        <v>12286</v>
      </c>
      <c r="L881" s="95">
        <f>'LEI Seaview Usage'!J880</f>
        <v>48.53</v>
      </c>
      <c r="M881" s="95">
        <f>'LEI Seaview Usage'!K880</f>
        <v>56.143999999999998</v>
      </c>
      <c r="N881" s="95">
        <f>'LEI Seaview Usage'!L880</f>
        <v>69.085999999999999</v>
      </c>
      <c r="O881" s="95">
        <f>'LEI Seaview Usage'!M880</f>
        <v>88.5</v>
      </c>
      <c r="P881" s="95">
        <f>'LEI Seaview Usage'!N880</f>
        <v>60.68</v>
      </c>
      <c r="Q881" s="95">
        <f>'LEI Seaview Usage'!O880</f>
        <v>50.707999999999998</v>
      </c>
      <c r="R881" s="64">
        <f t="shared" si="45"/>
        <v>62.274666666666668</v>
      </c>
      <c r="S881" s="114">
        <f t="shared" si="46"/>
        <v>1023.8333333333334</v>
      </c>
    </row>
    <row r="882" spans="2:19" ht="15.75" x14ac:dyDescent="0.25">
      <c r="B882" s="58"/>
      <c r="C882" s="13">
        <v>0.625</v>
      </c>
      <c r="D882" s="14" t="s">
        <v>911</v>
      </c>
      <c r="E882" s="15">
        <v>897</v>
      </c>
      <c r="F882" s="15">
        <v>1391</v>
      </c>
      <c r="G882" s="15">
        <v>3313</v>
      </c>
      <c r="H882" s="15">
        <v>301</v>
      </c>
      <c r="I882" s="15">
        <v>334</v>
      </c>
      <c r="J882" s="17">
        <v>1754</v>
      </c>
      <c r="K882" s="60">
        <f t="shared" si="44"/>
        <v>7990</v>
      </c>
      <c r="L882" s="95">
        <f>'LEI Seaview Usage'!J881</f>
        <v>41.727499999999999</v>
      </c>
      <c r="M882" s="95">
        <f>'LEI Seaview Usage'!K881</f>
        <v>49.537999999999997</v>
      </c>
      <c r="N882" s="95">
        <f>'LEI Seaview Usage'!L881</f>
        <v>91.02</v>
      </c>
      <c r="O882" s="95">
        <f>'LEI Seaview Usage'!M881</f>
        <v>37.2575</v>
      </c>
      <c r="P882" s="95">
        <f>'LEI Seaview Usage'!N881</f>
        <v>37.505000000000003</v>
      </c>
      <c r="Q882" s="95">
        <f>'LEI Seaview Usage'!O881</f>
        <v>56.072000000000003</v>
      </c>
      <c r="R882" s="64">
        <f t="shared" si="45"/>
        <v>52.186666666666667</v>
      </c>
      <c r="S882" s="114">
        <f t="shared" si="46"/>
        <v>665.83333333333337</v>
      </c>
    </row>
    <row r="883" spans="2:19" ht="15.75" x14ac:dyDescent="0.25">
      <c r="B883" s="58"/>
      <c r="C883" s="13">
        <v>0.625</v>
      </c>
      <c r="D883" s="14" t="s">
        <v>912</v>
      </c>
      <c r="E883" s="15">
        <v>1140</v>
      </c>
      <c r="F883" s="15">
        <v>1465</v>
      </c>
      <c r="G883" s="15">
        <v>2477</v>
      </c>
      <c r="H883" s="15">
        <v>2194</v>
      </c>
      <c r="I883" s="15">
        <v>1259</v>
      </c>
      <c r="J883" s="17">
        <v>819</v>
      </c>
      <c r="K883" s="60">
        <f t="shared" si="44"/>
        <v>9354</v>
      </c>
      <c r="L883" s="95">
        <f>'LEI Seaview Usage'!J882</f>
        <v>45.02</v>
      </c>
      <c r="M883" s="95">
        <f>'LEI Seaview Usage'!K882</f>
        <v>50.870000000000005</v>
      </c>
      <c r="N883" s="95">
        <f>'LEI Seaview Usage'!L882</f>
        <v>69.085999999999999</v>
      </c>
      <c r="O883" s="95">
        <f>'LEI Seaview Usage'!M882</f>
        <v>63.992000000000004</v>
      </c>
      <c r="P883" s="95">
        <f>'LEI Seaview Usage'!N882</f>
        <v>47.161999999999999</v>
      </c>
      <c r="Q883" s="95">
        <f>'LEI Seaview Usage'!O882</f>
        <v>41.142499999999998</v>
      </c>
      <c r="R883" s="64">
        <f t="shared" si="45"/>
        <v>52.878749999999997</v>
      </c>
      <c r="S883" s="114">
        <f t="shared" si="46"/>
        <v>779.5</v>
      </c>
    </row>
    <row r="884" spans="2:19" ht="15.75" x14ac:dyDescent="0.25">
      <c r="B884" s="58"/>
      <c r="C884" s="13">
        <v>0.625</v>
      </c>
      <c r="D884" s="14" t="s">
        <v>913</v>
      </c>
      <c r="E884" s="15">
        <v>2260</v>
      </c>
      <c r="F884" s="15">
        <v>2628</v>
      </c>
      <c r="G884" s="15">
        <v>2667</v>
      </c>
      <c r="H884" s="15">
        <v>1501</v>
      </c>
      <c r="I884" s="15">
        <v>2791</v>
      </c>
      <c r="J884" s="17">
        <v>2423</v>
      </c>
      <c r="K884" s="60">
        <f t="shared" si="44"/>
        <v>14270</v>
      </c>
      <c r="L884" s="95">
        <f>'LEI Seaview Usage'!J883</f>
        <v>65.180000000000007</v>
      </c>
      <c r="M884" s="95">
        <f>'LEI Seaview Usage'!K883</f>
        <v>71.804000000000002</v>
      </c>
      <c r="N884" s="95">
        <f>'LEI Seaview Usage'!L883</f>
        <v>72.506</v>
      </c>
      <c r="O884" s="95">
        <f>'LEI Seaview Usage'!M883</f>
        <v>51.518000000000001</v>
      </c>
      <c r="P884" s="95">
        <f>'LEI Seaview Usage'!N883</f>
        <v>74.738</v>
      </c>
      <c r="Q884" s="95">
        <f>'LEI Seaview Usage'!O883</f>
        <v>68.114000000000004</v>
      </c>
      <c r="R884" s="64">
        <f t="shared" si="45"/>
        <v>67.31</v>
      </c>
      <c r="S884" s="114">
        <f t="shared" si="46"/>
        <v>1189.1666666666667</v>
      </c>
    </row>
    <row r="885" spans="2:19" ht="15.75" x14ac:dyDescent="0.25">
      <c r="B885" s="58"/>
      <c r="C885" s="13">
        <v>0.625</v>
      </c>
      <c r="D885" s="14" t="s">
        <v>914</v>
      </c>
      <c r="E885" s="15">
        <v>1496</v>
      </c>
      <c r="F885" s="15">
        <v>1322</v>
      </c>
      <c r="G885" s="15">
        <v>281</v>
      </c>
      <c r="H885" s="15">
        <v>933</v>
      </c>
      <c r="I885" s="15">
        <v>1254</v>
      </c>
      <c r="J885" s="17">
        <v>1061</v>
      </c>
      <c r="K885" s="60">
        <f t="shared" si="44"/>
        <v>6347</v>
      </c>
      <c r="L885" s="95">
        <f>'LEI Seaview Usage'!J884</f>
        <v>51.427999999999997</v>
      </c>
      <c r="M885" s="95">
        <f>'LEI Seaview Usage'!K884</f>
        <v>48.295999999999999</v>
      </c>
      <c r="N885" s="95">
        <f>'LEI Seaview Usage'!L884</f>
        <v>37.107500000000002</v>
      </c>
      <c r="O885" s="95">
        <f>'LEI Seaview Usage'!M884</f>
        <v>41.997500000000002</v>
      </c>
      <c r="P885" s="95">
        <f>'LEI Seaview Usage'!N884</f>
        <v>47.072000000000003</v>
      </c>
      <c r="Q885" s="95">
        <f>'LEI Seaview Usage'!O884</f>
        <v>43.597999999999999</v>
      </c>
      <c r="R885" s="64">
        <f t="shared" si="45"/>
        <v>44.916500000000006</v>
      </c>
      <c r="S885" s="114">
        <f t="shared" si="46"/>
        <v>528.91666666666663</v>
      </c>
    </row>
    <row r="886" spans="2:19" ht="15.75" x14ac:dyDescent="0.25">
      <c r="B886" s="58"/>
      <c r="C886" s="13">
        <v>0.625</v>
      </c>
      <c r="D886" s="14" t="s">
        <v>915</v>
      </c>
      <c r="E886" s="15">
        <v>2018</v>
      </c>
      <c r="F886" s="15">
        <v>1125</v>
      </c>
      <c r="G886" s="15">
        <v>1052</v>
      </c>
      <c r="H886" s="15">
        <v>896</v>
      </c>
      <c r="I886" s="15">
        <v>950</v>
      </c>
      <c r="J886" s="17">
        <v>875</v>
      </c>
      <c r="K886" s="60">
        <f t="shared" si="44"/>
        <v>6916</v>
      </c>
      <c r="L886" s="95">
        <f>'LEI Seaview Usage'!J885</f>
        <v>60.823999999999998</v>
      </c>
      <c r="M886" s="95">
        <f>'LEI Seaview Usage'!K885</f>
        <v>44.75</v>
      </c>
      <c r="N886" s="95">
        <f>'LEI Seaview Usage'!L885</f>
        <v>43.436</v>
      </c>
      <c r="O886" s="95">
        <f>'LEI Seaview Usage'!M885</f>
        <v>41.72</v>
      </c>
      <c r="P886" s="95">
        <f>'LEI Seaview Usage'!N885</f>
        <v>42.125</v>
      </c>
      <c r="Q886" s="95">
        <f>'LEI Seaview Usage'!O885</f>
        <v>41.5625</v>
      </c>
      <c r="R886" s="64">
        <f t="shared" si="45"/>
        <v>45.736250000000005</v>
      </c>
      <c r="S886" s="114">
        <f t="shared" si="46"/>
        <v>576.33333333333337</v>
      </c>
    </row>
    <row r="887" spans="2:19" ht="15.75" x14ac:dyDescent="0.25">
      <c r="B887" s="58"/>
      <c r="C887" s="13">
        <v>0.625</v>
      </c>
      <c r="D887" s="14" t="s">
        <v>916</v>
      </c>
      <c r="E887" s="15">
        <v>160</v>
      </c>
      <c r="F887" s="15">
        <v>162</v>
      </c>
      <c r="G887" s="15">
        <v>322</v>
      </c>
      <c r="H887" s="15">
        <v>381</v>
      </c>
      <c r="I887" s="15">
        <v>283</v>
      </c>
      <c r="J887" s="17">
        <v>90</v>
      </c>
      <c r="K887" s="60">
        <f t="shared" si="44"/>
        <v>1398</v>
      </c>
      <c r="L887" s="95">
        <f>'LEI Seaview Usage'!J886</f>
        <v>36.200000000000003</v>
      </c>
      <c r="M887" s="95">
        <f>'LEI Seaview Usage'!K886</f>
        <v>36.215000000000003</v>
      </c>
      <c r="N887" s="95">
        <f>'LEI Seaview Usage'!L886</f>
        <v>37.414999999999999</v>
      </c>
      <c r="O887" s="95">
        <f>'LEI Seaview Usage'!M886</f>
        <v>37.857500000000002</v>
      </c>
      <c r="P887" s="95">
        <f>'LEI Seaview Usage'!N886</f>
        <v>37.122500000000002</v>
      </c>
      <c r="Q887" s="95">
        <f>'LEI Seaview Usage'!O886</f>
        <v>35.674999999999997</v>
      </c>
      <c r="R887" s="64">
        <f t="shared" si="45"/>
        <v>36.747500000000002</v>
      </c>
      <c r="S887" s="114">
        <f t="shared" si="46"/>
        <v>116.5</v>
      </c>
    </row>
    <row r="888" spans="2:19" ht="15.75" x14ac:dyDescent="0.25">
      <c r="B888" s="58"/>
      <c r="C888" s="13">
        <v>0.625</v>
      </c>
      <c r="D888" s="14" t="s">
        <v>917</v>
      </c>
      <c r="E888" s="15">
        <v>36</v>
      </c>
      <c r="F888" s="15">
        <v>19</v>
      </c>
      <c r="G888" s="15">
        <v>329</v>
      </c>
      <c r="H888" s="15">
        <v>2401</v>
      </c>
      <c r="I888" s="15">
        <v>41</v>
      </c>
      <c r="J888" s="17">
        <v>53</v>
      </c>
      <c r="K888" s="60">
        <f t="shared" si="44"/>
        <v>2879</v>
      </c>
      <c r="L888" s="95">
        <f>'LEI Seaview Usage'!J887</f>
        <v>35.270000000000003</v>
      </c>
      <c r="M888" s="95">
        <f>'LEI Seaview Usage'!K887</f>
        <v>35.142499999999998</v>
      </c>
      <c r="N888" s="95">
        <f>'LEI Seaview Usage'!L887</f>
        <v>37.467500000000001</v>
      </c>
      <c r="O888" s="95">
        <f>'LEI Seaview Usage'!M887</f>
        <v>67.718000000000004</v>
      </c>
      <c r="P888" s="95">
        <f>'LEI Seaview Usage'!N887</f>
        <v>35.307499999999997</v>
      </c>
      <c r="Q888" s="95">
        <f>'LEI Seaview Usage'!O887</f>
        <v>35.397500000000001</v>
      </c>
      <c r="R888" s="64">
        <f t="shared" si="45"/>
        <v>41.050500000000007</v>
      </c>
      <c r="S888" s="114">
        <f t="shared" si="46"/>
        <v>239.91666666666666</v>
      </c>
    </row>
    <row r="889" spans="2:19" ht="15.75" x14ac:dyDescent="0.25">
      <c r="B889" s="58"/>
      <c r="C889" s="13">
        <v>0.625</v>
      </c>
      <c r="D889" s="14" t="s">
        <v>918</v>
      </c>
      <c r="E889" s="15">
        <v>804</v>
      </c>
      <c r="F889" s="15">
        <v>648</v>
      </c>
      <c r="G889" s="15">
        <v>576</v>
      </c>
      <c r="H889" s="15">
        <v>699</v>
      </c>
      <c r="I889" s="15">
        <v>552</v>
      </c>
      <c r="J889" s="17">
        <v>503</v>
      </c>
      <c r="K889" s="60">
        <f t="shared" si="44"/>
        <v>3782</v>
      </c>
      <c r="L889" s="95">
        <f>'LEI Seaview Usage'!J888</f>
        <v>41.03</v>
      </c>
      <c r="M889" s="95">
        <f>'LEI Seaview Usage'!K888</f>
        <v>39.86</v>
      </c>
      <c r="N889" s="95">
        <f>'LEI Seaview Usage'!L888</f>
        <v>39.32</v>
      </c>
      <c r="O889" s="95">
        <f>'LEI Seaview Usage'!M888</f>
        <v>40.2425</v>
      </c>
      <c r="P889" s="95">
        <f>'LEI Seaview Usage'!N888</f>
        <v>39.14</v>
      </c>
      <c r="Q889" s="95">
        <f>'LEI Seaview Usage'!O888</f>
        <v>38.772500000000001</v>
      </c>
      <c r="R889" s="64">
        <f t="shared" si="45"/>
        <v>39.727500000000006</v>
      </c>
      <c r="S889" s="114">
        <f t="shared" si="46"/>
        <v>315.16666666666669</v>
      </c>
    </row>
    <row r="890" spans="2:19" ht="15.75" x14ac:dyDescent="0.25">
      <c r="B890" s="58"/>
      <c r="C890" s="13">
        <v>0.625</v>
      </c>
      <c r="D890" s="14" t="s">
        <v>919</v>
      </c>
      <c r="E890" s="15">
        <v>824</v>
      </c>
      <c r="F890" s="15">
        <v>803</v>
      </c>
      <c r="G890" s="15">
        <v>995</v>
      </c>
      <c r="H890" s="15">
        <v>830</v>
      </c>
      <c r="I890" s="15">
        <v>840</v>
      </c>
      <c r="J890" s="17">
        <v>709</v>
      </c>
      <c r="K890" s="60">
        <f t="shared" si="44"/>
        <v>5001</v>
      </c>
      <c r="L890" s="95">
        <f>'LEI Seaview Usage'!J889</f>
        <v>41.18</v>
      </c>
      <c r="M890" s="95">
        <f>'LEI Seaview Usage'!K889</f>
        <v>41.022500000000001</v>
      </c>
      <c r="N890" s="95">
        <f>'LEI Seaview Usage'!L889</f>
        <v>42.462499999999999</v>
      </c>
      <c r="O890" s="95">
        <f>'LEI Seaview Usage'!M889</f>
        <v>41.225000000000001</v>
      </c>
      <c r="P890" s="95">
        <f>'LEI Seaview Usage'!N889</f>
        <v>41.3</v>
      </c>
      <c r="Q890" s="95">
        <f>'LEI Seaview Usage'!O889</f>
        <v>40.317500000000003</v>
      </c>
      <c r="R890" s="64">
        <f t="shared" si="45"/>
        <v>41.251249999999999</v>
      </c>
      <c r="S890" s="114">
        <f t="shared" si="46"/>
        <v>416.75</v>
      </c>
    </row>
    <row r="891" spans="2:19" ht="15.75" x14ac:dyDescent="0.25">
      <c r="B891" s="58"/>
      <c r="C891" s="13">
        <v>0.625</v>
      </c>
      <c r="D891" s="14" t="s">
        <v>920</v>
      </c>
      <c r="E891" s="15">
        <v>362</v>
      </c>
      <c r="F891" s="15">
        <v>259</v>
      </c>
      <c r="G891" s="15">
        <v>344</v>
      </c>
      <c r="H891" s="15">
        <v>177</v>
      </c>
      <c r="I891" s="15">
        <v>180</v>
      </c>
      <c r="J891" s="17">
        <v>189</v>
      </c>
      <c r="K891" s="60">
        <f t="shared" si="44"/>
        <v>1511</v>
      </c>
      <c r="L891" s="95">
        <f>'LEI Seaview Usage'!J890</f>
        <v>37.715000000000003</v>
      </c>
      <c r="M891" s="95">
        <f>'LEI Seaview Usage'!K890</f>
        <v>36.942500000000003</v>
      </c>
      <c r="N891" s="95">
        <f>'LEI Seaview Usage'!L890</f>
        <v>37.58</v>
      </c>
      <c r="O891" s="95">
        <f>'LEI Seaview Usage'!M890</f>
        <v>36.327500000000001</v>
      </c>
      <c r="P891" s="95">
        <f>'LEI Seaview Usage'!N890</f>
        <v>36.35</v>
      </c>
      <c r="Q891" s="95">
        <f>'LEI Seaview Usage'!O890</f>
        <v>36.417499999999997</v>
      </c>
      <c r="R891" s="64">
        <f t="shared" si="45"/>
        <v>36.888749999999995</v>
      </c>
      <c r="S891" s="114">
        <f t="shared" si="46"/>
        <v>125.91666666666667</v>
      </c>
    </row>
    <row r="892" spans="2:19" ht="15.75" x14ac:dyDescent="0.25">
      <c r="B892" s="58"/>
      <c r="C892" s="13">
        <v>0.625</v>
      </c>
      <c r="D892" s="14" t="s">
        <v>921</v>
      </c>
      <c r="E892" s="15">
        <v>127</v>
      </c>
      <c r="F892" s="15">
        <v>56</v>
      </c>
      <c r="G892" s="15">
        <v>140</v>
      </c>
      <c r="H892" s="15">
        <v>68</v>
      </c>
      <c r="I892" s="15">
        <v>402</v>
      </c>
      <c r="J892" s="17">
        <v>22</v>
      </c>
      <c r="K892" s="60">
        <f t="shared" si="44"/>
        <v>815</v>
      </c>
      <c r="L892" s="95">
        <f>'LEI Seaview Usage'!J891</f>
        <v>35.952500000000001</v>
      </c>
      <c r="M892" s="95">
        <f>'LEI Seaview Usage'!K891</f>
        <v>35.42</v>
      </c>
      <c r="N892" s="95">
        <f>'LEI Seaview Usage'!L891</f>
        <v>36.049999999999997</v>
      </c>
      <c r="O892" s="95">
        <f>'LEI Seaview Usage'!M891</f>
        <v>35.51</v>
      </c>
      <c r="P892" s="95">
        <f>'LEI Seaview Usage'!N891</f>
        <v>38.015000000000001</v>
      </c>
      <c r="Q892" s="95">
        <f>'LEI Seaview Usage'!O891</f>
        <v>35.164999999999999</v>
      </c>
      <c r="R892" s="64">
        <f t="shared" si="45"/>
        <v>36.018749999999997</v>
      </c>
      <c r="S892" s="114">
        <f t="shared" si="46"/>
        <v>67.916666666666671</v>
      </c>
    </row>
    <row r="893" spans="2:19" ht="15.75" x14ac:dyDescent="0.25">
      <c r="B893" s="58"/>
      <c r="C893" s="13">
        <v>0.625</v>
      </c>
      <c r="D893" s="14" t="s">
        <v>922</v>
      </c>
      <c r="E893" s="15">
        <v>33</v>
      </c>
      <c r="F893" s="15">
        <v>63</v>
      </c>
      <c r="G893" s="15">
        <v>173</v>
      </c>
      <c r="H893" s="15">
        <v>1114</v>
      </c>
      <c r="I893" s="15">
        <v>338</v>
      </c>
      <c r="J893" s="17">
        <v>8</v>
      </c>
      <c r="K893" s="60">
        <f t="shared" si="44"/>
        <v>1729</v>
      </c>
      <c r="L893" s="95">
        <f>'LEI Seaview Usage'!J892</f>
        <v>35.247500000000002</v>
      </c>
      <c r="M893" s="95">
        <f>'LEI Seaview Usage'!K892</f>
        <v>35.472499999999997</v>
      </c>
      <c r="N893" s="95">
        <f>'LEI Seaview Usage'!L892</f>
        <v>36.297499999999999</v>
      </c>
      <c r="O893" s="95">
        <f>'LEI Seaview Usage'!M892</f>
        <v>44.552</v>
      </c>
      <c r="P893" s="95">
        <f>'LEI Seaview Usage'!N892</f>
        <v>37.534999999999997</v>
      </c>
      <c r="Q893" s="95">
        <f>'LEI Seaview Usage'!O892</f>
        <v>35.06</v>
      </c>
      <c r="R893" s="64">
        <f t="shared" si="45"/>
        <v>37.360750000000003</v>
      </c>
      <c r="S893" s="114">
        <f t="shared" si="46"/>
        <v>144.08333333333334</v>
      </c>
    </row>
    <row r="894" spans="2:19" ht="15.75" x14ac:dyDescent="0.25">
      <c r="B894" s="58"/>
      <c r="C894" s="13">
        <v>0.625</v>
      </c>
      <c r="D894" s="14" t="s">
        <v>923</v>
      </c>
      <c r="E894" s="15">
        <v>279</v>
      </c>
      <c r="F894" s="15">
        <v>105</v>
      </c>
      <c r="G894" s="15">
        <v>672</v>
      </c>
      <c r="H894" s="15">
        <v>395</v>
      </c>
      <c r="I894" s="15">
        <v>174</v>
      </c>
      <c r="J894" s="17">
        <v>325</v>
      </c>
      <c r="K894" s="60">
        <f t="shared" si="44"/>
        <v>1950</v>
      </c>
      <c r="L894" s="95">
        <f>'LEI Seaview Usage'!J893</f>
        <v>37.092500000000001</v>
      </c>
      <c r="M894" s="95">
        <f>'LEI Seaview Usage'!K893</f>
        <v>35.787500000000001</v>
      </c>
      <c r="N894" s="95">
        <f>'LEI Seaview Usage'!L893</f>
        <v>40.04</v>
      </c>
      <c r="O894" s="95">
        <f>'LEI Seaview Usage'!M893</f>
        <v>37.962499999999999</v>
      </c>
      <c r="P894" s="95">
        <f>'LEI Seaview Usage'!N893</f>
        <v>36.305</v>
      </c>
      <c r="Q894" s="95">
        <f>'LEI Seaview Usage'!O893</f>
        <v>37.4375</v>
      </c>
      <c r="R894" s="64">
        <f t="shared" si="45"/>
        <v>37.4375</v>
      </c>
      <c r="S894" s="114">
        <f t="shared" si="46"/>
        <v>162.5</v>
      </c>
    </row>
    <row r="895" spans="2:19" ht="15.75" x14ac:dyDescent="0.25">
      <c r="B895" s="58"/>
      <c r="C895" s="13">
        <v>0.625</v>
      </c>
      <c r="D895" s="14" t="s">
        <v>924</v>
      </c>
      <c r="E895" s="15">
        <v>267</v>
      </c>
      <c r="F895" s="15">
        <v>37</v>
      </c>
      <c r="G895" s="15">
        <v>119</v>
      </c>
      <c r="H895" s="15">
        <v>382</v>
      </c>
      <c r="I895" s="15">
        <v>173</v>
      </c>
      <c r="J895" s="17">
        <v>7</v>
      </c>
      <c r="K895" s="60">
        <f t="shared" si="44"/>
        <v>985</v>
      </c>
      <c r="L895" s="95">
        <f>'LEI Seaview Usage'!J894</f>
        <v>37.002499999999998</v>
      </c>
      <c r="M895" s="95">
        <f>'LEI Seaview Usage'!K894</f>
        <v>35.277500000000003</v>
      </c>
      <c r="N895" s="95">
        <f>'LEI Seaview Usage'!L894</f>
        <v>35.892499999999998</v>
      </c>
      <c r="O895" s="95">
        <f>'LEI Seaview Usage'!M894</f>
        <v>37.865000000000002</v>
      </c>
      <c r="P895" s="95">
        <f>'LEI Seaview Usage'!N894</f>
        <v>36.297499999999999</v>
      </c>
      <c r="Q895" s="95">
        <f>'LEI Seaview Usage'!O894</f>
        <v>35.052500000000002</v>
      </c>
      <c r="R895" s="64">
        <f t="shared" si="45"/>
        <v>36.231249999999996</v>
      </c>
      <c r="S895" s="114">
        <f t="shared" si="46"/>
        <v>82.083333333333329</v>
      </c>
    </row>
    <row r="896" spans="2:19" ht="15.75" x14ac:dyDescent="0.25">
      <c r="B896" s="58"/>
      <c r="C896" s="13">
        <v>0.625</v>
      </c>
      <c r="D896" s="14" t="s">
        <v>925</v>
      </c>
      <c r="E896" s="15"/>
      <c r="F896" s="15">
        <v>57</v>
      </c>
      <c r="G896" s="15">
        <v>60</v>
      </c>
      <c r="H896" s="15">
        <v>156</v>
      </c>
      <c r="I896" s="15">
        <v>54</v>
      </c>
      <c r="J896" s="17">
        <v>58</v>
      </c>
      <c r="K896" s="60">
        <f t="shared" si="44"/>
        <v>385</v>
      </c>
      <c r="L896" s="95">
        <f>'LEI Seaview Usage'!J895</f>
        <v>35</v>
      </c>
      <c r="M896" s="95">
        <f>'LEI Seaview Usage'!K895</f>
        <v>35.427500000000002</v>
      </c>
      <c r="N896" s="95">
        <f>'LEI Seaview Usage'!L895</f>
        <v>35.450000000000003</v>
      </c>
      <c r="O896" s="95">
        <f>'LEI Seaview Usage'!M895</f>
        <v>36.17</v>
      </c>
      <c r="P896" s="95">
        <f>'LEI Seaview Usage'!N895</f>
        <v>35.405000000000001</v>
      </c>
      <c r="Q896" s="95">
        <f>'LEI Seaview Usage'!O895</f>
        <v>35.435000000000002</v>
      </c>
      <c r="R896" s="64">
        <f t="shared" si="45"/>
        <v>35.481250000000003</v>
      </c>
      <c r="S896" s="114">
        <f t="shared" si="46"/>
        <v>38.5</v>
      </c>
    </row>
    <row r="897" spans="2:19" ht="15.75" x14ac:dyDescent="0.25">
      <c r="B897" s="58"/>
      <c r="C897" s="13">
        <v>0.625</v>
      </c>
      <c r="D897" s="14" t="s">
        <v>926</v>
      </c>
      <c r="E897" s="15">
        <v>95</v>
      </c>
      <c r="F897" s="15">
        <v>59</v>
      </c>
      <c r="G897" s="15">
        <v>59</v>
      </c>
      <c r="H897" s="15">
        <v>207</v>
      </c>
      <c r="I897" s="15">
        <v>145</v>
      </c>
      <c r="J897" s="17">
        <v>15</v>
      </c>
      <c r="K897" s="60">
        <f t="shared" si="44"/>
        <v>580</v>
      </c>
      <c r="L897" s="95">
        <f>'LEI Seaview Usage'!J896</f>
        <v>35.712499999999999</v>
      </c>
      <c r="M897" s="95">
        <f>'LEI Seaview Usage'!K896</f>
        <v>35.442500000000003</v>
      </c>
      <c r="N897" s="95">
        <f>'LEI Seaview Usage'!L896</f>
        <v>35.442500000000003</v>
      </c>
      <c r="O897" s="95">
        <f>'LEI Seaview Usage'!M896</f>
        <v>36.552500000000002</v>
      </c>
      <c r="P897" s="95">
        <f>'LEI Seaview Usage'!N896</f>
        <v>36.087499999999999</v>
      </c>
      <c r="Q897" s="95">
        <f>'LEI Seaview Usage'!O896</f>
        <v>35.112499999999997</v>
      </c>
      <c r="R897" s="64">
        <f t="shared" si="45"/>
        <v>35.725000000000001</v>
      </c>
      <c r="S897" s="114">
        <f t="shared" si="46"/>
        <v>48.333333333333336</v>
      </c>
    </row>
    <row r="898" spans="2:19" ht="15.75" x14ac:dyDescent="0.25">
      <c r="B898" s="58"/>
      <c r="C898" s="13">
        <v>0.625</v>
      </c>
      <c r="D898" s="14" t="s">
        <v>927</v>
      </c>
      <c r="E898" s="15">
        <v>830</v>
      </c>
      <c r="F898" s="15">
        <v>671</v>
      </c>
      <c r="G898" s="15">
        <v>1310</v>
      </c>
      <c r="H898" s="15">
        <v>1130</v>
      </c>
      <c r="I898" s="15">
        <v>758</v>
      </c>
      <c r="J898" s="17"/>
      <c r="K898" s="60">
        <f t="shared" si="44"/>
        <v>4699</v>
      </c>
      <c r="L898" s="95">
        <f>'LEI Seaview Usage'!J897</f>
        <v>41.225000000000001</v>
      </c>
      <c r="M898" s="95">
        <f>'LEI Seaview Usage'!K897</f>
        <v>40.032499999999999</v>
      </c>
      <c r="N898" s="95">
        <f>'LEI Seaview Usage'!L897</f>
        <v>48.08</v>
      </c>
      <c r="O898" s="95">
        <f>'LEI Seaview Usage'!M897</f>
        <v>44.84</v>
      </c>
      <c r="P898" s="95">
        <f>'LEI Seaview Usage'!N897</f>
        <v>40.685000000000002</v>
      </c>
      <c r="Q898" s="95">
        <f>'LEI Seaview Usage'!O897</f>
        <v>35</v>
      </c>
      <c r="R898" s="64">
        <f t="shared" si="45"/>
        <v>41.643749999999997</v>
      </c>
      <c r="S898" s="114">
        <f t="shared" si="46"/>
        <v>469.9</v>
      </c>
    </row>
    <row r="899" spans="2:19" ht="15.75" x14ac:dyDescent="0.25">
      <c r="B899" s="58"/>
      <c r="C899" s="13">
        <v>0.625</v>
      </c>
      <c r="D899" s="14" t="s">
        <v>928</v>
      </c>
      <c r="E899" s="15"/>
      <c r="F899" s="15">
        <v>287</v>
      </c>
      <c r="G899" s="15">
        <v>78</v>
      </c>
      <c r="H899" s="15">
        <v>679</v>
      </c>
      <c r="I899" s="15">
        <v>674</v>
      </c>
      <c r="J899" s="17">
        <v>1232</v>
      </c>
      <c r="K899" s="60">
        <f t="shared" si="44"/>
        <v>2950</v>
      </c>
      <c r="L899" s="95">
        <f>'LEI Seaview Usage'!J898</f>
        <v>35</v>
      </c>
      <c r="M899" s="95">
        <f>'LEI Seaview Usage'!K898</f>
        <v>37.152500000000003</v>
      </c>
      <c r="N899" s="95">
        <f>'LEI Seaview Usage'!L898</f>
        <v>35.585000000000001</v>
      </c>
      <c r="O899" s="95">
        <f>'LEI Seaview Usage'!M898</f>
        <v>40.092500000000001</v>
      </c>
      <c r="P899" s="95">
        <f>'LEI Seaview Usage'!N898</f>
        <v>40.055</v>
      </c>
      <c r="Q899" s="95">
        <f>'LEI Seaview Usage'!O898</f>
        <v>46.676000000000002</v>
      </c>
      <c r="R899" s="64">
        <f t="shared" si="45"/>
        <v>39.093500000000006</v>
      </c>
      <c r="S899" s="114">
        <f t="shared" si="46"/>
        <v>295</v>
      </c>
    </row>
    <row r="900" spans="2:19" ht="15.75" x14ac:dyDescent="0.25">
      <c r="B900" s="58"/>
      <c r="C900" s="13">
        <v>0.625</v>
      </c>
      <c r="D900" s="14" t="s">
        <v>929</v>
      </c>
      <c r="E900" s="15">
        <v>3</v>
      </c>
      <c r="F900" s="15">
        <v>6</v>
      </c>
      <c r="G900" s="15">
        <v>173</v>
      </c>
      <c r="H900" s="15">
        <v>765</v>
      </c>
      <c r="I900" s="15">
        <v>124</v>
      </c>
      <c r="J900" s="17">
        <v>2</v>
      </c>
      <c r="K900" s="60">
        <f t="shared" si="44"/>
        <v>1073</v>
      </c>
      <c r="L900" s="95">
        <f>'LEI Seaview Usage'!J899</f>
        <v>35.022500000000001</v>
      </c>
      <c r="M900" s="95">
        <f>'LEI Seaview Usage'!K899</f>
        <v>35.045000000000002</v>
      </c>
      <c r="N900" s="95">
        <f>'LEI Seaview Usage'!L899</f>
        <v>36.297499999999999</v>
      </c>
      <c r="O900" s="95">
        <f>'LEI Seaview Usage'!M899</f>
        <v>40.737499999999997</v>
      </c>
      <c r="P900" s="95">
        <f>'LEI Seaview Usage'!N899</f>
        <v>35.93</v>
      </c>
      <c r="Q900" s="95">
        <f>'LEI Seaview Usage'!O899</f>
        <v>35.015000000000001</v>
      </c>
      <c r="R900" s="64">
        <f t="shared" si="45"/>
        <v>36.341250000000002</v>
      </c>
      <c r="S900" s="114">
        <f t="shared" si="46"/>
        <v>89.416666666666671</v>
      </c>
    </row>
    <row r="901" spans="2:19" ht="15.75" x14ac:dyDescent="0.25">
      <c r="B901" s="58"/>
      <c r="C901" s="13">
        <v>0.625</v>
      </c>
      <c r="D901" s="14" t="s">
        <v>930</v>
      </c>
      <c r="E901" s="15">
        <v>722</v>
      </c>
      <c r="F901" s="15">
        <v>245</v>
      </c>
      <c r="G901" s="15">
        <v>807</v>
      </c>
      <c r="H901" s="15">
        <v>1103</v>
      </c>
      <c r="I901" s="15">
        <v>780</v>
      </c>
      <c r="J901" s="17">
        <v>530</v>
      </c>
      <c r="K901" s="60">
        <f t="shared" si="44"/>
        <v>4187</v>
      </c>
      <c r="L901" s="95">
        <f>'LEI Seaview Usage'!J900</f>
        <v>40.414999999999999</v>
      </c>
      <c r="M901" s="95">
        <f>'LEI Seaview Usage'!K900</f>
        <v>36.837499999999999</v>
      </c>
      <c r="N901" s="95">
        <f>'LEI Seaview Usage'!L900</f>
        <v>41.052500000000002</v>
      </c>
      <c r="O901" s="95">
        <f>'LEI Seaview Usage'!M900</f>
        <v>44.353999999999999</v>
      </c>
      <c r="P901" s="95">
        <f>'LEI Seaview Usage'!N900</f>
        <v>40.85</v>
      </c>
      <c r="Q901" s="95">
        <f>'LEI Seaview Usage'!O900</f>
        <v>38.975000000000001</v>
      </c>
      <c r="R901" s="64">
        <f t="shared" si="45"/>
        <v>40.413999999999994</v>
      </c>
      <c r="S901" s="114">
        <f t="shared" si="46"/>
        <v>348.91666666666669</v>
      </c>
    </row>
    <row r="902" spans="2:19" ht="15.75" x14ac:dyDescent="0.25">
      <c r="B902" s="58"/>
      <c r="C902" s="13">
        <v>0.625</v>
      </c>
      <c r="D902" s="14" t="s">
        <v>931</v>
      </c>
      <c r="E902" s="15">
        <v>1273</v>
      </c>
      <c r="F902" s="15">
        <v>996</v>
      </c>
      <c r="G902" s="15">
        <v>2108</v>
      </c>
      <c r="H902" s="15">
        <v>652</v>
      </c>
      <c r="I902" s="15">
        <v>198</v>
      </c>
      <c r="J902" s="17">
        <v>77</v>
      </c>
      <c r="K902" s="60">
        <f t="shared" si="44"/>
        <v>5304</v>
      </c>
      <c r="L902" s="95">
        <f>'LEI Seaview Usage'!J901</f>
        <v>47.414000000000001</v>
      </c>
      <c r="M902" s="95">
        <f>'LEI Seaview Usage'!K901</f>
        <v>42.47</v>
      </c>
      <c r="N902" s="95">
        <f>'LEI Seaview Usage'!L901</f>
        <v>62.444000000000003</v>
      </c>
      <c r="O902" s="95">
        <f>'LEI Seaview Usage'!M901</f>
        <v>39.89</v>
      </c>
      <c r="P902" s="95">
        <f>'LEI Seaview Usage'!N901</f>
        <v>36.484999999999999</v>
      </c>
      <c r="Q902" s="95">
        <f>'LEI Seaview Usage'!O901</f>
        <v>35.577500000000001</v>
      </c>
      <c r="R902" s="64">
        <f t="shared" si="45"/>
        <v>44.046750000000003</v>
      </c>
      <c r="S902" s="114">
        <f t="shared" si="46"/>
        <v>442</v>
      </c>
    </row>
    <row r="903" spans="2:19" ht="15.75" x14ac:dyDescent="0.25">
      <c r="B903" s="58"/>
      <c r="C903" s="13">
        <v>0.625</v>
      </c>
      <c r="D903" s="14" t="s">
        <v>932</v>
      </c>
      <c r="E903" s="15">
        <v>21</v>
      </c>
      <c r="F903" s="15">
        <v>66</v>
      </c>
      <c r="G903" s="15">
        <v>25</v>
      </c>
      <c r="H903" s="15">
        <v>305</v>
      </c>
      <c r="I903" s="15">
        <v>131</v>
      </c>
      <c r="J903" s="17">
        <v>73</v>
      </c>
      <c r="K903" s="60">
        <f t="shared" si="44"/>
        <v>621</v>
      </c>
      <c r="L903" s="95">
        <f>'LEI Seaview Usage'!J902</f>
        <v>35.157499999999999</v>
      </c>
      <c r="M903" s="95">
        <f>'LEI Seaview Usage'!K902</f>
        <v>35.494999999999997</v>
      </c>
      <c r="N903" s="95">
        <f>'LEI Seaview Usage'!L902</f>
        <v>35.1875</v>
      </c>
      <c r="O903" s="95">
        <f>'LEI Seaview Usage'!M902</f>
        <v>37.287500000000001</v>
      </c>
      <c r="P903" s="95">
        <f>'LEI Seaview Usage'!N902</f>
        <v>35.982500000000002</v>
      </c>
      <c r="Q903" s="95">
        <f>'LEI Seaview Usage'!O902</f>
        <v>35.547499999999999</v>
      </c>
      <c r="R903" s="64">
        <f t="shared" si="45"/>
        <v>35.776250000000005</v>
      </c>
      <c r="S903" s="114">
        <f t="shared" si="46"/>
        <v>51.75</v>
      </c>
    </row>
    <row r="904" spans="2:19" ht="15.75" x14ac:dyDescent="0.25">
      <c r="B904" s="58"/>
      <c r="C904" s="13">
        <v>0.625</v>
      </c>
      <c r="D904" s="14" t="s">
        <v>933</v>
      </c>
      <c r="E904" s="15">
        <v>102</v>
      </c>
      <c r="F904" s="15">
        <v>156</v>
      </c>
      <c r="G904" s="15">
        <v>302</v>
      </c>
      <c r="H904" s="15">
        <v>446</v>
      </c>
      <c r="I904" s="15">
        <v>560</v>
      </c>
      <c r="J904" s="17">
        <v>586</v>
      </c>
      <c r="K904" s="60">
        <f t="shared" si="44"/>
        <v>2152</v>
      </c>
      <c r="L904" s="95">
        <f>'LEI Seaview Usage'!J903</f>
        <v>35.765000000000001</v>
      </c>
      <c r="M904" s="95">
        <f>'LEI Seaview Usage'!K903</f>
        <v>36.17</v>
      </c>
      <c r="N904" s="95">
        <f>'LEI Seaview Usage'!L903</f>
        <v>37.265000000000001</v>
      </c>
      <c r="O904" s="95">
        <f>'LEI Seaview Usage'!M903</f>
        <v>38.344999999999999</v>
      </c>
      <c r="P904" s="95">
        <f>'LEI Seaview Usage'!N903</f>
        <v>39.200000000000003</v>
      </c>
      <c r="Q904" s="95">
        <f>'LEI Seaview Usage'!O903</f>
        <v>39.395000000000003</v>
      </c>
      <c r="R904" s="64">
        <f t="shared" si="45"/>
        <v>37.690000000000005</v>
      </c>
      <c r="S904" s="114">
        <f t="shared" si="46"/>
        <v>179.33333333333334</v>
      </c>
    </row>
    <row r="905" spans="2:19" ht="15.75" x14ac:dyDescent="0.25">
      <c r="B905" s="58"/>
      <c r="C905" s="13">
        <v>0.625</v>
      </c>
      <c r="D905" s="14" t="s">
        <v>934</v>
      </c>
      <c r="E905" s="15"/>
      <c r="F905" s="15"/>
      <c r="G905" s="15">
        <v>1716</v>
      </c>
      <c r="H905" s="15">
        <v>2050</v>
      </c>
      <c r="I905" s="15">
        <v>2050</v>
      </c>
      <c r="J905" s="17">
        <v>2231</v>
      </c>
      <c r="K905" s="60">
        <f t="shared" ref="K905:K968" si="47">SUM(E905:J905)</f>
        <v>8047</v>
      </c>
      <c r="L905" s="95">
        <f>'LEI Seaview Usage'!J904</f>
        <v>35</v>
      </c>
      <c r="M905" s="95">
        <f>'LEI Seaview Usage'!K904</f>
        <v>35</v>
      </c>
      <c r="N905" s="95">
        <f>'LEI Seaview Usage'!L904</f>
        <v>55.387999999999998</v>
      </c>
      <c r="O905" s="95">
        <f>'LEI Seaview Usage'!M904</f>
        <v>61.400000000000006</v>
      </c>
      <c r="P905" s="95">
        <f>'LEI Seaview Usage'!N904</f>
        <v>61.400000000000006</v>
      </c>
      <c r="Q905" s="95">
        <f>'LEI Seaview Usage'!O904</f>
        <v>64.658000000000001</v>
      </c>
      <c r="R905" s="64">
        <f t="shared" ref="R905:R968" si="48">AVERAGE(L905:Q905)</f>
        <v>52.140999999999998</v>
      </c>
      <c r="S905" s="114">
        <f t="shared" ref="S905:S968" si="49">IFERROR(AVERAGE(E905:J905)/2,"")</f>
        <v>1005.875</v>
      </c>
    </row>
    <row r="906" spans="2:19" ht="15.75" x14ac:dyDescent="0.25">
      <c r="B906" s="58"/>
      <c r="C906" s="13">
        <v>0.625</v>
      </c>
      <c r="D906" s="14" t="s">
        <v>935</v>
      </c>
      <c r="E906" s="15"/>
      <c r="F906" s="15">
        <v>492</v>
      </c>
      <c r="G906" s="15">
        <v>317</v>
      </c>
      <c r="H906" s="15">
        <v>669</v>
      </c>
      <c r="I906" s="15">
        <v>255</v>
      </c>
      <c r="J906" s="17">
        <v>180</v>
      </c>
      <c r="K906" s="60">
        <f t="shared" si="47"/>
        <v>1913</v>
      </c>
      <c r="L906" s="95">
        <f>'LEI Seaview Usage'!J905</f>
        <v>35</v>
      </c>
      <c r="M906" s="95">
        <f>'LEI Seaview Usage'!K905</f>
        <v>38.69</v>
      </c>
      <c r="N906" s="95">
        <f>'LEI Seaview Usage'!L905</f>
        <v>37.377499999999998</v>
      </c>
      <c r="O906" s="95">
        <f>'LEI Seaview Usage'!M905</f>
        <v>40.017499999999998</v>
      </c>
      <c r="P906" s="95">
        <f>'LEI Seaview Usage'!N905</f>
        <v>36.912500000000001</v>
      </c>
      <c r="Q906" s="95">
        <f>'LEI Seaview Usage'!O905</f>
        <v>36.35</v>
      </c>
      <c r="R906" s="64">
        <f t="shared" si="48"/>
        <v>37.391249999999992</v>
      </c>
      <c r="S906" s="114">
        <f t="shared" si="49"/>
        <v>191.3</v>
      </c>
    </row>
    <row r="907" spans="2:19" ht="15.75" x14ac:dyDescent="0.25">
      <c r="B907" s="58"/>
      <c r="C907" s="13">
        <v>0.625</v>
      </c>
      <c r="D907" s="14" t="s">
        <v>936</v>
      </c>
      <c r="E907" s="15">
        <v>129</v>
      </c>
      <c r="F907" s="15">
        <v>227</v>
      </c>
      <c r="G907" s="15">
        <v>858</v>
      </c>
      <c r="H907" s="15">
        <v>1852</v>
      </c>
      <c r="I907" s="15">
        <v>694</v>
      </c>
      <c r="J907" s="17">
        <v>482</v>
      </c>
      <c r="K907" s="60">
        <f t="shared" si="47"/>
        <v>4242</v>
      </c>
      <c r="L907" s="95">
        <f>'LEI Seaview Usage'!J906</f>
        <v>35.967500000000001</v>
      </c>
      <c r="M907" s="95">
        <f>'LEI Seaview Usage'!K906</f>
        <v>36.702500000000001</v>
      </c>
      <c r="N907" s="95">
        <f>'LEI Seaview Usage'!L906</f>
        <v>41.435000000000002</v>
      </c>
      <c r="O907" s="95">
        <f>'LEI Seaview Usage'!M906</f>
        <v>57.835999999999999</v>
      </c>
      <c r="P907" s="95">
        <f>'LEI Seaview Usage'!N906</f>
        <v>40.204999999999998</v>
      </c>
      <c r="Q907" s="95">
        <f>'LEI Seaview Usage'!O906</f>
        <v>38.615000000000002</v>
      </c>
      <c r="R907" s="64">
        <f t="shared" si="48"/>
        <v>41.793500000000002</v>
      </c>
      <c r="S907" s="114">
        <f t="shared" si="49"/>
        <v>353.5</v>
      </c>
    </row>
    <row r="908" spans="2:19" ht="15.75" x14ac:dyDescent="0.25">
      <c r="B908" s="58"/>
      <c r="C908" s="13">
        <v>0.625</v>
      </c>
      <c r="D908" s="14" t="s">
        <v>937</v>
      </c>
      <c r="E908" s="15">
        <v>207</v>
      </c>
      <c r="F908" s="15">
        <v>154</v>
      </c>
      <c r="G908" s="15">
        <v>396</v>
      </c>
      <c r="H908" s="15">
        <v>889</v>
      </c>
      <c r="I908" s="15">
        <v>421</v>
      </c>
      <c r="J908" s="17">
        <v>41</v>
      </c>
      <c r="K908" s="60">
        <f t="shared" si="47"/>
        <v>2108</v>
      </c>
      <c r="L908" s="95">
        <f>'LEI Seaview Usage'!J907</f>
        <v>36.552500000000002</v>
      </c>
      <c r="M908" s="95">
        <f>'LEI Seaview Usage'!K907</f>
        <v>36.155000000000001</v>
      </c>
      <c r="N908" s="95">
        <f>'LEI Seaview Usage'!L907</f>
        <v>37.97</v>
      </c>
      <c r="O908" s="95">
        <f>'LEI Seaview Usage'!M907</f>
        <v>41.667500000000004</v>
      </c>
      <c r="P908" s="95">
        <f>'LEI Seaview Usage'!N907</f>
        <v>38.157499999999999</v>
      </c>
      <c r="Q908" s="95">
        <f>'LEI Seaview Usage'!O907</f>
        <v>35.307499999999997</v>
      </c>
      <c r="R908" s="64">
        <f t="shared" si="48"/>
        <v>37.635000000000005</v>
      </c>
      <c r="S908" s="114">
        <f t="shared" si="49"/>
        <v>175.66666666666666</v>
      </c>
    </row>
    <row r="909" spans="2:19" ht="15.75" x14ac:dyDescent="0.25">
      <c r="B909" s="58"/>
      <c r="C909" s="13">
        <v>0.625</v>
      </c>
      <c r="D909" s="14" t="s">
        <v>938</v>
      </c>
      <c r="E909" s="15"/>
      <c r="F909" s="15"/>
      <c r="G909" s="15">
        <v>359</v>
      </c>
      <c r="H909" s="15">
        <v>1041</v>
      </c>
      <c r="I909" s="15">
        <v>259</v>
      </c>
      <c r="J909" s="17">
        <v>4</v>
      </c>
      <c r="K909" s="60">
        <f t="shared" si="47"/>
        <v>1663</v>
      </c>
      <c r="L909" s="95">
        <f>'LEI Seaview Usage'!J908</f>
        <v>35</v>
      </c>
      <c r="M909" s="95">
        <f>'LEI Seaview Usage'!K908</f>
        <v>35</v>
      </c>
      <c r="N909" s="95">
        <f>'LEI Seaview Usage'!L908</f>
        <v>37.692500000000003</v>
      </c>
      <c r="O909" s="95">
        <f>'LEI Seaview Usage'!M908</f>
        <v>43.238</v>
      </c>
      <c r="P909" s="95">
        <f>'LEI Seaview Usage'!N908</f>
        <v>36.942500000000003</v>
      </c>
      <c r="Q909" s="95">
        <f>'LEI Seaview Usage'!O908</f>
        <v>35.03</v>
      </c>
      <c r="R909" s="64">
        <f t="shared" si="48"/>
        <v>37.150500000000001</v>
      </c>
      <c r="S909" s="114">
        <f t="shared" si="49"/>
        <v>207.875</v>
      </c>
    </row>
    <row r="910" spans="2:19" ht="15.75" x14ac:dyDescent="0.25">
      <c r="B910" s="58"/>
      <c r="C910" s="13">
        <v>0.625</v>
      </c>
      <c r="D910" s="14" t="s">
        <v>939</v>
      </c>
      <c r="E910" s="15">
        <v>33</v>
      </c>
      <c r="F910" s="15">
        <v>251</v>
      </c>
      <c r="G910" s="15">
        <v>697</v>
      </c>
      <c r="H910" s="15">
        <v>2746</v>
      </c>
      <c r="I910" s="15">
        <v>384</v>
      </c>
      <c r="J910" s="17">
        <v>670</v>
      </c>
      <c r="K910" s="60">
        <f t="shared" si="47"/>
        <v>4781</v>
      </c>
      <c r="L910" s="95">
        <f>'LEI Seaview Usage'!J909</f>
        <v>35.247500000000002</v>
      </c>
      <c r="M910" s="95">
        <f>'LEI Seaview Usage'!K909</f>
        <v>36.8825</v>
      </c>
      <c r="N910" s="95">
        <f>'LEI Seaview Usage'!L909</f>
        <v>40.227499999999999</v>
      </c>
      <c r="O910" s="95">
        <f>'LEI Seaview Usage'!M909</f>
        <v>73.927999999999997</v>
      </c>
      <c r="P910" s="95">
        <f>'LEI Seaview Usage'!N909</f>
        <v>37.880000000000003</v>
      </c>
      <c r="Q910" s="95">
        <f>'LEI Seaview Usage'!O909</f>
        <v>40.024999999999999</v>
      </c>
      <c r="R910" s="64">
        <f t="shared" si="48"/>
        <v>44.031749999999995</v>
      </c>
      <c r="S910" s="114">
        <f t="shared" si="49"/>
        <v>398.41666666666669</v>
      </c>
    </row>
    <row r="911" spans="2:19" ht="15.75" x14ac:dyDescent="0.25">
      <c r="B911" s="58"/>
      <c r="C911" s="13">
        <v>0.625</v>
      </c>
      <c r="D911" s="14" t="s">
        <v>940</v>
      </c>
      <c r="E911" s="15">
        <v>168</v>
      </c>
      <c r="F911" s="15">
        <v>386</v>
      </c>
      <c r="G911" s="15">
        <v>506</v>
      </c>
      <c r="H911" s="15">
        <v>544</v>
      </c>
      <c r="I911" s="15">
        <v>417</v>
      </c>
      <c r="J911" s="17">
        <v>259</v>
      </c>
      <c r="K911" s="60">
        <f t="shared" si="47"/>
        <v>2280</v>
      </c>
      <c r="L911" s="95">
        <f>'LEI Seaview Usage'!J910</f>
        <v>36.26</v>
      </c>
      <c r="M911" s="95">
        <f>'LEI Seaview Usage'!K910</f>
        <v>37.895000000000003</v>
      </c>
      <c r="N911" s="95">
        <f>'LEI Seaview Usage'!L910</f>
        <v>38.795000000000002</v>
      </c>
      <c r="O911" s="95">
        <f>'LEI Seaview Usage'!M910</f>
        <v>39.08</v>
      </c>
      <c r="P911" s="95">
        <f>'LEI Seaview Usage'!N910</f>
        <v>38.127499999999998</v>
      </c>
      <c r="Q911" s="95">
        <f>'LEI Seaview Usage'!O910</f>
        <v>36.942500000000003</v>
      </c>
      <c r="R911" s="64">
        <f t="shared" si="48"/>
        <v>37.85</v>
      </c>
      <c r="S911" s="114">
        <f t="shared" si="49"/>
        <v>190</v>
      </c>
    </row>
    <row r="912" spans="2:19" ht="15.75" x14ac:dyDescent="0.25">
      <c r="B912" s="58"/>
      <c r="C912" s="13">
        <v>0.625</v>
      </c>
      <c r="D912" s="14" t="s">
        <v>941</v>
      </c>
      <c r="E912" s="15">
        <v>283</v>
      </c>
      <c r="F912" s="15">
        <v>253</v>
      </c>
      <c r="G912" s="15">
        <v>433</v>
      </c>
      <c r="H912" s="15">
        <v>1006</v>
      </c>
      <c r="I912" s="15">
        <v>517</v>
      </c>
      <c r="J912" s="17">
        <v>57</v>
      </c>
      <c r="K912" s="60">
        <f t="shared" si="47"/>
        <v>2549</v>
      </c>
      <c r="L912" s="95">
        <f>'LEI Seaview Usage'!J911</f>
        <v>37.122500000000002</v>
      </c>
      <c r="M912" s="95">
        <f>'LEI Seaview Usage'!K911</f>
        <v>36.897500000000001</v>
      </c>
      <c r="N912" s="95">
        <f>'LEI Seaview Usage'!L911</f>
        <v>38.247500000000002</v>
      </c>
      <c r="O912" s="95">
        <f>'LEI Seaview Usage'!M911</f>
        <v>42.607999999999997</v>
      </c>
      <c r="P912" s="95">
        <f>'LEI Seaview Usage'!N911</f>
        <v>38.877499999999998</v>
      </c>
      <c r="Q912" s="95">
        <f>'LEI Seaview Usage'!O911</f>
        <v>35.427500000000002</v>
      </c>
      <c r="R912" s="64">
        <f t="shared" si="48"/>
        <v>38.196750000000002</v>
      </c>
      <c r="S912" s="114">
        <f t="shared" si="49"/>
        <v>212.41666666666666</v>
      </c>
    </row>
    <row r="913" spans="2:19" ht="15.75" x14ac:dyDescent="0.25">
      <c r="B913" s="58"/>
      <c r="C913" s="13">
        <v>0.625</v>
      </c>
      <c r="D913" s="14" t="s">
        <v>942</v>
      </c>
      <c r="E913" s="15">
        <v>40</v>
      </c>
      <c r="F913" s="15">
        <v>46</v>
      </c>
      <c r="G913" s="15">
        <v>227</v>
      </c>
      <c r="H913" s="15">
        <v>396</v>
      </c>
      <c r="I913" s="15">
        <v>90</v>
      </c>
      <c r="J913" s="17">
        <v>24</v>
      </c>
      <c r="K913" s="60">
        <f t="shared" si="47"/>
        <v>823</v>
      </c>
      <c r="L913" s="95">
        <f>'LEI Seaview Usage'!J912</f>
        <v>35.299999999999997</v>
      </c>
      <c r="M913" s="95">
        <f>'LEI Seaview Usage'!K912</f>
        <v>35.344999999999999</v>
      </c>
      <c r="N913" s="95">
        <f>'LEI Seaview Usage'!L912</f>
        <v>36.702500000000001</v>
      </c>
      <c r="O913" s="95">
        <f>'LEI Seaview Usage'!M912</f>
        <v>37.97</v>
      </c>
      <c r="P913" s="95">
        <f>'LEI Seaview Usage'!N912</f>
        <v>35.674999999999997</v>
      </c>
      <c r="Q913" s="95">
        <f>'LEI Seaview Usage'!O912</f>
        <v>35.18</v>
      </c>
      <c r="R913" s="64">
        <f t="shared" si="48"/>
        <v>36.028750000000002</v>
      </c>
      <c r="S913" s="114">
        <f t="shared" si="49"/>
        <v>68.583333333333329</v>
      </c>
    </row>
    <row r="914" spans="2:19" ht="15.75" x14ac:dyDescent="0.25">
      <c r="B914" s="58"/>
      <c r="C914" s="13">
        <v>0.625</v>
      </c>
      <c r="D914" s="14" t="s">
        <v>943</v>
      </c>
      <c r="E914" s="15">
        <v>65</v>
      </c>
      <c r="F914" s="15">
        <v>71</v>
      </c>
      <c r="G914" s="15">
        <v>198</v>
      </c>
      <c r="H914" s="15">
        <v>451</v>
      </c>
      <c r="I914" s="15">
        <v>202</v>
      </c>
      <c r="J914" s="17">
        <v>104</v>
      </c>
      <c r="K914" s="60">
        <f t="shared" si="47"/>
        <v>1091</v>
      </c>
      <c r="L914" s="95">
        <f>'LEI Seaview Usage'!J913</f>
        <v>35.487499999999997</v>
      </c>
      <c r="M914" s="95">
        <f>'LEI Seaview Usage'!K913</f>
        <v>35.532499999999999</v>
      </c>
      <c r="N914" s="95">
        <f>'LEI Seaview Usage'!L913</f>
        <v>36.484999999999999</v>
      </c>
      <c r="O914" s="95">
        <f>'LEI Seaview Usage'!M913</f>
        <v>38.3825</v>
      </c>
      <c r="P914" s="95">
        <f>'LEI Seaview Usage'!N913</f>
        <v>36.515000000000001</v>
      </c>
      <c r="Q914" s="95">
        <f>'LEI Seaview Usage'!O913</f>
        <v>35.78</v>
      </c>
      <c r="R914" s="64">
        <f t="shared" si="48"/>
        <v>36.363749999999996</v>
      </c>
      <c r="S914" s="114">
        <f t="shared" si="49"/>
        <v>90.916666666666671</v>
      </c>
    </row>
    <row r="915" spans="2:19" ht="15.75" x14ac:dyDescent="0.25">
      <c r="B915" s="58"/>
      <c r="C915" s="13">
        <v>0.625</v>
      </c>
      <c r="D915" s="14" t="s">
        <v>944</v>
      </c>
      <c r="E915" s="15">
        <v>394</v>
      </c>
      <c r="F915" s="15">
        <v>544</v>
      </c>
      <c r="G915" s="15">
        <v>410</v>
      </c>
      <c r="H915" s="15">
        <v>1025</v>
      </c>
      <c r="I915" s="15">
        <v>641</v>
      </c>
      <c r="J915" s="17">
        <v>471</v>
      </c>
      <c r="K915" s="60">
        <f t="shared" si="47"/>
        <v>3485</v>
      </c>
      <c r="L915" s="95">
        <f>'LEI Seaview Usage'!J914</f>
        <v>37.954999999999998</v>
      </c>
      <c r="M915" s="95">
        <f>'LEI Seaview Usage'!K914</f>
        <v>39.08</v>
      </c>
      <c r="N915" s="95">
        <f>'LEI Seaview Usage'!L914</f>
        <v>38.075000000000003</v>
      </c>
      <c r="O915" s="95">
        <f>'LEI Seaview Usage'!M914</f>
        <v>42.95</v>
      </c>
      <c r="P915" s="95">
        <f>'LEI Seaview Usage'!N914</f>
        <v>39.807499999999997</v>
      </c>
      <c r="Q915" s="95">
        <f>'LEI Seaview Usage'!O914</f>
        <v>38.532499999999999</v>
      </c>
      <c r="R915" s="64">
        <f t="shared" si="48"/>
        <v>39.4</v>
      </c>
      <c r="S915" s="114">
        <f t="shared" si="49"/>
        <v>290.41666666666669</v>
      </c>
    </row>
    <row r="916" spans="2:19" ht="15.75" x14ac:dyDescent="0.25">
      <c r="B916" s="58"/>
      <c r="C916" s="13">
        <v>0.625</v>
      </c>
      <c r="D916" s="14" t="s">
        <v>945</v>
      </c>
      <c r="E916" s="15">
        <v>371</v>
      </c>
      <c r="F916" s="15">
        <v>131</v>
      </c>
      <c r="G916" s="15">
        <v>1041</v>
      </c>
      <c r="H916" s="15">
        <v>2252</v>
      </c>
      <c r="I916" s="15">
        <v>3388</v>
      </c>
      <c r="J916" s="17">
        <v>2328</v>
      </c>
      <c r="K916" s="60">
        <f t="shared" si="47"/>
        <v>9511</v>
      </c>
      <c r="L916" s="95">
        <f>'LEI Seaview Usage'!J915</f>
        <v>37.782499999999999</v>
      </c>
      <c r="M916" s="95">
        <f>'LEI Seaview Usage'!K915</f>
        <v>35.982500000000002</v>
      </c>
      <c r="N916" s="95">
        <f>'LEI Seaview Usage'!L915</f>
        <v>43.238</v>
      </c>
      <c r="O916" s="95">
        <f>'LEI Seaview Usage'!M915</f>
        <v>65.036000000000001</v>
      </c>
      <c r="P916" s="95">
        <f>'LEI Seaview Usage'!N915</f>
        <v>94.02</v>
      </c>
      <c r="Q916" s="95">
        <f>'LEI Seaview Usage'!O915</f>
        <v>66.403999999999996</v>
      </c>
      <c r="R916" s="64">
        <f t="shared" si="48"/>
        <v>57.077166666666663</v>
      </c>
      <c r="S916" s="114">
        <f t="shared" si="49"/>
        <v>792.58333333333337</v>
      </c>
    </row>
    <row r="917" spans="2:19" ht="15.75" x14ac:dyDescent="0.25">
      <c r="B917" s="58"/>
      <c r="C917" s="13">
        <v>0.625</v>
      </c>
      <c r="D917" s="14" t="s">
        <v>946</v>
      </c>
      <c r="E917" s="15">
        <v>237</v>
      </c>
      <c r="F917" s="15">
        <v>229</v>
      </c>
      <c r="G917" s="15">
        <v>247</v>
      </c>
      <c r="H917" s="15">
        <v>192</v>
      </c>
      <c r="I917" s="15">
        <v>220</v>
      </c>
      <c r="J917" s="17">
        <v>226</v>
      </c>
      <c r="K917" s="60">
        <f t="shared" si="47"/>
        <v>1351</v>
      </c>
      <c r="L917" s="95">
        <f>'LEI Seaview Usage'!J916</f>
        <v>36.777500000000003</v>
      </c>
      <c r="M917" s="95">
        <f>'LEI Seaview Usage'!K916</f>
        <v>36.717500000000001</v>
      </c>
      <c r="N917" s="95">
        <f>'LEI Seaview Usage'!L916</f>
        <v>36.852499999999999</v>
      </c>
      <c r="O917" s="95">
        <f>'LEI Seaview Usage'!M916</f>
        <v>36.44</v>
      </c>
      <c r="P917" s="95">
        <f>'LEI Seaview Usage'!N916</f>
        <v>36.65</v>
      </c>
      <c r="Q917" s="95">
        <f>'LEI Seaview Usage'!O916</f>
        <v>36.695</v>
      </c>
      <c r="R917" s="64">
        <f t="shared" si="48"/>
        <v>36.688749999999999</v>
      </c>
      <c r="S917" s="114">
        <f t="shared" si="49"/>
        <v>112.58333333333333</v>
      </c>
    </row>
    <row r="918" spans="2:19" ht="15.75" x14ac:dyDescent="0.25">
      <c r="B918" s="58"/>
      <c r="C918" s="13">
        <v>0.625</v>
      </c>
      <c r="D918" s="14" t="s">
        <v>947</v>
      </c>
      <c r="E918" s="15">
        <v>32</v>
      </c>
      <c r="F918" s="15">
        <v>33</v>
      </c>
      <c r="G918" s="15">
        <v>146</v>
      </c>
      <c r="H918" s="15">
        <v>14</v>
      </c>
      <c r="I918" s="15">
        <v>4</v>
      </c>
      <c r="J918" s="17">
        <v>231</v>
      </c>
      <c r="K918" s="60">
        <f t="shared" si="47"/>
        <v>460</v>
      </c>
      <c r="L918" s="95">
        <f>'LEI Seaview Usage'!J917</f>
        <v>35.24</v>
      </c>
      <c r="M918" s="95">
        <f>'LEI Seaview Usage'!K917</f>
        <v>35.247500000000002</v>
      </c>
      <c r="N918" s="95">
        <f>'LEI Seaview Usage'!L917</f>
        <v>36.094999999999999</v>
      </c>
      <c r="O918" s="95">
        <f>'LEI Seaview Usage'!M917</f>
        <v>35.104999999999997</v>
      </c>
      <c r="P918" s="95">
        <f>'LEI Seaview Usage'!N917</f>
        <v>35.03</v>
      </c>
      <c r="Q918" s="95">
        <f>'LEI Seaview Usage'!O917</f>
        <v>36.732500000000002</v>
      </c>
      <c r="R918" s="64">
        <f t="shared" si="48"/>
        <v>35.574999999999996</v>
      </c>
      <c r="S918" s="114">
        <f t="shared" si="49"/>
        <v>38.333333333333336</v>
      </c>
    </row>
    <row r="919" spans="2:19" ht="15.75" x14ac:dyDescent="0.25">
      <c r="B919" s="58"/>
      <c r="C919" s="13">
        <v>0.625</v>
      </c>
      <c r="D919" s="14" t="s">
        <v>948</v>
      </c>
      <c r="E919" s="15">
        <v>535</v>
      </c>
      <c r="F919" s="15">
        <v>457</v>
      </c>
      <c r="G919" s="15">
        <v>561</v>
      </c>
      <c r="H919" s="15">
        <v>513</v>
      </c>
      <c r="I919" s="15">
        <v>527</v>
      </c>
      <c r="J919" s="17">
        <v>523</v>
      </c>
      <c r="K919" s="60">
        <f t="shared" si="47"/>
        <v>3116</v>
      </c>
      <c r="L919" s="95">
        <f>'LEI Seaview Usage'!J918</f>
        <v>39.012500000000003</v>
      </c>
      <c r="M919" s="95">
        <f>'LEI Seaview Usage'!K918</f>
        <v>38.427500000000002</v>
      </c>
      <c r="N919" s="95">
        <f>'LEI Seaview Usage'!L918</f>
        <v>39.207500000000003</v>
      </c>
      <c r="O919" s="95">
        <f>'LEI Seaview Usage'!M918</f>
        <v>38.847499999999997</v>
      </c>
      <c r="P919" s="95">
        <f>'LEI Seaview Usage'!N918</f>
        <v>38.952500000000001</v>
      </c>
      <c r="Q919" s="95">
        <f>'LEI Seaview Usage'!O918</f>
        <v>38.922499999999999</v>
      </c>
      <c r="R919" s="64">
        <f t="shared" si="48"/>
        <v>38.895000000000003</v>
      </c>
      <c r="S919" s="114">
        <f t="shared" si="49"/>
        <v>259.66666666666669</v>
      </c>
    </row>
    <row r="920" spans="2:19" ht="15.75" x14ac:dyDescent="0.25">
      <c r="B920" s="58"/>
      <c r="C920" s="13">
        <v>0.625</v>
      </c>
      <c r="D920" s="14" t="s">
        <v>949</v>
      </c>
      <c r="E920" s="15">
        <v>643</v>
      </c>
      <c r="F920" s="15">
        <v>786</v>
      </c>
      <c r="G920" s="15">
        <v>754</v>
      </c>
      <c r="H920" s="15">
        <v>981</v>
      </c>
      <c r="I920" s="15">
        <v>694</v>
      </c>
      <c r="J920" s="17">
        <v>630</v>
      </c>
      <c r="K920" s="60">
        <f t="shared" si="47"/>
        <v>4488</v>
      </c>
      <c r="L920" s="95">
        <f>'LEI Seaview Usage'!J919</f>
        <v>39.822499999999998</v>
      </c>
      <c r="M920" s="95">
        <f>'LEI Seaview Usage'!K919</f>
        <v>40.895000000000003</v>
      </c>
      <c r="N920" s="95">
        <f>'LEI Seaview Usage'!L919</f>
        <v>40.655000000000001</v>
      </c>
      <c r="O920" s="95">
        <f>'LEI Seaview Usage'!M919</f>
        <v>42.357500000000002</v>
      </c>
      <c r="P920" s="95">
        <f>'LEI Seaview Usage'!N919</f>
        <v>40.204999999999998</v>
      </c>
      <c r="Q920" s="95">
        <f>'LEI Seaview Usage'!O919</f>
        <v>39.725000000000001</v>
      </c>
      <c r="R920" s="64">
        <f t="shared" si="48"/>
        <v>40.61</v>
      </c>
      <c r="S920" s="114">
        <f t="shared" si="49"/>
        <v>374</v>
      </c>
    </row>
    <row r="921" spans="2:19" ht="15.75" x14ac:dyDescent="0.25">
      <c r="B921" s="58"/>
      <c r="C921" s="13">
        <v>0.625</v>
      </c>
      <c r="D921" s="14" t="s">
        <v>950</v>
      </c>
      <c r="E921" s="15">
        <v>464</v>
      </c>
      <c r="F921" s="15">
        <v>553</v>
      </c>
      <c r="G921" s="15">
        <v>483</v>
      </c>
      <c r="H921" s="15">
        <v>589</v>
      </c>
      <c r="I921" s="15">
        <v>555</v>
      </c>
      <c r="J921" s="17">
        <v>515</v>
      </c>
      <c r="K921" s="60">
        <f t="shared" si="47"/>
        <v>3159</v>
      </c>
      <c r="L921" s="95">
        <f>'LEI Seaview Usage'!J920</f>
        <v>38.479999999999997</v>
      </c>
      <c r="M921" s="95">
        <f>'LEI Seaview Usage'!K920</f>
        <v>39.147500000000001</v>
      </c>
      <c r="N921" s="95">
        <f>'LEI Seaview Usage'!L920</f>
        <v>38.622500000000002</v>
      </c>
      <c r="O921" s="95">
        <f>'LEI Seaview Usage'!M920</f>
        <v>39.417499999999997</v>
      </c>
      <c r="P921" s="95">
        <f>'LEI Seaview Usage'!N920</f>
        <v>39.162500000000001</v>
      </c>
      <c r="Q921" s="95">
        <f>'LEI Seaview Usage'!O920</f>
        <v>38.862499999999997</v>
      </c>
      <c r="R921" s="64">
        <f t="shared" si="48"/>
        <v>38.948749999999997</v>
      </c>
      <c r="S921" s="114">
        <f t="shared" si="49"/>
        <v>263.25</v>
      </c>
    </row>
    <row r="922" spans="2:19" ht="15.75" x14ac:dyDescent="0.25">
      <c r="B922" s="58"/>
      <c r="C922" s="13">
        <v>0.625</v>
      </c>
      <c r="D922" s="14" t="s">
        <v>951</v>
      </c>
      <c r="E922" s="15">
        <v>260</v>
      </c>
      <c r="F922" s="15">
        <v>237</v>
      </c>
      <c r="G922" s="15">
        <v>268</v>
      </c>
      <c r="H922" s="15">
        <v>917</v>
      </c>
      <c r="I922" s="15">
        <v>509</v>
      </c>
      <c r="J922" s="17">
        <v>152</v>
      </c>
      <c r="K922" s="60">
        <f t="shared" si="47"/>
        <v>2343</v>
      </c>
      <c r="L922" s="95">
        <f>'LEI Seaview Usage'!J921</f>
        <v>36.950000000000003</v>
      </c>
      <c r="M922" s="95">
        <f>'LEI Seaview Usage'!K921</f>
        <v>36.777500000000003</v>
      </c>
      <c r="N922" s="95">
        <f>'LEI Seaview Usage'!L921</f>
        <v>37.01</v>
      </c>
      <c r="O922" s="95">
        <f>'LEI Seaview Usage'!M921</f>
        <v>41.877499999999998</v>
      </c>
      <c r="P922" s="95">
        <f>'LEI Seaview Usage'!N921</f>
        <v>38.817500000000003</v>
      </c>
      <c r="Q922" s="95">
        <f>'LEI Seaview Usage'!O921</f>
        <v>36.14</v>
      </c>
      <c r="R922" s="64">
        <f t="shared" si="48"/>
        <v>37.928750000000001</v>
      </c>
      <c r="S922" s="114">
        <f t="shared" si="49"/>
        <v>195.25</v>
      </c>
    </row>
    <row r="923" spans="2:19" ht="15.75" x14ac:dyDescent="0.25">
      <c r="B923" s="58"/>
      <c r="C923" s="13">
        <v>0.625</v>
      </c>
      <c r="D923" s="14" t="s">
        <v>952</v>
      </c>
      <c r="E923" s="15">
        <v>178</v>
      </c>
      <c r="F923" s="15">
        <v>160</v>
      </c>
      <c r="G923" s="15">
        <v>893</v>
      </c>
      <c r="H923" s="15">
        <v>698</v>
      </c>
      <c r="I923" s="15">
        <v>459</v>
      </c>
      <c r="J923" s="17">
        <v>203</v>
      </c>
      <c r="K923" s="60">
        <f t="shared" si="47"/>
        <v>2591</v>
      </c>
      <c r="L923" s="95">
        <f>'LEI Seaview Usage'!J922</f>
        <v>36.335000000000001</v>
      </c>
      <c r="M923" s="95">
        <f>'LEI Seaview Usage'!K922</f>
        <v>36.200000000000003</v>
      </c>
      <c r="N923" s="95">
        <f>'LEI Seaview Usage'!L922</f>
        <v>41.697499999999998</v>
      </c>
      <c r="O923" s="95">
        <f>'LEI Seaview Usage'!M922</f>
        <v>40.234999999999999</v>
      </c>
      <c r="P923" s="95">
        <f>'LEI Seaview Usage'!N922</f>
        <v>38.442500000000003</v>
      </c>
      <c r="Q923" s="95">
        <f>'LEI Seaview Usage'!O922</f>
        <v>36.522500000000001</v>
      </c>
      <c r="R923" s="64">
        <f t="shared" si="48"/>
        <v>38.238749999999996</v>
      </c>
      <c r="S923" s="114">
        <f t="shared" si="49"/>
        <v>215.91666666666666</v>
      </c>
    </row>
    <row r="924" spans="2:19" ht="15.75" x14ac:dyDescent="0.25">
      <c r="B924" s="58"/>
      <c r="C924" s="13">
        <v>0.625</v>
      </c>
      <c r="D924" s="14" t="s">
        <v>953</v>
      </c>
      <c r="E924" s="15">
        <v>978</v>
      </c>
      <c r="F924" s="15">
        <v>944</v>
      </c>
      <c r="G924" s="15">
        <v>930</v>
      </c>
      <c r="H924" s="15">
        <v>999</v>
      </c>
      <c r="I924" s="15">
        <v>945</v>
      </c>
      <c r="J924" s="17">
        <v>1685</v>
      </c>
      <c r="K924" s="60">
        <f t="shared" si="47"/>
        <v>6481</v>
      </c>
      <c r="L924" s="95">
        <f>'LEI Seaview Usage'!J923</f>
        <v>42.335000000000001</v>
      </c>
      <c r="M924" s="95">
        <f>'LEI Seaview Usage'!K923</f>
        <v>42.08</v>
      </c>
      <c r="N924" s="95">
        <f>'LEI Seaview Usage'!L923</f>
        <v>41.975000000000001</v>
      </c>
      <c r="O924" s="95">
        <f>'LEI Seaview Usage'!M923</f>
        <v>42.4925</v>
      </c>
      <c r="P924" s="95">
        <f>'LEI Seaview Usage'!N923</f>
        <v>42.087499999999999</v>
      </c>
      <c r="Q924" s="95">
        <f>'LEI Seaview Usage'!O923</f>
        <v>54.83</v>
      </c>
      <c r="R924" s="64">
        <f t="shared" si="48"/>
        <v>44.300000000000004</v>
      </c>
      <c r="S924" s="114">
        <f t="shared" si="49"/>
        <v>540.08333333333337</v>
      </c>
    </row>
    <row r="925" spans="2:19" ht="15.75" x14ac:dyDescent="0.25">
      <c r="B925" s="58"/>
      <c r="C925" s="13">
        <v>0.625</v>
      </c>
      <c r="D925" s="14" t="s">
        <v>954</v>
      </c>
      <c r="E925" s="15">
        <v>416</v>
      </c>
      <c r="F925" s="15">
        <v>328</v>
      </c>
      <c r="G925" s="15">
        <v>622</v>
      </c>
      <c r="H925" s="15">
        <v>1082</v>
      </c>
      <c r="I925" s="15">
        <v>494</v>
      </c>
      <c r="J925" s="17">
        <v>458</v>
      </c>
      <c r="K925" s="60">
        <f t="shared" si="47"/>
        <v>3400</v>
      </c>
      <c r="L925" s="95">
        <f>'LEI Seaview Usage'!J924</f>
        <v>38.119999999999997</v>
      </c>
      <c r="M925" s="95">
        <f>'LEI Seaview Usage'!K924</f>
        <v>37.46</v>
      </c>
      <c r="N925" s="95">
        <f>'LEI Seaview Usage'!L924</f>
        <v>39.664999999999999</v>
      </c>
      <c r="O925" s="95">
        <f>'LEI Seaview Usage'!M924</f>
        <v>43.975999999999999</v>
      </c>
      <c r="P925" s="95">
        <f>'LEI Seaview Usage'!N924</f>
        <v>38.704999999999998</v>
      </c>
      <c r="Q925" s="95">
        <f>'LEI Seaview Usage'!O924</f>
        <v>38.435000000000002</v>
      </c>
      <c r="R925" s="64">
        <f t="shared" si="48"/>
        <v>39.393499999999996</v>
      </c>
      <c r="S925" s="114">
        <f t="shared" si="49"/>
        <v>283.33333333333331</v>
      </c>
    </row>
    <row r="926" spans="2:19" ht="15.75" x14ac:dyDescent="0.25">
      <c r="B926" s="58"/>
      <c r="C926" s="13">
        <v>0.625</v>
      </c>
      <c r="D926" s="14" t="s">
        <v>955</v>
      </c>
      <c r="E926" s="15"/>
      <c r="F926" s="15"/>
      <c r="G926" s="15"/>
      <c r="H926" s="15"/>
      <c r="I926" s="15">
        <v>12</v>
      </c>
      <c r="J926" s="17">
        <v>9</v>
      </c>
      <c r="K926" s="60">
        <f t="shared" si="47"/>
        <v>21</v>
      </c>
      <c r="L926" s="95">
        <f>'LEI Seaview Usage'!J925</f>
        <v>35</v>
      </c>
      <c r="M926" s="95">
        <f>'LEI Seaview Usage'!K925</f>
        <v>35</v>
      </c>
      <c r="N926" s="95">
        <f>'LEI Seaview Usage'!L925</f>
        <v>35</v>
      </c>
      <c r="O926" s="95">
        <f>'LEI Seaview Usage'!M925</f>
        <v>35</v>
      </c>
      <c r="P926" s="95">
        <f>'LEI Seaview Usage'!N925</f>
        <v>35.090000000000003</v>
      </c>
      <c r="Q926" s="95">
        <f>'LEI Seaview Usage'!O925</f>
        <v>35.067500000000003</v>
      </c>
      <c r="R926" s="64">
        <f t="shared" si="48"/>
        <v>35.026249999999997</v>
      </c>
      <c r="S926" s="114">
        <f t="shared" si="49"/>
        <v>5.25</v>
      </c>
    </row>
    <row r="927" spans="2:19" ht="15.75" x14ac:dyDescent="0.25">
      <c r="B927" s="58"/>
      <c r="C927" s="13">
        <v>0.625</v>
      </c>
      <c r="D927" s="14" t="s">
        <v>956</v>
      </c>
      <c r="E927" s="15">
        <v>808</v>
      </c>
      <c r="F927" s="15">
        <v>641</v>
      </c>
      <c r="G927" s="15">
        <v>900</v>
      </c>
      <c r="H927" s="15">
        <v>1000</v>
      </c>
      <c r="I927" s="15">
        <v>905</v>
      </c>
      <c r="J927" s="17">
        <v>885</v>
      </c>
      <c r="K927" s="60">
        <f t="shared" si="47"/>
        <v>5139</v>
      </c>
      <c r="L927" s="95">
        <f>'LEI Seaview Usage'!J926</f>
        <v>41.06</v>
      </c>
      <c r="M927" s="95">
        <f>'LEI Seaview Usage'!K926</f>
        <v>39.807499999999997</v>
      </c>
      <c r="N927" s="95">
        <f>'LEI Seaview Usage'!L926</f>
        <v>41.75</v>
      </c>
      <c r="O927" s="95">
        <f>'LEI Seaview Usage'!M926</f>
        <v>42.5</v>
      </c>
      <c r="P927" s="95">
        <f>'LEI Seaview Usage'!N926</f>
        <v>41.787500000000001</v>
      </c>
      <c r="Q927" s="95">
        <f>'LEI Seaview Usage'!O926</f>
        <v>41.637500000000003</v>
      </c>
      <c r="R927" s="64">
        <f t="shared" si="48"/>
        <v>41.423750000000005</v>
      </c>
      <c r="S927" s="114">
        <f t="shared" si="49"/>
        <v>428.25</v>
      </c>
    </row>
    <row r="928" spans="2:19" ht="15.75" x14ac:dyDescent="0.25">
      <c r="B928" s="58"/>
      <c r="C928" s="13">
        <v>0.625</v>
      </c>
      <c r="D928" s="14" t="s">
        <v>957</v>
      </c>
      <c r="E928" s="15">
        <v>16</v>
      </c>
      <c r="F928" s="15">
        <v>59</v>
      </c>
      <c r="G928" s="15">
        <v>195</v>
      </c>
      <c r="H928" s="15">
        <v>458</v>
      </c>
      <c r="I928" s="15">
        <v>128</v>
      </c>
      <c r="J928" s="17">
        <v>107</v>
      </c>
      <c r="K928" s="60">
        <f t="shared" si="47"/>
        <v>963</v>
      </c>
      <c r="L928" s="95">
        <f>'LEI Seaview Usage'!J927</f>
        <v>35.119999999999997</v>
      </c>
      <c r="M928" s="95">
        <f>'LEI Seaview Usage'!K927</f>
        <v>35.442500000000003</v>
      </c>
      <c r="N928" s="95">
        <f>'LEI Seaview Usage'!L927</f>
        <v>36.462499999999999</v>
      </c>
      <c r="O928" s="95">
        <f>'LEI Seaview Usage'!M927</f>
        <v>38.435000000000002</v>
      </c>
      <c r="P928" s="95">
        <f>'LEI Seaview Usage'!N927</f>
        <v>35.96</v>
      </c>
      <c r="Q928" s="95">
        <f>'LEI Seaview Usage'!O927</f>
        <v>35.802500000000002</v>
      </c>
      <c r="R928" s="64">
        <f t="shared" si="48"/>
        <v>36.203750000000007</v>
      </c>
      <c r="S928" s="114">
        <f t="shared" si="49"/>
        <v>80.25</v>
      </c>
    </row>
    <row r="929" spans="2:19" ht="15.75" x14ac:dyDescent="0.25">
      <c r="B929" s="58"/>
      <c r="C929" s="13">
        <v>0.625</v>
      </c>
      <c r="D929" s="14" t="s">
        <v>958</v>
      </c>
      <c r="E929" s="15">
        <v>422</v>
      </c>
      <c r="F929" s="15">
        <v>510</v>
      </c>
      <c r="G929" s="15">
        <v>696</v>
      </c>
      <c r="H929" s="15">
        <v>959</v>
      </c>
      <c r="I929" s="15">
        <v>560</v>
      </c>
      <c r="J929" s="17">
        <v>367</v>
      </c>
      <c r="K929" s="60">
        <f t="shared" si="47"/>
        <v>3514</v>
      </c>
      <c r="L929" s="95">
        <f>'LEI Seaview Usage'!J928</f>
        <v>38.164999999999999</v>
      </c>
      <c r="M929" s="95">
        <f>'LEI Seaview Usage'!K928</f>
        <v>38.825000000000003</v>
      </c>
      <c r="N929" s="95">
        <f>'LEI Seaview Usage'!L928</f>
        <v>40.22</v>
      </c>
      <c r="O929" s="95">
        <f>'LEI Seaview Usage'!M928</f>
        <v>42.192500000000003</v>
      </c>
      <c r="P929" s="95">
        <f>'LEI Seaview Usage'!N928</f>
        <v>39.200000000000003</v>
      </c>
      <c r="Q929" s="95">
        <f>'LEI Seaview Usage'!O928</f>
        <v>37.752499999999998</v>
      </c>
      <c r="R929" s="64">
        <f t="shared" si="48"/>
        <v>39.392500000000005</v>
      </c>
      <c r="S929" s="114">
        <f t="shared" si="49"/>
        <v>292.83333333333331</v>
      </c>
    </row>
    <row r="930" spans="2:19" ht="15.75" x14ac:dyDescent="0.25">
      <c r="B930" s="58"/>
      <c r="C930" s="13">
        <v>0.625</v>
      </c>
      <c r="D930" s="14" t="s">
        <v>959</v>
      </c>
      <c r="E930" s="15">
        <v>673</v>
      </c>
      <c r="F930" s="15">
        <v>629</v>
      </c>
      <c r="G930" s="15">
        <v>1246</v>
      </c>
      <c r="H930" s="15">
        <v>1292</v>
      </c>
      <c r="I930" s="15">
        <v>775</v>
      </c>
      <c r="J930" s="17">
        <v>618</v>
      </c>
      <c r="K930" s="60">
        <f t="shared" si="47"/>
        <v>5233</v>
      </c>
      <c r="L930" s="95">
        <f>'LEI Seaview Usage'!J929</f>
        <v>40.047499999999999</v>
      </c>
      <c r="M930" s="95">
        <f>'LEI Seaview Usage'!K929</f>
        <v>39.717500000000001</v>
      </c>
      <c r="N930" s="95">
        <f>'LEI Seaview Usage'!L929</f>
        <v>46.927999999999997</v>
      </c>
      <c r="O930" s="95">
        <f>'LEI Seaview Usage'!M929</f>
        <v>47.756</v>
      </c>
      <c r="P930" s="95">
        <f>'LEI Seaview Usage'!N929</f>
        <v>40.8125</v>
      </c>
      <c r="Q930" s="95">
        <f>'LEI Seaview Usage'!O929</f>
        <v>39.634999999999998</v>
      </c>
      <c r="R930" s="64">
        <f t="shared" si="48"/>
        <v>42.482750000000003</v>
      </c>
      <c r="S930" s="114">
        <f t="shared" si="49"/>
        <v>436.08333333333331</v>
      </c>
    </row>
    <row r="931" spans="2:19" ht="15.75" x14ac:dyDescent="0.25">
      <c r="B931" s="58"/>
      <c r="C931" s="13">
        <v>0.625</v>
      </c>
      <c r="D931" s="14" t="s">
        <v>960</v>
      </c>
      <c r="E931" s="15">
        <v>1063</v>
      </c>
      <c r="F931" s="15">
        <v>1060</v>
      </c>
      <c r="G931" s="15">
        <v>1346</v>
      </c>
      <c r="H931" s="15">
        <v>1481</v>
      </c>
      <c r="I931" s="15">
        <v>1518</v>
      </c>
      <c r="J931" s="17">
        <v>1298</v>
      </c>
      <c r="K931" s="60">
        <f t="shared" si="47"/>
        <v>7766</v>
      </c>
      <c r="L931" s="95">
        <f>'LEI Seaview Usage'!J930</f>
        <v>43.634</v>
      </c>
      <c r="M931" s="95">
        <f>'LEI Seaview Usage'!K930</f>
        <v>43.58</v>
      </c>
      <c r="N931" s="95">
        <f>'LEI Seaview Usage'!L930</f>
        <v>48.728000000000002</v>
      </c>
      <c r="O931" s="95">
        <f>'LEI Seaview Usage'!M930</f>
        <v>51.158000000000001</v>
      </c>
      <c r="P931" s="95">
        <f>'LEI Seaview Usage'!N930</f>
        <v>51.823999999999998</v>
      </c>
      <c r="Q931" s="95">
        <f>'LEI Seaview Usage'!O930</f>
        <v>47.863999999999997</v>
      </c>
      <c r="R931" s="64">
        <f t="shared" si="48"/>
        <v>47.798000000000002</v>
      </c>
      <c r="S931" s="114">
        <f t="shared" si="49"/>
        <v>647.16666666666663</v>
      </c>
    </row>
    <row r="932" spans="2:19" ht="15.75" x14ac:dyDescent="0.25">
      <c r="B932" s="58"/>
      <c r="C932" s="13">
        <v>0.625</v>
      </c>
      <c r="D932" s="14" t="s">
        <v>961</v>
      </c>
      <c r="E932" s="15">
        <v>707</v>
      </c>
      <c r="F932" s="15">
        <v>960</v>
      </c>
      <c r="G932" s="15">
        <v>2474</v>
      </c>
      <c r="H932" s="15">
        <v>5487</v>
      </c>
      <c r="I932" s="15">
        <v>1448</v>
      </c>
      <c r="J932" s="17">
        <v>820</v>
      </c>
      <c r="K932" s="60">
        <f t="shared" si="47"/>
        <v>11896</v>
      </c>
      <c r="L932" s="95">
        <f>'LEI Seaview Usage'!J931</f>
        <v>40.302500000000002</v>
      </c>
      <c r="M932" s="95">
        <f>'LEI Seaview Usage'!K931</f>
        <v>42.2</v>
      </c>
      <c r="N932" s="95">
        <f>'LEI Seaview Usage'!L931</f>
        <v>69.031999999999996</v>
      </c>
      <c r="O932" s="95">
        <f>'LEI Seaview Usage'!M931</f>
        <v>177.98000000000002</v>
      </c>
      <c r="P932" s="95">
        <f>'LEI Seaview Usage'!N931</f>
        <v>50.564</v>
      </c>
      <c r="Q932" s="95">
        <f>'LEI Seaview Usage'!O931</f>
        <v>41.15</v>
      </c>
      <c r="R932" s="64">
        <f t="shared" si="48"/>
        <v>70.204750000000004</v>
      </c>
      <c r="S932" s="114">
        <f t="shared" si="49"/>
        <v>991.33333333333337</v>
      </c>
    </row>
    <row r="933" spans="2:19" ht="15.75" x14ac:dyDescent="0.25">
      <c r="B933" s="58"/>
      <c r="C933" s="13">
        <v>0.625</v>
      </c>
      <c r="D933" s="14" t="s">
        <v>962</v>
      </c>
      <c r="E933" s="15">
        <v>475</v>
      </c>
      <c r="F933" s="15">
        <v>657</v>
      </c>
      <c r="G933" s="15">
        <v>884</v>
      </c>
      <c r="H933" s="15">
        <v>1036</v>
      </c>
      <c r="I933" s="15">
        <v>642</v>
      </c>
      <c r="J933" s="17">
        <v>580</v>
      </c>
      <c r="K933" s="60">
        <f t="shared" si="47"/>
        <v>4274</v>
      </c>
      <c r="L933" s="95">
        <f>'LEI Seaview Usage'!J932</f>
        <v>38.5625</v>
      </c>
      <c r="M933" s="95">
        <f>'LEI Seaview Usage'!K932</f>
        <v>39.927500000000002</v>
      </c>
      <c r="N933" s="95">
        <f>'LEI Seaview Usage'!L932</f>
        <v>41.63</v>
      </c>
      <c r="O933" s="95">
        <f>'LEI Seaview Usage'!M932</f>
        <v>43.148000000000003</v>
      </c>
      <c r="P933" s="95">
        <f>'LEI Seaview Usage'!N932</f>
        <v>39.814999999999998</v>
      </c>
      <c r="Q933" s="95">
        <f>'LEI Seaview Usage'!O932</f>
        <v>39.35</v>
      </c>
      <c r="R933" s="64">
        <f t="shared" si="48"/>
        <v>40.405499999999996</v>
      </c>
      <c r="S933" s="114">
        <f t="shared" si="49"/>
        <v>356.16666666666669</v>
      </c>
    </row>
    <row r="934" spans="2:19" ht="15.75" x14ac:dyDescent="0.25">
      <c r="B934" s="58"/>
      <c r="C934" s="13">
        <v>0.625</v>
      </c>
      <c r="D934" s="14" t="s">
        <v>963</v>
      </c>
      <c r="E934" s="15">
        <v>1002</v>
      </c>
      <c r="F934" s="15">
        <v>947</v>
      </c>
      <c r="G934" s="15">
        <v>1243</v>
      </c>
      <c r="H934" s="15">
        <v>1216</v>
      </c>
      <c r="I934" s="15">
        <v>1394</v>
      </c>
      <c r="J934" s="17">
        <v>1012</v>
      </c>
      <c r="K934" s="60">
        <f t="shared" si="47"/>
        <v>6814</v>
      </c>
      <c r="L934" s="95">
        <f>'LEI Seaview Usage'!J933</f>
        <v>42.536000000000001</v>
      </c>
      <c r="M934" s="95">
        <f>'LEI Seaview Usage'!K933</f>
        <v>42.102499999999999</v>
      </c>
      <c r="N934" s="95">
        <f>'LEI Seaview Usage'!L933</f>
        <v>46.874000000000002</v>
      </c>
      <c r="O934" s="95">
        <f>'LEI Seaview Usage'!M933</f>
        <v>46.387999999999998</v>
      </c>
      <c r="P934" s="95">
        <f>'LEI Seaview Usage'!N933</f>
        <v>49.591999999999999</v>
      </c>
      <c r="Q934" s="95">
        <f>'LEI Seaview Usage'!O933</f>
        <v>42.716000000000001</v>
      </c>
      <c r="R934" s="64">
        <f t="shared" si="48"/>
        <v>45.034750000000003</v>
      </c>
      <c r="S934" s="114">
        <f t="shared" si="49"/>
        <v>567.83333333333337</v>
      </c>
    </row>
    <row r="935" spans="2:19" ht="15.75" x14ac:dyDescent="0.25">
      <c r="B935" s="58"/>
      <c r="C935" s="13">
        <v>0.625</v>
      </c>
      <c r="D935" s="14" t="s">
        <v>964</v>
      </c>
      <c r="E935" s="15">
        <v>51</v>
      </c>
      <c r="F935" s="15">
        <v>821</v>
      </c>
      <c r="G935" s="15">
        <v>653</v>
      </c>
      <c r="H935" s="15">
        <v>2204</v>
      </c>
      <c r="I935" s="15">
        <v>1501</v>
      </c>
      <c r="J935" s="17">
        <v>181</v>
      </c>
      <c r="K935" s="60">
        <f t="shared" si="47"/>
        <v>5411</v>
      </c>
      <c r="L935" s="95">
        <f>'LEI Seaview Usage'!J934</f>
        <v>35.3825</v>
      </c>
      <c r="M935" s="95">
        <f>'LEI Seaview Usage'!K934</f>
        <v>41.157499999999999</v>
      </c>
      <c r="N935" s="95">
        <f>'LEI Seaview Usage'!L934</f>
        <v>39.897500000000001</v>
      </c>
      <c r="O935" s="95">
        <f>'LEI Seaview Usage'!M934</f>
        <v>64.171999999999997</v>
      </c>
      <c r="P935" s="95">
        <f>'LEI Seaview Usage'!N934</f>
        <v>51.518000000000001</v>
      </c>
      <c r="Q935" s="95">
        <f>'LEI Seaview Usage'!O934</f>
        <v>36.357500000000002</v>
      </c>
      <c r="R935" s="64">
        <f t="shared" si="48"/>
        <v>44.747500000000002</v>
      </c>
      <c r="S935" s="114">
        <f t="shared" si="49"/>
        <v>450.91666666666669</v>
      </c>
    </row>
    <row r="936" spans="2:19" ht="15.75" x14ac:dyDescent="0.25">
      <c r="B936" s="58"/>
      <c r="C936" s="13">
        <v>0.625</v>
      </c>
      <c r="D936" s="14" t="s">
        <v>965</v>
      </c>
      <c r="E936" s="15">
        <v>1053</v>
      </c>
      <c r="F936" s="15">
        <v>1288</v>
      </c>
      <c r="G936" s="15">
        <v>1317</v>
      </c>
      <c r="H936" s="15">
        <v>1661</v>
      </c>
      <c r="I936" s="15">
        <v>1612</v>
      </c>
      <c r="J936" s="17">
        <v>983</v>
      </c>
      <c r="K936" s="60">
        <f t="shared" si="47"/>
        <v>7914</v>
      </c>
      <c r="L936" s="95">
        <f>'LEI Seaview Usage'!J935</f>
        <v>43.454000000000001</v>
      </c>
      <c r="M936" s="95">
        <f>'LEI Seaview Usage'!K935</f>
        <v>47.683999999999997</v>
      </c>
      <c r="N936" s="95">
        <f>'LEI Seaview Usage'!L935</f>
        <v>48.206000000000003</v>
      </c>
      <c r="O936" s="95">
        <f>'LEI Seaview Usage'!M935</f>
        <v>54.398000000000003</v>
      </c>
      <c r="P936" s="95">
        <f>'LEI Seaview Usage'!N935</f>
        <v>53.515999999999998</v>
      </c>
      <c r="Q936" s="95">
        <f>'LEI Seaview Usage'!O935</f>
        <v>42.372500000000002</v>
      </c>
      <c r="R936" s="64">
        <f t="shared" si="48"/>
        <v>48.271749999999997</v>
      </c>
      <c r="S936" s="114">
        <f t="shared" si="49"/>
        <v>659.5</v>
      </c>
    </row>
    <row r="937" spans="2:19" ht="15.75" x14ac:dyDescent="0.25">
      <c r="B937" s="58"/>
      <c r="C937" s="13">
        <v>0.625</v>
      </c>
      <c r="D937" s="14" t="s">
        <v>966</v>
      </c>
      <c r="E937" s="15">
        <v>172</v>
      </c>
      <c r="F937" s="15">
        <v>109</v>
      </c>
      <c r="G937" s="15">
        <v>397</v>
      </c>
      <c r="H937" s="15">
        <v>1107</v>
      </c>
      <c r="I937" s="15">
        <v>284</v>
      </c>
      <c r="J937" s="17"/>
      <c r="K937" s="60">
        <f t="shared" si="47"/>
        <v>2069</v>
      </c>
      <c r="L937" s="95">
        <f>'LEI Seaview Usage'!J936</f>
        <v>36.29</v>
      </c>
      <c r="M937" s="95">
        <f>'LEI Seaview Usage'!K936</f>
        <v>35.817500000000003</v>
      </c>
      <c r="N937" s="95">
        <f>'LEI Seaview Usage'!L936</f>
        <v>37.977499999999999</v>
      </c>
      <c r="O937" s="95">
        <f>'LEI Seaview Usage'!M936</f>
        <v>44.426000000000002</v>
      </c>
      <c r="P937" s="95">
        <f>'LEI Seaview Usage'!N936</f>
        <v>37.130000000000003</v>
      </c>
      <c r="Q937" s="95">
        <f>'LEI Seaview Usage'!O936</f>
        <v>35</v>
      </c>
      <c r="R937" s="64">
        <f t="shared" si="48"/>
        <v>37.773500000000006</v>
      </c>
      <c r="S937" s="114">
        <f t="shared" si="49"/>
        <v>206.9</v>
      </c>
    </row>
    <row r="938" spans="2:19" ht="15.75" x14ac:dyDescent="0.25">
      <c r="B938" s="58"/>
      <c r="C938" s="13">
        <v>0.625</v>
      </c>
      <c r="D938" s="14" t="s">
        <v>967</v>
      </c>
      <c r="E938" s="15">
        <v>652</v>
      </c>
      <c r="F938" s="15">
        <v>591</v>
      </c>
      <c r="G938" s="15">
        <v>992</v>
      </c>
      <c r="H938" s="15">
        <v>1319</v>
      </c>
      <c r="I938" s="15">
        <v>1150</v>
      </c>
      <c r="J938" s="17">
        <v>642</v>
      </c>
      <c r="K938" s="60">
        <f t="shared" si="47"/>
        <v>5346</v>
      </c>
      <c r="L938" s="95">
        <f>'LEI Seaview Usage'!J937</f>
        <v>39.89</v>
      </c>
      <c r="M938" s="95">
        <f>'LEI Seaview Usage'!K937</f>
        <v>39.432499999999997</v>
      </c>
      <c r="N938" s="95">
        <f>'LEI Seaview Usage'!L937</f>
        <v>42.44</v>
      </c>
      <c r="O938" s="95">
        <f>'LEI Seaview Usage'!M937</f>
        <v>48.241999999999997</v>
      </c>
      <c r="P938" s="95">
        <f>'LEI Seaview Usage'!N937</f>
        <v>45.2</v>
      </c>
      <c r="Q938" s="95">
        <f>'LEI Seaview Usage'!O937</f>
        <v>39.814999999999998</v>
      </c>
      <c r="R938" s="64">
        <f t="shared" si="48"/>
        <v>42.503250000000001</v>
      </c>
      <c r="S938" s="114">
        <f t="shared" si="49"/>
        <v>445.5</v>
      </c>
    </row>
    <row r="939" spans="2:19" ht="15.75" x14ac:dyDescent="0.25">
      <c r="B939" s="58"/>
      <c r="C939" s="13">
        <v>0.625</v>
      </c>
      <c r="D939" s="14" t="s">
        <v>968</v>
      </c>
      <c r="E939" s="15">
        <v>1257</v>
      </c>
      <c r="F939" s="15">
        <v>856</v>
      </c>
      <c r="G939" s="15">
        <v>967</v>
      </c>
      <c r="H939" s="15">
        <v>335</v>
      </c>
      <c r="I939" s="15">
        <v>2067</v>
      </c>
      <c r="J939" s="17">
        <v>2435</v>
      </c>
      <c r="K939" s="60">
        <f t="shared" si="47"/>
        <v>7917</v>
      </c>
      <c r="L939" s="95">
        <f>'LEI Seaview Usage'!J938</f>
        <v>47.125999999999998</v>
      </c>
      <c r="M939" s="95">
        <f>'LEI Seaview Usage'!K938</f>
        <v>41.42</v>
      </c>
      <c r="N939" s="95">
        <f>'LEI Seaview Usage'!L938</f>
        <v>42.252499999999998</v>
      </c>
      <c r="O939" s="95">
        <f>'LEI Seaview Usage'!M938</f>
        <v>37.512500000000003</v>
      </c>
      <c r="P939" s="95">
        <f>'LEI Seaview Usage'!N938</f>
        <v>61.706000000000003</v>
      </c>
      <c r="Q939" s="95">
        <f>'LEI Seaview Usage'!O938</f>
        <v>68.33</v>
      </c>
      <c r="R939" s="64">
        <f t="shared" si="48"/>
        <v>49.724499999999999</v>
      </c>
      <c r="S939" s="114">
        <f t="shared" si="49"/>
        <v>659.75</v>
      </c>
    </row>
    <row r="940" spans="2:19" ht="15.75" x14ac:dyDescent="0.25">
      <c r="B940" s="58"/>
      <c r="C940" s="13">
        <v>0.625</v>
      </c>
      <c r="D940" s="14" t="s">
        <v>969</v>
      </c>
      <c r="E940" s="15">
        <v>70</v>
      </c>
      <c r="F940" s="15">
        <v>134</v>
      </c>
      <c r="G940" s="15">
        <v>85</v>
      </c>
      <c r="H940" s="15">
        <v>188</v>
      </c>
      <c r="I940" s="15">
        <v>86</v>
      </c>
      <c r="J940" s="17">
        <v>529</v>
      </c>
      <c r="K940" s="60">
        <f t="shared" si="47"/>
        <v>1092</v>
      </c>
      <c r="L940" s="95">
        <f>'LEI Seaview Usage'!J939</f>
        <v>35.524999999999999</v>
      </c>
      <c r="M940" s="95">
        <f>'LEI Seaview Usage'!K939</f>
        <v>36.005000000000003</v>
      </c>
      <c r="N940" s="95">
        <f>'LEI Seaview Usage'!L939</f>
        <v>35.637500000000003</v>
      </c>
      <c r="O940" s="95">
        <f>'LEI Seaview Usage'!M939</f>
        <v>36.409999999999997</v>
      </c>
      <c r="P940" s="95">
        <f>'LEI Seaview Usage'!N939</f>
        <v>35.645000000000003</v>
      </c>
      <c r="Q940" s="95">
        <f>'LEI Seaview Usage'!O939</f>
        <v>38.967500000000001</v>
      </c>
      <c r="R940" s="64">
        <f t="shared" si="48"/>
        <v>36.365000000000002</v>
      </c>
      <c r="S940" s="114">
        <f t="shared" si="49"/>
        <v>91</v>
      </c>
    </row>
    <row r="941" spans="2:19" ht="15.75" x14ac:dyDescent="0.25">
      <c r="B941" s="58"/>
      <c r="C941" s="13">
        <v>0.625</v>
      </c>
      <c r="D941" s="14" t="s">
        <v>970</v>
      </c>
      <c r="E941" s="15">
        <v>731</v>
      </c>
      <c r="F941" s="15">
        <v>675</v>
      </c>
      <c r="G941" s="15">
        <v>949</v>
      </c>
      <c r="H941" s="15">
        <v>1156</v>
      </c>
      <c r="I941" s="15">
        <v>833</v>
      </c>
      <c r="J941" s="17">
        <v>773</v>
      </c>
      <c r="K941" s="60">
        <f t="shared" si="47"/>
        <v>5117</v>
      </c>
      <c r="L941" s="95">
        <f>'LEI Seaview Usage'!J940</f>
        <v>40.482500000000002</v>
      </c>
      <c r="M941" s="95">
        <f>'LEI Seaview Usage'!K940</f>
        <v>40.0625</v>
      </c>
      <c r="N941" s="95">
        <f>'LEI Seaview Usage'!L940</f>
        <v>42.1175</v>
      </c>
      <c r="O941" s="95">
        <f>'LEI Seaview Usage'!M940</f>
        <v>45.308</v>
      </c>
      <c r="P941" s="95">
        <f>'LEI Seaview Usage'!N940</f>
        <v>41.247500000000002</v>
      </c>
      <c r="Q941" s="95">
        <f>'LEI Seaview Usage'!O940</f>
        <v>40.797499999999999</v>
      </c>
      <c r="R941" s="64">
        <f t="shared" si="48"/>
        <v>41.669249999999998</v>
      </c>
      <c r="S941" s="114">
        <f t="shared" si="49"/>
        <v>426.41666666666669</v>
      </c>
    </row>
    <row r="942" spans="2:19" ht="15.75" x14ac:dyDescent="0.25">
      <c r="B942" s="58"/>
      <c r="C942" s="13">
        <v>0.625</v>
      </c>
      <c r="D942" s="14" t="s">
        <v>971</v>
      </c>
      <c r="E942" s="15">
        <v>1547</v>
      </c>
      <c r="F942" s="15">
        <v>1100</v>
      </c>
      <c r="G942" s="15">
        <v>1785</v>
      </c>
      <c r="H942" s="15">
        <v>2306</v>
      </c>
      <c r="I942" s="15">
        <v>1585</v>
      </c>
      <c r="J942" s="17">
        <v>668</v>
      </c>
      <c r="K942" s="60">
        <f t="shared" si="47"/>
        <v>8991</v>
      </c>
      <c r="L942" s="95">
        <f>'LEI Seaview Usage'!J941</f>
        <v>52.346000000000004</v>
      </c>
      <c r="M942" s="95">
        <f>'LEI Seaview Usage'!K941</f>
        <v>44.3</v>
      </c>
      <c r="N942" s="95">
        <f>'LEI Seaview Usage'!L941</f>
        <v>56.629999999999995</v>
      </c>
      <c r="O942" s="95">
        <f>'LEI Seaview Usage'!M941</f>
        <v>66.00800000000001</v>
      </c>
      <c r="P942" s="95">
        <f>'LEI Seaview Usage'!N941</f>
        <v>53.03</v>
      </c>
      <c r="Q942" s="95">
        <f>'LEI Seaview Usage'!O941</f>
        <v>40.01</v>
      </c>
      <c r="R942" s="64">
        <f t="shared" si="48"/>
        <v>52.054000000000002</v>
      </c>
      <c r="S942" s="114">
        <f t="shared" si="49"/>
        <v>749.25</v>
      </c>
    </row>
    <row r="943" spans="2:19" ht="15.75" x14ac:dyDescent="0.25">
      <c r="B943" s="58"/>
      <c r="C943" s="13">
        <v>0.625</v>
      </c>
      <c r="D943" s="14" t="s">
        <v>972</v>
      </c>
      <c r="E943" s="15">
        <v>77</v>
      </c>
      <c r="F943" s="15">
        <v>403</v>
      </c>
      <c r="G943" s="15">
        <v>484</v>
      </c>
      <c r="H943" s="15">
        <v>83</v>
      </c>
      <c r="I943" s="15">
        <v>190</v>
      </c>
      <c r="J943" s="17">
        <v>203</v>
      </c>
      <c r="K943" s="60">
        <f t="shared" si="47"/>
        <v>1440</v>
      </c>
      <c r="L943" s="95">
        <f>'LEI Seaview Usage'!J942</f>
        <v>35.577500000000001</v>
      </c>
      <c r="M943" s="95">
        <f>'LEI Seaview Usage'!K942</f>
        <v>38.022500000000001</v>
      </c>
      <c r="N943" s="95">
        <f>'LEI Seaview Usage'!L942</f>
        <v>38.630000000000003</v>
      </c>
      <c r="O943" s="95">
        <f>'LEI Seaview Usage'!M942</f>
        <v>35.622500000000002</v>
      </c>
      <c r="P943" s="95">
        <f>'LEI Seaview Usage'!N942</f>
        <v>36.424999999999997</v>
      </c>
      <c r="Q943" s="95">
        <f>'LEI Seaview Usage'!O942</f>
        <v>36.522500000000001</v>
      </c>
      <c r="R943" s="64">
        <f t="shared" si="48"/>
        <v>36.799999999999997</v>
      </c>
      <c r="S943" s="114">
        <f t="shared" si="49"/>
        <v>120</v>
      </c>
    </row>
    <row r="944" spans="2:19" ht="15.75" x14ac:dyDescent="0.25">
      <c r="B944" s="58"/>
      <c r="C944" s="13">
        <v>0.625</v>
      </c>
      <c r="D944" s="14" t="s">
        <v>973</v>
      </c>
      <c r="E944" s="15">
        <v>1848</v>
      </c>
      <c r="F944" s="15">
        <v>1594</v>
      </c>
      <c r="G944" s="15">
        <v>2052</v>
      </c>
      <c r="H944" s="15">
        <v>1918</v>
      </c>
      <c r="I944" s="15">
        <v>1626</v>
      </c>
      <c r="J944" s="17">
        <v>1620</v>
      </c>
      <c r="K944" s="60">
        <f t="shared" si="47"/>
        <v>10658</v>
      </c>
      <c r="L944" s="95">
        <f>'LEI Seaview Usage'!J943</f>
        <v>57.764000000000003</v>
      </c>
      <c r="M944" s="95">
        <f>'LEI Seaview Usage'!K943</f>
        <v>53.192</v>
      </c>
      <c r="N944" s="95">
        <f>'LEI Seaview Usage'!L943</f>
        <v>61.436</v>
      </c>
      <c r="O944" s="95">
        <f>'LEI Seaview Usage'!M943</f>
        <v>59.024000000000001</v>
      </c>
      <c r="P944" s="95">
        <f>'LEI Seaview Usage'!N943</f>
        <v>53.768000000000001</v>
      </c>
      <c r="Q944" s="95">
        <f>'LEI Seaview Usage'!O943</f>
        <v>53.66</v>
      </c>
      <c r="R944" s="64">
        <f t="shared" si="48"/>
        <v>56.47399999999999</v>
      </c>
      <c r="S944" s="114">
        <f t="shared" si="49"/>
        <v>888.16666666666663</v>
      </c>
    </row>
    <row r="945" spans="2:19" ht="15.75" x14ac:dyDescent="0.25">
      <c r="B945" s="58"/>
      <c r="C945" s="13">
        <v>0.625</v>
      </c>
      <c r="D945" s="14" t="s">
        <v>974</v>
      </c>
      <c r="E945" s="15">
        <v>196</v>
      </c>
      <c r="F945" s="15">
        <v>165</v>
      </c>
      <c r="G945" s="15">
        <v>1088</v>
      </c>
      <c r="H945" s="15">
        <v>1329</v>
      </c>
      <c r="I945" s="15">
        <v>405</v>
      </c>
      <c r="J945" s="17">
        <v>489</v>
      </c>
      <c r="K945" s="60">
        <f t="shared" si="47"/>
        <v>3672</v>
      </c>
      <c r="L945" s="95">
        <f>'LEI Seaview Usage'!J944</f>
        <v>36.47</v>
      </c>
      <c r="M945" s="95">
        <f>'LEI Seaview Usage'!K944</f>
        <v>36.237499999999997</v>
      </c>
      <c r="N945" s="95">
        <f>'LEI Seaview Usage'!L944</f>
        <v>44.084000000000003</v>
      </c>
      <c r="O945" s="95">
        <f>'LEI Seaview Usage'!M944</f>
        <v>48.421999999999997</v>
      </c>
      <c r="P945" s="95">
        <f>'LEI Seaview Usage'!N944</f>
        <v>38.037500000000001</v>
      </c>
      <c r="Q945" s="95">
        <f>'LEI Seaview Usage'!O944</f>
        <v>38.667499999999997</v>
      </c>
      <c r="R945" s="64">
        <f t="shared" si="48"/>
        <v>40.319749999999999</v>
      </c>
      <c r="S945" s="114">
        <f t="shared" si="49"/>
        <v>306</v>
      </c>
    </row>
    <row r="946" spans="2:19" ht="15.75" x14ac:dyDescent="0.25">
      <c r="B946" s="58"/>
      <c r="C946" s="13">
        <v>0.625</v>
      </c>
      <c r="D946" s="14" t="s">
        <v>975</v>
      </c>
      <c r="E946" s="15">
        <v>220</v>
      </c>
      <c r="F946" s="15">
        <v>26</v>
      </c>
      <c r="G946" s="15">
        <v>19</v>
      </c>
      <c r="H946" s="15">
        <v>691</v>
      </c>
      <c r="I946" s="15">
        <v>61</v>
      </c>
      <c r="J946" s="17">
        <v>82</v>
      </c>
      <c r="K946" s="60">
        <f t="shared" si="47"/>
        <v>1099</v>
      </c>
      <c r="L946" s="95">
        <f>'LEI Seaview Usage'!J945</f>
        <v>36.65</v>
      </c>
      <c r="M946" s="95">
        <f>'LEI Seaview Usage'!K945</f>
        <v>35.195</v>
      </c>
      <c r="N946" s="95">
        <f>'LEI Seaview Usage'!L945</f>
        <v>35.142499999999998</v>
      </c>
      <c r="O946" s="95">
        <f>'LEI Seaview Usage'!M945</f>
        <v>40.182499999999997</v>
      </c>
      <c r="P946" s="95">
        <f>'LEI Seaview Usage'!N945</f>
        <v>35.457500000000003</v>
      </c>
      <c r="Q946" s="95">
        <f>'LEI Seaview Usage'!O945</f>
        <v>35.615000000000002</v>
      </c>
      <c r="R946" s="64">
        <f t="shared" si="48"/>
        <v>36.373750000000001</v>
      </c>
      <c r="S946" s="114">
        <f t="shared" si="49"/>
        <v>91.583333333333329</v>
      </c>
    </row>
    <row r="947" spans="2:19" ht="15.75" x14ac:dyDescent="0.25">
      <c r="B947" s="58"/>
      <c r="C947" s="13">
        <v>0.625</v>
      </c>
      <c r="D947" s="14" t="s">
        <v>976</v>
      </c>
      <c r="E947" s="15">
        <v>1366</v>
      </c>
      <c r="F947" s="15">
        <v>1175</v>
      </c>
      <c r="G947" s="15">
        <v>1557</v>
      </c>
      <c r="H947" s="15">
        <v>1552</v>
      </c>
      <c r="I947" s="15">
        <v>1326</v>
      </c>
      <c r="J947" s="17">
        <v>1711</v>
      </c>
      <c r="K947" s="60">
        <f t="shared" si="47"/>
        <v>8687</v>
      </c>
      <c r="L947" s="95">
        <f>'LEI Seaview Usage'!J946</f>
        <v>49.088000000000001</v>
      </c>
      <c r="M947" s="95">
        <f>'LEI Seaview Usage'!K946</f>
        <v>45.65</v>
      </c>
      <c r="N947" s="95">
        <f>'LEI Seaview Usage'!L946</f>
        <v>52.526000000000003</v>
      </c>
      <c r="O947" s="95">
        <f>'LEI Seaview Usage'!M946</f>
        <v>52.436</v>
      </c>
      <c r="P947" s="95">
        <f>'LEI Seaview Usage'!N946</f>
        <v>48.368000000000002</v>
      </c>
      <c r="Q947" s="95">
        <f>'LEI Seaview Usage'!O946</f>
        <v>55.298000000000002</v>
      </c>
      <c r="R947" s="64">
        <f t="shared" si="48"/>
        <v>50.561</v>
      </c>
      <c r="S947" s="114">
        <f t="shared" si="49"/>
        <v>723.91666666666663</v>
      </c>
    </row>
    <row r="948" spans="2:19" ht="15.75" x14ac:dyDescent="0.25">
      <c r="B948" s="58"/>
      <c r="C948" s="13">
        <v>0.625</v>
      </c>
      <c r="D948" s="14" t="s">
        <v>977</v>
      </c>
      <c r="E948" s="15">
        <v>528</v>
      </c>
      <c r="F948" s="15">
        <v>512</v>
      </c>
      <c r="G948" s="15">
        <v>666</v>
      </c>
      <c r="H948" s="15">
        <v>576</v>
      </c>
      <c r="I948" s="15">
        <v>599</v>
      </c>
      <c r="J948" s="17">
        <v>598</v>
      </c>
      <c r="K948" s="60">
        <f t="shared" si="47"/>
        <v>3479</v>
      </c>
      <c r="L948" s="95">
        <f>'LEI Seaview Usage'!J947</f>
        <v>38.96</v>
      </c>
      <c r="M948" s="95">
        <f>'LEI Seaview Usage'!K947</f>
        <v>38.840000000000003</v>
      </c>
      <c r="N948" s="95">
        <f>'LEI Seaview Usage'!L947</f>
        <v>39.994999999999997</v>
      </c>
      <c r="O948" s="95">
        <f>'LEI Seaview Usage'!M947</f>
        <v>39.32</v>
      </c>
      <c r="P948" s="95">
        <f>'LEI Seaview Usage'!N947</f>
        <v>39.4925</v>
      </c>
      <c r="Q948" s="95">
        <f>'LEI Seaview Usage'!O947</f>
        <v>39.484999999999999</v>
      </c>
      <c r="R948" s="64">
        <f t="shared" si="48"/>
        <v>39.348750000000003</v>
      </c>
      <c r="S948" s="114">
        <f t="shared" si="49"/>
        <v>289.91666666666669</v>
      </c>
    </row>
    <row r="949" spans="2:19" ht="15.75" x14ac:dyDescent="0.25">
      <c r="B949" s="58"/>
      <c r="C949" s="13">
        <v>0.625</v>
      </c>
      <c r="D949" s="14" t="s">
        <v>978</v>
      </c>
      <c r="E949" s="15">
        <v>5</v>
      </c>
      <c r="F949" s="15">
        <v>2</v>
      </c>
      <c r="G949" s="15">
        <v>1</v>
      </c>
      <c r="H949" s="15">
        <v>66</v>
      </c>
      <c r="I949" s="15">
        <v>1</v>
      </c>
      <c r="J949" s="17">
        <v>1</v>
      </c>
      <c r="K949" s="60">
        <f t="shared" si="47"/>
        <v>76</v>
      </c>
      <c r="L949" s="95">
        <f>'LEI Seaview Usage'!J948</f>
        <v>35.037500000000001</v>
      </c>
      <c r="M949" s="95">
        <f>'LEI Seaview Usage'!K948</f>
        <v>35.015000000000001</v>
      </c>
      <c r="N949" s="95">
        <f>'LEI Seaview Usage'!L948</f>
        <v>35.0075</v>
      </c>
      <c r="O949" s="95">
        <f>'LEI Seaview Usage'!M948</f>
        <v>35.494999999999997</v>
      </c>
      <c r="P949" s="95">
        <f>'LEI Seaview Usage'!N948</f>
        <v>35.0075</v>
      </c>
      <c r="Q949" s="95">
        <f>'LEI Seaview Usage'!O948</f>
        <v>35.0075</v>
      </c>
      <c r="R949" s="64">
        <f t="shared" si="48"/>
        <v>35.094999999999999</v>
      </c>
      <c r="S949" s="114">
        <f t="shared" si="49"/>
        <v>6.333333333333333</v>
      </c>
    </row>
    <row r="950" spans="2:19" ht="15.75" x14ac:dyDescent="0.25">
      <c r="B950" s="58"/>
      <c r="C950" s="13">
        <v>0.625</v>
      </c>
      <c r="D950" s="14" t="s">
        <v>979</v>
      </c>
      <c r="E950" s="15">
        <v>449</v>
      </c>
      <c r="F950" s="15">
        <v>333</v>
      </c>
      <c r="G950" s="15">
        <v>397</v>
      </c>
      <c r="H950" s="15">
        <v>2871</v>
      </c>
      <c r="I950" s="15">
        <v>596</v>
      </c>
      <c r="J950" s="17">
        <v>290</v>
      </c>
      <c r="K950" s="60">
        <f t="shared" si="47"/>
        <v>4936</v>
      </c>
      <c r="L950" s="95">
        <f>'LEI Seaview Usage'!J949</f>
        <v>38.3675</v>
      </c>
      <c r="M950" s="95">
        <f>'LEI Seaview Usage'!K949</f>
        <v>37.497500000000002</v>
      </c>
      <c r="N950" s="95">
        <f>'LEI Seaview Usage'!L949</f>
        <v>37.977499999999999</v>
      </c>
      <c r="O950" s="95">
        <f>'LEI Seaview Usage'!M949</f>
        <v>76.177999999999997</v>
      </c>
      <c r="P950" s="95">
        <f>'LEI Seaview Usage'!N949</f>
        <v>39.47</v>
      </c>
      <c r="Q950" s="95">
        <f>'LEI Seaview Usage'!O949</f>
        <v>37.174999999999997</v>
      </c>
      <c r="R950" s="64">
        <f t="shared" si="48"/>
        <v>44.444250000000004</v>
      </c>
      <c r="S950" s="114">
        <f t="shared" si="49"/>
        <v>411.33333333333331</v>
      </c>
    </row>
    <row r="951" spans="2:19" ht="15.75" x14ac:dyDescent="0.25">
      <c r="B951" s="58"/>
      <c r="C951" s="13">
        <v>0.625</v>
      </c>
      <c r="D951" s="14" t="s">
        <v>980</v>
      </c>
      <c r="E951" s="15">
        <v>994</v>
      </c>
      <c r="F951" s="15">
        <v>990</v>
      </c>
      <c r="G951" s="15">
        <v>1859</v>
      </c>
      <c r="H951" s="15">
        <v>1783</v>
      </c>
      <c r="I951" s="15">
        <v>869</v>
      </c>
      <c r="J951" s="17">
        <v>967</v>
      </c>
      <c r="K951" s="60">
        <f t="shared" si="47"/>
        <v>7462</v>
      </c>
      <c r="L951" s="95">
        <f>'LEI Seaview Usage'!J950</f>
        <v>42.454999999999998</v>
      </c>
      <c r="M951" s="95">
        <f>'LEI Seaview Usage'!K950</f>
        <v>42.424999999999997</v>
      </c>
      <c r="N951" s="95">
        <f>'LEI Seaview Usage'!L950</f>
        <v>57.962000000000003</v>
      </c>
      <c r="O951" s="95">
        <f>'LEI Seaview Usage'!M950</f>
        <v>56.594000000000001</v>
      </c>
      <c r="P951" s="95">
        <f>'LEI Seaview Usage'!N950</f>
        <v>41.517499999999998</v>
      </c>
      <c r="Q951" s="95">
        <f>'LEI Seaview Usage'!O950</f>
        <v>42.252499999999998</v>
      </c>
      <c r="R951" s="64">
        <f t="shared" si="48"/>
        <v>47.200999999999993</v>
      </c>
      <c r="S951" s="114">
        <f t="shared" si="49"/>
        <v>621.83333333333337</v>
      </c>
    </row>
    <row r="952" spans="2:19" ht="15.75" x14ac:dyDescent="0.25">
      <c r="B952" s="58"/>
      <c r="C952" s="13">
        <v>0.625</v>
      </c>
      <c r="D952" s="14" t="s">
        <v>981</v>
      </c>
      <c r="E952" s="15">
        <v>777</v>
      </c>
      <c r="F952" s="15">
        <v>638</v>
      </c>
      <c r="G952" s="15">
        <v>1043</v>
      </c>
      <c r="H952" s="15">
        <v>1475</v>
      </c>
      <c r="I952" s="15">
        <v>827</v>
      </c>
      <c r="J952" s="17">
        <v>721</v>
      </c>
      <c r="K952" s="60">
        <f t="shared" si="47"/>
        <v>5481</v>
      </c>
      <c r="L952" s="95">
        <f>'LEI Seaview Usage'!J951</f>
        <v>40.827500000000001</v>
      </c>
      <c r="M952" s="95">
        <f>'LEI Seaview Usage'!K951</f>
        <v>39.784999999999997</v>
      </c>
      <c r="N952" s="95">
        <f>'LEI Seaview Usage'!L951</f>
        <v>43.274000000000001</v>
      </c>
      <c r="O952" s="95">
        <f>'LEI Seaview Usage'!M951</f>
        <v>51.05</v>
      </c>
      <c r="P952" s="95">
        <f>'LEI Seaview Usage'!N951</f>
        <v>41.202500000000001</v>
      </c>
      <c r="Q952" s="95">
        <f>'LEI Seaview Usage'!O951</f>
        <v>40.407499999999999</v>
      </c>
      <c r="R952" s="64">
        <f t="shared" si="48"/>
        <v>42.757750000000009</v>
      </c>
      <c r="S952" s="114">
        <f t="shared" si="49"/>
        <v>456.75</v>
      </c>
    </row>
    <row r="953" spans="2:19" ht="15.75" x14ac:dyDescent="0.25">
      <c r="B953" s="58"/>
      <c r="C953" s="13">
        <v>0.625</v>
      </c>
      <c r="D953" s="14" t="s">
        <v>982</v>
      </c>
      <c r="E953" s="15">
        <v>2434</v>
      </c>
      <c r="F953" s="15">
        <v>1872</v>
      </c>
      <c r="G953" s="15">
        <v>3071</v>
      </c>
      <c r="H953" s="15">
        <v>6550</v>
      </c>
      <c r="I953" s="15">
        <v>1505</v>
      </c>
      <c r="J953" s="17">
        <v>776</v>
      </c>
      <c r="K953" s="60">
        <f t="shared" si="47"/>
        <v>16208</v>
      </c>
      <c r="L953" s="95">
        <f>'LEI Seaview Usage'!J952</f>
        <v>68.311999999999998</v>
      </c>
      <c r="M953" s="95">
        <f>'LEI Seaview Usage'!K952</f>
        <v>58.195999999999998</v>
      </c>
      <c r="N953" s="95">
        <f>'LEI Seaview Usage'!L952</f>
        <v>81.34</v>
      </c>
      <c r="O953" s="95">
        <f>'LEI Seaview Usage'!M952</f>
        <v>220.5</v>
      </c>
      <c r="P953" s="95">
        <f>'LEI Seaview Usage'!N952</f>
        <v>51.59</v>
      </c>
      <c r="Q953" s="95">
        <f>'LEI Seaview Usage'!O952</f>
        <v>40.82</v>
      </c>
      <c r="R953" s="64">
        <f t="shared" si="48"/>
        <v>86.793000000000006</v>
      </c>
      <c r="S953" s="114">
        <f t="shared" si="49"/>
        <v>1350.6666666666667</v>
      </c>
    </row>
    <row r="954" spans="2:19" ht="15.75" x14ac:dyDescent="0.25">
      <c r="B954" s="58"/>
      <c r="C954" s="13">
        <v>0.625</v>
      </c>
      <c r="D954" s="14" t="s">
        <v>983</v>
      </c>
      <c r="E954" s="15">
        <v>74</v>
      </c>
      <c r="F954" s="15">
        <v>191</v>
      </c>
      <c r="G954" s="15">
        <v>693</v>
      </c>
      <c r="H954" s="15">
        <v>846</v>
      </c>
      <c r="I954" s="15">
        <v>687</v>
      </c>
      <c r="J954" s="17">
        <v>447</v>
      </c>
      <c r="K954" s="60">
        <f t="shared" si="47"/>
        <v>2938</v>
      </c>
      <c r="L954" s="95">
        <f>'LEI Seaview Usage'!J953</f>
        <v>35.555</v>
      </c>
      <c r="M954" s="95">
        <f>'LEI Seaview Usage'!K953</f>
        <v>36.432499999999997</v>
      </c>
      <c r="N954" s="95">
        <f>'LEI Seaview Usage'!L953</f>
        <v>40.197499999999998</v>
      </c>
      <c r="O954" s="95">
        <f>'LEI Seaview Usage'!M953</f>
        <v>41.344999999999999</v>
      </c>
      <c r="P954" s="95">
        <f>'LEI Seaview Usage'!N953</f>
        <v>40.152500000000003</v>
      </c>
      <c r="Q954" s="95">
        <f>'LEI Seaview Usage'!O953</f>
        <v>38.352499999999999</v>
      </c>
      <c r="R954" s="64">
        <f t="shared" si="48"/>
        <v>38.672499999999999</v>
      </c>
      <c r="S954" s="114">
        <f t="shared" si="49"/>
        <v>244.83333333333334</v>
      </c>
    </row>
    <row r="955" spans="2:19" ht="15.75" x14ac:dyDescent="0.25">
      <c r="B955" s="58"/>
      <c r="C955" s="13">
        <v>0.625</v>
      </c>
      <c r="D955" s="14" t="s">
        <v>984</v>
      </c>
      <c r="E955" s="15">
        <v>703</v>
      </c>
      <c r="F955" s="15">
        <v>463</v>
      </c>
      <c r="G955" s="15">
        <v>572</v>
      </c>
      <c r="H955" s="15">
        <v>614</v>
      </c>
      <c r="I955" s="15">
        <v>520</v>
      </c>
      <c r="J955" s="17">
        <v>508</v>
      </c>
      <c r="K955" s="60">
        <f t="shared" si="47"/>
        <v>3380</v>
      </c>
      <c r="L955" s="95">
        <f>'LEI Seaview Usage'!J954</f>
        <v>40.272500000000001</v>
      </c>
      <c r="M955" s="95">
        <f>'LEI Seaview Usage'!K954</f>
        <v>38.472499999999997</v>
      </c>
      <c r="N955" s="95">
        <f>'LEI Seaview Usage'!L954</f>
        <v>39.29</v>
      </c>
      <c r="O955" s="95">
        <f>'LEI Seaview Usage'!M954</f>
        <v>39.604999999999997</v>
      </c>
      <c r="P955" s="95">
        <f>'LEI Seaview Usage'!N954</f>
        <v>38.9</v>
      </c>
      <c r="Q955" s="95">
        <f>'LEI Seaview Usage'!O954</f>
        <v>38.81</v>
      </c>
      <c r="R955" s="64">
        <f t="shared" si="48"/>
        <v>39.225000000000001</v>
      </c>
      <c r="S955" s="114">
        <f t="shared" si="49"/>
        <v>281.66666666666669</v>
      </c>
    </row>
    <row r="956" spans="2:19" ht="15.75" x14ac:dyDescent="0.25">
      <c r="B956" s="58"/>
      <c r="C956" s="13">
        <v>0.625</v>
      </c>
      <c r="D956" s="14" t="s">
        <v>985</v>
      </c>
      <c r="E956" s="15">
        <v>20577</v>
      </c>
      <c r="F956" s="15">
        <v>1824</v>
      </c>
      <c r="G956" s="15">
        <v>958</v>
      </c>
      <c r="H956" s="15">
        <v>604</v>
      </c>
      <c r="I956" s="15">
        <v>751</v>
      </c>
      <c r="J956" s="17">
        <v>253</v>
      </c>
      <c r="K956" s="60">
        <f t="shared" si="47"/>
        <v>24967</v>
      </c>
      <c r="L956" s="95">
        <f>'LEI Seaview Usage'!J955</f>
        <v>781.58</v>
      </c>
      <c r="M956" s="95">
        <f>'LEI Seaview Usage'!K955</f>
        <v>57.332000000000001</v>
      </c>
      <c r="N956" s="95">
        <f>'LEI Seaview Usage'!L955</f>
        <v>42.185000000000002</v>
      </c>
      <c r="O956" s="95">
        <f>'LEI Seaview Usage'!M955</f>
        <v>39.53</v>
      </c>
      <c r="P956" s="95">
        <f>'LEI Seaview Usage'!N955</f>
        <v>40.6325</v>
      </c>
      <c r="Q956" s="95">
        <f>'LEI Seaview Usage'!O955</f>
        <v>36.897500000000001</v>
      </c>
      <c r="R956" s="64">
        <f t="shared" si="48"/>
        <v>166.3595</v>
      </c>
      <c r="S956" s="114">
        <f t="shared" si="49"/>
        <v>2080.5833333333335</v>
      </c>
    </row>
    <row r="957" spans="2:19" ht="15.75" x14ac:dyDescent="0.25">
      <c r="B957" s="58"/>
      <c r="C957" s="13">
        <v>0.625</v>
      </c>
      <c r="D957" s="14" t="s">
        <v>986</v>
      </c>
      <c r="E957" s="15">
        <v>986</v>
      </c>
      <c r="F957" s="15">
        <v>1119</v>
      </c>
      <c r="G957" s="15">
        <v>4374</v>
      </c>
      <c r="H957" s="15">
        <v>6366</v>
      </c>
      <c r="I957" s="15">
        <v>4646</v>
      </c>
      <c r="J957" s="17">
        <v>1261</v>
      </c>
      <c r="K957" s="60">
        <f t="shared" si="47"/>
        <v>18752</v>
      </c>
      <c r="L957" s="95">
        <f>'LEI Seaview Usage'!J956</f>
        <v>42.394999999999996</v>
      </c>
      <c r="M957" s="95">
        <f>'LEI Seaview Usage'!K956</f>
        <v>44.642000000000003</v>
      </c>
      <c r="N957" s="95">
        <f>'LEI Seaview Usage'!L956</f>
        <v>133.46</v>
      </c>
      <c r="O957" s="95">
        <f>'LEI Seaview Usage'!M956</f>
        <v>213.14</v>
      </c>
      <c r="P957" s="95">
        <f>'LEI Seaview Usage'!N956</f>
        <v>144.34</v>
      </c>
      <c r="Q957" s="95">
        <f>'LEI Seaview Usage'!O956</f>
        <v>47.198</v>
      </c>
      <c r="R957" s="64">
        <f t="shared" si="48"/>
        <v>104.19583333333333</v>
      </c>
      <c r="S957" s="114">
        <f t="shared" si="49"/>
        <v>1562.6666666666667</v>
      </c>
    </row>
    <row r="958" spans="2:19" ht="15.75" x14ac:dyDescent="0.25">
      <c r="B958" s="58"/>
      <c r="C958" s="13">
        <v>0.625</v>
      </c>
      <c r="D958" s="14" t="s">
        <v>987</v>
      </c>
      <c r="E958" s="15">
        <v>818</v>
      </c>
      <c r="F958" s="15">
        <v>763</v>
      </c>
      <c r="G958" s="15">
        <v>974</v>
      </c>
      <c r="H958" s="15">
        <v>872</v>
      </c>
      <c r="I958" s="15">
        <v>783</v>
      </c>
      <c r="J958" s="17">
        <v>698</v>
      </c>
      <c r="K958" s="60">
        <f t="shared" si="47"/>
        <v>4908</v>
      </c>
      <c r="L958" s="95">
        <f>'LEI Seaview Usage'!J957</f>
        <v>41.134999999999998</v>
      </c>
      <c r="M958" s="95">
        <f>'LEI Seaview Usage'!K957</f>
        <v>40.722499999999997</v>
      </c>
      <c r="N958" s="95">
        <f>'LEI Seaview Usage'!L957</f>
        <v>42.305</v>
      </c>
      <c r="O958" s="95">
        <f>'LEI Seaview Usage'!M957</f>
        <v>41.54</v>
      </c>
      <c r="P958" s="95">
        <f>'LEI Seaview Usage'!N957</f>
        <v>40.872500000000002</v>
      </c>
      <c r="Q958" s="95">
        <f>'LEI Seaview Usage'!O957</f>
        <v>40.234999999999999</v>
      </c>
      <c r="R958" s="64">
        <f t="shared" si="48"/>
        <v>41.134999999999998</v>
      </c>
      <c r="S958" s="114">
        <f t="shared" si="49"/>
        <v>409</v>
      </c>
    </row>
    <row r="959" spans="2:19" ht="15.75" x14ac:dyDescent="0.25">
      <c r="B959" s="58"/>
      <c r="C959" s="13">
        <v>0.625</v>
      </c>
      <c r="D959" s="14" t="s">
        <v>988</v>
      </c>
      <c r="E959" s="15">
        <v>1085</v>
      </c>
      <c r="F959" s="15">
        <v>920</v>
      </c>
      <c r="G959" s="15">
        <v>2110</v>
      </c>
      <c r="H959" s="15">
        <v>3436</v>
      </c>
      <c r="I959" s="15">
        <v>1362</v>
      </c>
      <c r="J959" s="17">
        <v>1087</v>
      </c>
      <c r="K959" s="60">
        <f t="shared" si="47"/>
        <v>10000</v>
      </c>
      <c r="L959" s="95">
        <f>'LEI Seaview Usage'!J958</f>
        <v>44.03</v>
      </c>
      <c r="M959" s="95">
        <f>'LEI Seaview Usage'!K958</f>
        <v>41.9</v>
      </c>
      <c r="N959" s="95">
        <f>'LEI Seaview Usage'!L958</f>
        <v>62.480000000000004</v>
      </c>
      <c r="O959" s="95">
        <f>'LEI Seaview Usage'!M958</f>
        <v>95.94</v>
      </c>
      <c r="P959" s="95">
        <f>'LEI Seaview Usage'!N958</f>
        <v>49.015999999999998</v>
      </c>
      <c r="Q959" s="95">
        <f>'LEI Seaview Usage'!O958</f>
        <v>44.066000000000003</v>
      </c>
      <c r="R959" s="64">
        <f t="shared" si="48"/>
        <v>56.238666666666667</v>
      </c>
      <c r="S959" s="114">
        <f t="shared" si="49"/>
        <v>833.33333333333337</v>
      </c>
    </row>
    <row r="960" spans="2:19" ht="15.75" x14ac:dyDescent="0.25">
      <c r="B960" s="58"/>
      <c r="C960" s="13">
        <v>0.625</v>
      </c>
      <c r="D960" s="14" t="s">
        <v>989</v>
      </c>
      <c r="E960" s="15">
        <v>983</v>
      </c>
      <c r="F960" s="15">
        <v>1189</v>
      </c>
      <c r="G960" s="15">
        <v>1989</v>
      </c>
      <c r="H960" s="15">
        <v>2352</v>
      </c>
      <c r="I960" s="15">
        <v>1374</v>
      </c>
      <c r="J960" s="17">
        <v>1201</v>
      </c>
      <c r="K960" s="60">
        <f t="shared" si="47"/>
        <v>9088</v>
      </c>
      <c r="L960" s="95">
        <f>'LEI Seaview Usage'!J959</f>
        <v>42.372500000000002</v>
      </c>
      <c r="M960" s="95">
        <f>'LEI Seaview Usage'!K959</f>
        <v>45.902000000000001</v>
      </c>
      <c r="N960" s="95">
        <f>'LEI Seaview Usage'!L959</f>
        <v>60.302000000000007</v>
      </c>
      <c r="O960" s="95">
        <f>'LEI Seaview Usage'!M959</f>
        <v>66.835999999999999</v>
      </c>
      <c r="P960" s="95">
        <f>'LEI Seaview Usage'!N959</f>
        <v>49.231999999999999</v>
      </c>
      <c r="Q960" s="95">
        <f>'LEI Seaview Usage'!O959</f>
        <v>46.118000000000002</v>
      </c>
      <c r="R960" s="64">
        <f t="shared" si="48"/>
        <v>51.793749999999996</v>
      </c>
      <c r="S960" s="114">
        <f t="shared" si="49"/>
        <v>757.33333333333337</v>
      </c>
    </row>
    <row r="961" spans="2:19" ht="15.75" x14ac:dyDescent="0.25">
      <c r="B961" s="58"/>
      <c r="C961" s="13">
        <v>0.625</v>
      </c>
      <c r="D961" s="14" t="s">
        <v>990</v>
      </c>
      <c r="E961" s="15">
        <v>1428</v>
      </c>
      <c r="F961" s="15">
        <v>1439</v>
      </c>
      <c r="G961" s="15">
        <v>1460</v>
      </c>
      <c r="H961" s="15">
        <v>1622</v>
      </c>
      <c r="I961" s="15">
        <v>1240</v>
      </c>
      <c r="J961" s="17">
        <v>1479</v>
      </c>
      <c r="K961" s="60">
        <f t="shared" si="47"/>
        <v>8668</v>
      </c>
      <c r="L961" s="95">
        <f>'LEI Seaview Usage'!J960</f>
        <v>50.204000000000001</v>
      </c>
      <c r="M961" s="95">
        <f>'LEI Seaview Usage'!K960</f>
        <v>50.402000000000001</v>
      </c>
      <c r="N961" s="95">
        <f>'LEI Seaview Usage'!L960</f>
        <v>50.78</v>
      </c>
      <c r="O961" s="95">
        <f>'LEI Seaview Usage'!M960</f>
        <v>53.695999999999998</v>
      </c>
      <c r="P961" s="95">
        <f>'LEI Seaview Usage'!N960</f>
        <v>46.82</v>
      </c>
      <c r="Q961" s="95">
        <f>'LEI Seaview Usage'!O960</f>
        <v>51.122</v>
      </c>
      <c r="R961" s="64">
        <f t="shared" si="48"/>
        <v>50.503999999999998</v>
      </c>
      <c r="S961" s="114">
        <f t="shared" si="49"/>
        <v>722.33333333333337</v>
      </c>
    </row>
    <row r="962" spans="2:19" ht="15.75" x14ac:dyDescent="0.25">
      <c r="B962" s="58"/>
      <c r="C962" s="13">
        <v>0.625</v>
      </c>
      <c r="D962" s="14" t="s">
        <v>991</v>
      </c>
      <c r="E962" s="15"/>
      <c r="F962" s="15">
        <v>3782</v>
      </c>
      <c r="G962" s="15">
        <v>194</v>
      </c>
      <c r="H962" s="15"/>
      <c r="I962" s="15"/>
      <c r="J962" s="17"/>
      <c r="K962" s="60">
        <f t="shared" si="47"/>
        <v>3976</v>
      </c>
      <c r="L962" s="95">
        <f>'LEI Seaview Usage'!J961</f>
        <v>35</v>
      </c>
      <c r="M962" s="95">
        <f>'LEI Seaview Usage'!K961</f>
        <v>109.78</v>
      </c>
      <c r="N962" s="95">
        <f>'LEI Seaview Usage'!L961</f>
        <v>36.454999999999998</v>
      </c>
      <c r="O962" s="95">
        <f>'LEI Seaview Usage'!M961</f>
        <v>35</v>
      </c>
      <c r="P962" s="95">
        <f>'LEI Seaview Usage'!N961</f>
        <v>35</v>
      </c>
      <c r="Q962" s="95">
        <f>'LEI Seaview Usage'!O961</f>
        <v>35</v>
      </c>
      <c r="R962" s="64">
        <f t="shared" si="48"/>
        <v>47.705833333333338</v>
      </c>
      <c r="S962" s="114">
        <f t="shared" si="49"/>
        <v>994</v>
      </c>
    </row>
    <row r="963" spans="2:19" ht="15.75" x14ac:dyDescent="0.25">
      <c r="B963" s="58"/>
      <c r="C963" s="13">
        <v>0.625</v>
      </c>
      <c r="D963" s="14" t="s">
        <v>992</v>
      </c>
      <c r="E963" s="15">
        <v>752</v>
      </c>
      <c r="F963" s="15">
        <v>841</v>
      </c>
      <c r="G963" s="15">
        <v>987</v>
      </c>
      <c r="H963" s="15">
        <v>1164</v>
      </c>
      <c r="I963" s="15">
        <v>969</v>
      </c>
      <c r="J963" s="17">
        <v>1043</v>
      </c>
      <c r="K963" s="60">
        <f t="shared" si="47"/>
        <v>5756</v>
      </c>
      <c r="L963" s="95">
        <f>'LEI Seaview Usage'!J962</f>
        <v>40.64</v>
      </c>
      <c r="M963" s="95">
        <f>'LEI Seaview Usage'!K962</f>
        <v>41.307499999999997</v>
      </c>
      <c r="N963" s="95">
        <f>'LEI Seaview Usage'!L962</f>
        <v>42.402500000000003</v>
      </c>
      <c r="O963" s="95">
        <f>'LEI Seaview Usage'!M962</f>
        <v>45.451999999999998</v>
      </c>
      <c r="P963" s="95">
        <f>'LEI Seaview Usage'!N962</f>
        <v>42.267499999999998</v>
      </c>
      <c r="Q963" s="95">
        <f>'LEI Seaview Usage'!O962</f>
        <v>43.274000000000001</v>
      </c>
      <c r="R963" s="64">
        <f t="shared" si="48"/>
        <v>42.557250000000003</v>
      </c>
      <c r="S963" s="114">
        <f t="shared" si="49"/>
        <v>479.66666666666669</v>
      </c>
    </row>
    <row r="964" spans="2:19" ht="15.75" x14ac:dyDescent="0.25">
      <c r="B964" s="58"/>
      <c r="C964" s="13">
        <v>0.625</v>
      </c>
      <c r="D964" s="14" t="s">
        <v>993</v>
      </c>
      <c r="E964" s="15">
        <v>1200</v>
      </c>
      <c r="F964" s="15">
        <v>250</v>
      </c>
      <c r="G964" s="15">
        <v>406</v>
      </c>
      <c r="H964" s="15">
        <v>386</v>
      </c>
      <c r="I964" s="15">
        <v>262</v>
      </c>
      <c r="J964" s="17">
        <v>273</v>
      </c>
      <c r="K964" s="60">
        <f t="shared" si="47"/>
        <v>2777</v>
      </c>
      <c r="L964" s="95">
        <f>'LEI Seaview Usage'!J963</f>
        <v>46.1</v>
      </c>
      <c r="M964" s="95">
        <f>'LEI Seaview Usage'!K963</f>
        <v>36.875</v>
      </c>
      <c r="N964" s="95">
        <f>'LEI Seaview Usage'!L963</f>
        <v>38.045000000000002</v>
      </c>
      <c r="O964" s="95">
        <f>'LEI Seaview Usage'!M963</f>
        <v>37.895000000000003</v>
      </c>
      <c r="P964" s="95">
        <f>'LEI Seaview Usage'!N963</f>
        <v>36.965000000000003</v>
      </c>
      <c r="Q964" s="95">
        <f>'LEI Seaview Usage'!O963</f>
        <v>37.047499999999999</v>
      </c>
      <c r="R964" s="64">
        <f t="shared" si="48"/>
        <v>38.821249999999999</v>
      </c>
      <c r="S964" s="114">
        <f t="shared" si="49"/>
        <v>231.41666666666666</v>
      </c>
    </row>
    <row r="965" spans="2:19" ht="15.75" x14ac:dyDescent="0.25">
      <c r="B965" s="58"/>
      <c r="C965" s="13">
        <v>0.625</v>
      </c>
      <c r="D965" s="14" t="s">
        <v>994</v>
      </c>
      <c r="E965" s="15">
        <v>44</v>
      </c>
      <c r="F965" s="15">
        <v>81</v>
      </c>
      <c r="G965" s="15">
        <v>317</v>
      </c>
      <c r="H965" s="15">
        <v>209</v>
      </c>
      <c r="I965" s="15">
        <v>113</v>
      </c>
      <c r="J965" s="17">
        <v>19</v>
      </c>
      <c r="K965" s="60">
        <f t="shared" si="47"/>
        <v>783</v>
      </c>
      <c r="L965" s="95">
        <f>'LEI Seaview Usage'!J964</f>
        <v>35.33</v>
      </c>
      <c r="M965" s="95">
        <f>'LEI Seaview Usage'!K964</f>
        <v>35.607500000000002</v>
      </c>
      <c r="N965" s="95">
        <f>'LEI Seaview Usage'!L964</f>
        <v>37.377499999999998</v>
      </c>
      <c r="O965" s="95">
        <f>'LEI Seaview Usage'!M964</f>
        <v>36.567500000000003</v>
      </c>
      <c r="P965" s="95">
        <f>'LEI Seaview Usage'!N964</f>
        <v>35.847499999999997</v>
      </c>
      <c r="Q965" s="95">
        <f>'LEI Seaview Usage'!O964</f>
        <v>35.142499999999998</v>
      </c>
      <c r="R965" s="64">
        <f t="shared" si="48"/>
        <v>35.978749999999998</v>
      </c>
      <c r="S965" s="114">
        <f t="shared" si="49"/>
        <v>65.25</v>
      </c>
    </row>
    <row r="966" spans="2:19" ht="15.75" x14ac:dyDescent="0.25">
      <c r="B966" s="58"/>
      <c r="C966" s="13">
        <v>0.625</v>
      </c>
      <c r="D966" s="14" t="s">
        <v>995</v>
      </c>
      <c r="E966" s="15">
        <v>446</v>
      </c>
      <c r="F966" s="15">
        <v>98</v>
      </c>
      <c r="G966" s="15">
        <v>2</v>
      </c>
      <c r="H966" s="15">
        <v>29</v>
      </c>
      <c r="I966" s="15">
        <v>55</v>
      </c>
      <c r="J966" s="17"/>
      <c r="K966" s="60">
        <f t="shared" si="47"/>
        <v>630</v>
      </c>
      <c r="L966" s="95">
        <f>'LEI Seaview Usage'!J965</f>
        <v>38.344999999999999</v>
      </c>
      <c r="M966" s="95">
        <f>'LEI Seaview Usage'!K965</f>
        <v>35.734999999999999</v>
      </c>
      <c r="N966" s="95">
        <f>'LEI Seaview Usage'!L965</f>
        <v>35.015000000000001</v>
      </c>
      <c r="O966" s="95">
        <f>'LEI Seaview Usage'!M965</f>
        <v>35.217500000000001</v>
      </c>
      <c r="P966" s="95">
        <f>'LEI Seaview Usage'!N965</f>
        <v>35.412500000000001</v>
      </c>
      <c r="Q966" s="95">
        <f>'LEI Seaview Usage'!O965</f>
        <v>35</v>
      </c>
      <c r="R966" s="64">
        <f t="shared" si="48"/>
        <v>35.787500000000001</v>
      </c>
      <c r="S966" s="114">
        <f t="shared" si="49"/>
        <v>63</v>
      </c>
    </row>
    <row r="967" spans="2:19" ht="15.75" x14ac:dyDescent="0.25">
      <c r="B967" s="58"/>
      <c r="C967" s="13">
        <v>0.625</v>
      </c>
      <c r="D967" s="14" t="s">
        <v>996</v>
      </c>
      <c r="E967" s="15">
        <v>1669</v>
      </c>
      <c r="F967" s="15">
        <v>947</v>
      </c>
      <c r="G967" s="15">
        <v>1322</v>
      </c>
      <c r="H967" s="15">
        <v>2288</v>
      </c>
      <c r="I967" s="15">
        <v>961</v>
      </c>
      <c r="J967" s="17">
        <v>719</v>
      </c>
      <c r="K967" s="60">
        <f t="shared" si="47"/>
        <v>7906</v>
      </c>
      <c r="L967" s="95">
        <f>'LEI Seaview Usage'!J966</f>
        <v>54.542000000000002</v>
      </c>
      <c r="M967" s="95">
        <f>'LEI Seaview Usage'!K966</f>
        <v>42.102499999999999</v>
      </c>
      <c r="N967" s="95">
        <f>'LEI Seaview Usage'!L966</f>
        <v>48.295999999999999</v>
      </c>
      <c r="O967" s="95">
        <f>'LEI Seaview Usage'!M966</f>
        <v>65.683999999999997</v>
      </c>
      <c r="P967" s="95">
        <f>'LEI Seaview Usage'!N966</f>
        <v>42.207499999999996</v>
      </c>
      <c r="Q967" s="95">
        <f>'LEI Seaview Usage'!O966</f>
        <v>40.392499999999998</v>
      </c>
      <c r="R967" s="64">
        <f t="shared" si="48"/>
        <v>48.870749999999994</v>
      </c>
      <c r="S967" s="114">
        <f t="shared" si="49"/>
        <v>658.83333333333337</v>
      </c>
    </row>
    <row r="968" spans="2:19" ht="15.75" x14ac:dyDescent="0.25">
      <c r="B968" s="58"/>
      <c r="C968" s="13">
        <v>0.625</v>
      </c>
      <c r="D968" s="14" t="s">
        <v>997</v>
      </c>
      <c r="E968" s="15"/>
      <c r="F968" s="15"/>
      <c r="G968" s="15"/>
      <c r="H968" s="15"/>
      <c r="I968" s="15"/>
      <c r="J968" s="17"/>
      <c r="K968" s="60">
        <f t="shared" si="47"/>
        <v>0</v>
      </c>
      <c r="L968" s="95">
        <f>'LEI Seaview Usage'!J967</f>
        <v>35</v>
      </c>
      <c r="M968" s="95">
        <f>'LEI Seaview Usage'!K967</f>
        <v>35</v>
      </c>
      <c r="N968" s="95">
        <f>'LEI Seaview Usage'!L967</f>
        <v>35</v>
      </c>
      <c r="O968" s="95">
        <f>'LEI Seaview Usage'!M967</f>
        <v>35</v>
      </c>
      <c r="P968" s="95">
        <f>'LEI Seaview Usage'!N967</f>
        <v>35</v>
      </c>
      <c r="Q968" s="95">
        <f>'LEI Seaview Usage'!O967</f>
        <v>35</v>
      </c>
      <c r="R968" s="64">
        <f t="shared" si="48"/>
        <v>35</v>
      </c>
      <c r="S968" s="114" t="str">
        <f t="shared" si="49"/>
        <v/>
      </c>
    </row>
    <row r="969" spans="2:19" ht="15.75" x14ac:dyDescent="0.25">
      <c r="B969" s="58"/>
      <c r="C969" s="13">
        <v>0.625</v>
      </c>
      <c r="D969" s="14" t="s">
        <v>998</v>
      </c>
      <c r="E969" s="15">
        <v>472</v>
      </c>
      <c r="F969" s="15">
        <v>375</v>
      </c>
      <c r="G969" s="15">
        <v>1761</v>
      </c>
      <c r="H969" s="15">
        <v>1065</v>
      </c>
      <c r="I969" s="15">
        <v>496</v>
      </c>
      <c r="J969" s="17">
        <v>367</v>
      </c>
      <c r="K969" s="60">
        <f t="shared" ref="K969:K1032" si="50">SUM(E969:J969)</f>
        <v>4536</v>
      </c>
      <c r="L969" s="95">
        <f>'LEI Seaview Usage'!J968</f>
        <v>38.54</v>
      </c>
      <c r="M969" s="95">
        <f>'LEI Seaview Usage'!K968</f>
        <v>37.8125</v>
      </c>
      <c r="N969" s="95">
        <f>'LEI Seaview Usage'!L968</f>
        <v>56.198</v>
      </c>
      <c r="O969" s="95">
        <f>'LEI Seaview Usage'!M968</f>
        <v>43.67</v>
      </c>
      <c r="P969" s="95">
        <f>'LEI Seaview Usage'!N968</f>
        <v>38.72</v>
      </c>
      <c r="Q969" s="95">
        <f>'LEI Seaview Usage'!O968</f>
        <v>37.752499999999998</v>
      </c>
      <c r="R969" s="64">
        <f t="shared" ref="R969:R1032" si="51">AVERAGE(L969:Q969)</f>
        <v>42.115500000000004</v>
      </c>
      <c r="S969" s="114">
        <f t="shared" ref="S969:S1032" si="52">IFERROR(AVERAGE(E969:J969)/2,"")</f>
        <v>378</v>
      </c>
    </row>
    <row r="970" spans="2:19" ht="15.75" x14ac:dyDescent="0.25">
      <c r="B970" s="58"/>
      <c r="C970" s="13">
        <v>0.625</v>
      </c>
      <c r="D970" s="14" t="s">
        <v>999</v>
      </c>
      <c r="E970" s="15">
        <v>458</v>
      </c>
      <c r="F970" s="15">
        <v>497</v>
      </c>
      <c r="G970" s="15">
        <v>484</v>
      </c>
      <c r="H970" s="15">
        <v>340</v>
      </c>
      <c r="I970" s="15">
        <v>476</v>
      </c>
      <c r="J970" s="17">
        <v>416</v>
      </c>
      <c r="K970" s="60">
        <f t="shared" si="50"/>
        <v>2671</v>
      </c>
      <c r="L970" s="95">
        <f>'LEI Seaview Usage'!J969</f>
        <v>38.435000000000002</v>
      </c>
      <c r="M970" s="95">
        <f>'LEI Seaview Usage'!K969</f>
        <v>38.727499999999999</v>
      </c>
      <c r="N970" s="95">
        <f>'LEI Seaview Usage'!L969</f>
        <v>38.630000000000003</v>
      </c>
      <c r="O970" s="95">
        <f>'LEI Seaview Usage'!M969</f>
        <v>37.549999999999997</v>
      </c>
      <c r="P970" s="95">
        <f>'LEI Seaview Usage'!N969</f>
        <v>38.57</v>
      </c>
      <c r="Q970" s="95">
        <f>'LEI Seaview Usage'!O969</f>
        <v>38.119999999999997</v>
      </c>
      <c r="R970" s="64">
        <f t="shared" si="51"/>
        <v>38.338749999999997</v>
      </c>
      <c r="S970" s="114">
        <f t="shared" si="52"/>
        <v>222.58333333333334</v>
      </c>
    </row>
    <row r="971" spans="2:19" ht="15.75" x14ac:dyDescent="0.25">
      <c r="B971" s="58"/>
      <c r="C971" s="13">
        <v>0.625</v>
      </c>
      <c r="D971" s="14" t="s">
        <v>1000</v>
      </c>
      <c r="E971" s="15">
        <v>882</v>
      </c>
      <c r="F971" s="15">
        <v>817</v>
      </c>
      <c r="G971" s="15">
        <v>687</v>
      </c>
      <c r="H971" s="15">
        <v>515</v>
      </c>
      <c r="I971" s="15">
        <v>481</v>
      </c>
      <c r="J971" s="17">
        <v>448</v>
      </c>
      <c r="K971" s="60">
        <f t="shared" si="50"/>
        <v>3830</v>
      </c>
      <c r="L971" s="95">
        <f>'LEI Seaview Usage'!J970</f>
        <v>41.615000000000002</v>
      </c>
      <c r="M971" s="95">
        <f>'LEI Seaview Usage'!K970</f>
        <v>41.127499999999998</v>
      </c>
      <c r="N971" s="95">
        <f>'LEI Seaview Usage'!L970</f>
        <v>40.152500000000003</v>
      </c>
      <c r="O971" s="95">
        <f>'LEI Seaview Usage'!M970</f>
        <v>38.862499999999997</v>
      </c>
      <c r="P971" s="95">
        <f>'LEI Seaview Usage'!N970</f>
        <v>38.607500000000002</v>
      </c>
      <c r="Q971" s="95">
        <f>'LEI Seaview Usage'!O970</f>
        <v>38.36</v>
      </c>
      <c r="R971" s="64">
        <f t="shared" si="51"/>
        <v>39.787500000000001</v>
      </c>
      <c r="S971" s="114">
        <f t="shared" si="52"/>
        <v>319.16666666666669</v>
      </c>
    </row>
    <row r="972" spans="2:19" ht="15.75" x14ac:dyDescent="0.25">
      <c r="B972" s="58"/>
      <c r="C972" s="13">
        <v>0.625</v>
      </c>
      <c r="D972" s="14" t="s">
        <v>1001</v>
      </c>
      <c r="E972" s="15"/>
      <c r="F972" s="15"/>
      <c r="G972" s="15"/>
      <c r="H972" s="15"/>
      <c r="I972" s="15"/>
      <c r="J972" s="17"/>
      <c r="K972" s="60">
        <f t="shared" si="50"/>
        <v>0</v>
      </c>
      <c r="L972" s="95">
        <f>'LEI Seaview Usage'!J971</f>
        <v>35</v>
      </c>
      <c r="M972" s="95">
        <f>'LEI Seaview Usage'!K971</f>
        <v>35</v>
      </c>
      <c r="N972" s="95">
        <f>'LEI Seaview Usage'!L971</f>
        <v>35</v>
      </c>
      <c r="O972" s="95">
        <f>'LEI Seaview Usage'!M971</f>
        <v>35</v>
      </c>
      <c r="P972" s="95">
        <f>'LEI Seaview Usage'!N971</f>
        <v>35</v>
      </c>
      <c r="Q972" s="95">
        <f>'LEI Seaview Usage'!O971</f>
        <v>35</v>
      </c>
      <c r="R972" s="64">
        <f t="shared" si="51"/>
        <v>35</v>
      </c>
      <c r="S972" s="114" t="str">
        <f t="shared" si="52"/>
        <v/>
      </c>
    </row>
    <row r="973" spans="2:19" ht="15.75" x14ac:dyDescent="0.25">
      <c r="B973" s="58"/>
      <c r="C973" s="13">
        <v>0.625</v>
      </c>
      <c r="D973" s="14" t="s">
        <v>1002</v>
      </c>
      <c r="E973" s="15">
        <v>872</v>
      </c>
      <c r="F973" s="15">
        <v>861</v>
      </c>
      <c r="G973" s="15">
        <v>1014</v>
      </c>
      <c r="H973" s="15">
        <v>1848</v>
      </c>
      <c r="I973" s="15">
        <v>967</v>
      </c>
      <c r="J973" s="17">
        <v>1003</v>
      </c>
      <c r="K973" s="60">
        <f t="shared" si="50"/>
        <v>6565</v>
      </c>
      <c r="L973" s="95">
        <f>'LEI Seaview Usage'!J972</f>
        <v>41.54</v>
      </c>
      <c r="M973" s="95">
        <f>'LEI Seaview Usage'!K972</f>
        <v>41.457499999999996</v>
      </c>
      <c r="N973" s="95">
        <f>'LEI Seaview Usage'!L972</f>
        <v>42.752000000000002</v>
      </c>
      <c r="O973" s="95">
        <f>'LEI Seaview Usage'!M972</f>
        <v>57.764000000000003</v>
      </c>
      <c r="P973" s="95">
        <f>'LEI Seaview Usage'!N972</f>
        <v>42.252499999999998</v>
      </c>
      <c r="Q973" s="95">
        <f>'LEI Seaview Usage'!O972</f>
        <v>42.554000000000002</v>
      </c>
      <c r="R973" s="64">
        <f t="shared" si="51"/>
        <v>44.720000000000006</v>
      </c>
      <c r="S973" s="114">
        <f t="shared" si="52"/>
        <v>547.08333333333337</v>
      </c>
    </row>
    <row r="974" spans="2:19" ht="15.75" x14ac:dyDescent="0.25">
      <c r="B974" s="58"/>
      <c r="C974" s="13">
        <v>0.625</v>
      </c>
      <c r="D974" s="14" t="s">
        <v>1003</v>
      </c>
      <c r="E974" s="15">
        <v>1</v>
      </c>
      <c r="F974" s="15">
        <v>116</v>
      </c>
      <c r="G974" s="15">
        <v>621</v>
      </c>
      <c r="H974" s="15">
        <v>935</v>
      </c>
      <c r="I974" s="15">
        <v>236</v>
      </c>
      <c r="J974" s="17">
        <v>45</v>
      </c>
      <c r="K974" s="60">
        <f t="shared" si="50"/>
        <v>1954</v>
      </c>
      <c r="L974" s="95">
        <f>'LEI Seaview Usage'!J973</f>
        <v>35.0075</v>
      </c>
      <c r="M974" s="95">
        <f>'LEI Seaview Usage'!K973</f>
        <v>35.869999999999997</v>
      </c>
      <c r="N974" s="95">
        <f>'LEI Seaview Usage'!L973</f>
        <v>39.657499999999999</v>
      </c>
      <c r="O974" s="95">
        <f>'LEI Seaview Usage'!M973</f>
        <v>42.012500000000003</v>
      </c>
      <c r="P974" s="95">
        <f>'LEI Seaview Usage'!N973</f>
        <v>36.770000000000003</v>
      </c>
      <c r="Q974" s="95">
        <f>'LEI Seaview Usage'!O973</f>
        <v>35.337499999999999</v>
      </c>
      <c r="R974" s="64">
        <f t="shared" si="51"/>
        <v>37.442500000000003</v>
      </c>
      <c r="S974" s="114">
        <f t="shared" si="52"/>
        <v>162.83333333333334</v>
      </c>
    </row>
    <row r="975" spans="2:19" ht="15.75" x14ac:dyDescent="0.25">
      <c r="B975" s="58"/>
      <c r="C975" s="13">
        <v>0.625</v>
      </c>
      <c r="D975" s="14" t="s">
        <v>1004</v>
      </c>
      <c r="E975" s="15">
        <v>279</v>
      </c>
      <c r="F975" s="15">
        <v>348</v>
      </c>
      <c r="G975" s="15">
        <v>1910</v>
      </c>
      <c r="H975" s="15">
        <v>2091</v>
      </c>
      <c r="I975" s="15">
        <v>773</v>
      </c>
      <c r="J975" s="17">
        <v>262</v>
      </c>
      <c r="K975" s="60">
        <f t="shared" si="50"/>
        <v>5663</v>
      </c>
      <c r="L975" s="95">
        <f>'LEI Seaview Usage'!J974</f>
        <v>37.092500000000001</v>
      </c>
      <c r="M975" s="95">
        <f>'LEI Seaview Usage'!K974</f>
        <v>37.61</v>
      </c>
      <c r="N975" s="95">
        <f>'LEI Seaview Usage'!L974</f>
        <v>58.879999999999995</v>
      </c>
      <c r="O975" s="95">
        <f>'LEI Seaview Usage'!M974</f>
        <v>62.138000000000005</v>
      </c>
      <c r="P975" s="95">
        <f>'LEI Seaview Usage'!N974</f>
        <v>40.797499999999999</v>
      </c>
      <c r="Q975" s="95">
        <f>'LEI Seaview Usage'!O974</f>
        <v>36.965000000000003</v>
      </c>
      <c r="R975" s="64">
        <f t="shared" si="51"/>
        <v>45.580499999999994</v>
      </c>
      <c r="S975" s="114">
        <f t="shared" si="52"/>
        <v>471.91666666666669</v>
      </c>
    </row>
    <row r="976" spans="2:19" ht="15.75" x14ac:dyDescent="0.25">
      <c r="B976" s="58"/>
      <c r="C976" s="13">
        <v>0.625</v>
      </c>
      <c r="D976" s="14" t="s">
        <v>1005</v>
      </c>
      <c r="E976" s="15">
        <v>1801</v>
      </c>
      <c r="F976" s="15">
        <v>1336</v>
      </c>
      <c r="G976" s="15">
        <v>1590</v>
      </c>
      <c r="H976" s="15">
        <v>1352</v>
      </c>
      <c r="I976" s="15">
        <v>1401</v>
      </c>
      <c r="J976" s="17">
        <v>1453</v>
      </c>
      <c r="K976" s="60">
        <f t="shared" si="50"/>
        <v>8933</v>
      </c>
      <c r="L976" s="95">
        <f>'LEI Seaview Usage'!J975</f>
        <v>56.917999999999999</v>
      </c>
      <c r="M976" s="95">
        <f>'LEI Seaview Usage'!K975</f>
        <v>48.548000000000002</v>
      </c>
      <c r="N976" s="95">
        <f>'LEI Seaview Usage'!L975</f>
        <v>53.120000000000005</v>
      </c>
      <c r="O976" s="95">
        <f>'LEI Seaview Usage'!M975</f>
        <v>48.835999999999999</v>
      </c>
      <c r="P976" s="95">
        <f>'LEI Seaview Usage'!N975</f>
        <v>49.718000000000004</v>
      </c>
      <c r="Q976" s="95">
        <f>'LEI Seaview Usage'!O975</f>
        <v>50.653999999999996</v>
      </c>
      <c r="R976" s="64">
        <f t="shared" si="51"/>
        <v>51.299000000000007</v>
      </c>
      <c r="S976" s="114">
        <f t="shared" si="52"/>
        <v>744.41666666666663</v>
      </c>
    </row>
    <row r="977" spans="2:19" ht="15.75" x14ac:dyDescent="0.25">
      <c r="B977" s="58"/>
      <c r="C977" s="13">
        <v>0.625</v>
      </c>
      <c r="D977" s="14" t="s">
        <v>1006</v>
      </c>
      <c r="E977" s="15"/>
      <c r="F977" s="15"/>
      <c r="G977" s="15">
        <v>75</v>
      </c>
      <c r="H977" s="15">
        <v>33</v>
      </c>
      <c r="I977" s="15">
        <v>2</v>
      </c>
      <c r="J977" s="17"/>
      <c r="K977" s="60">
        <f t="shared" si="50"/>
        <v>110</v>
      </c>
      <c r="L977" s="95">
        <f>'LEI Seaview Usage'!J976</f>
        <v>35</v>
      </c>
      <c r="M977" s="95">
        <f>'LEI Seaview Usage'!K976</f>
        <v>35</v>
      </c>
      <c r="N977" s="95">
        <f>'LEI Seaview Usage'!L976</f>
        <v>35.5625</v>
      </c>
      <c r="O977" s="95">
        <f>'LEI Seaview Usage'!M976</f>
        <v>35.247500000000002</v>
      </c>
      <c r="P977" s="95">
        <f>'LEI Seaview Usage'!N976</f>
        <v>35.015000000000001</v>
      </c>
      <c r="Q977" s="95">
        <f>'LEI Seaview Usage'!O976</f>
        <v>35</v>
      </c>
      <c r="R977" s="64">
        <f t="shared" si="51"/>
        <v>35.137499999999996</v>
      </c>
      <c r="S977" s="114">
        <f t="shared" si="52"/>
        <v>18.333333333333332</v>
      </c>
    </row>
    <row r="978" spans="2:19" ht="15.75" x14ac:dyDescent="0.25">
      <c r="B978" s="58"/>
      <c r="C978" s="13">
        <v>0.625</v>
      </c>
      <c r="D978" s="14" t="s">
        <v>1007</v>
      </c>
      <c r="E978" s="15">
        <v>561</v>
      </c>
      <c r="F978" s="15">
        <v>733</v>
      </c>
      <c r="G978" s="15">
        <v>1354</v>
      </c>
      <c r="H978" s="15">
        <v>4306</v>
      </c>
      <c r="I978" s="15">
        <v>902</v>
      </c>
      <c r="J978" s="17"/>
      <c r="K978" s="60">
        <f t="shared" si="50"/>
        <v>7856</v>
      </c>
      <c r="L978" s="95">
        <f>'LEI Seaview Usage'!J977</f>
        <v>39.207500000000003</v>
      </c>
      <c r="M978" s="95">
        <f>'LEI Seaview Usage'!K977</f>
        <v>40.497500000000002</v>
      </c>
      <c r="N978" s="95">
        <f>'LEI Seaview Usage'!L977</f>
        <v>48.872</v>
      </c>
      <c r="O978" s="95">
        <f>'LEI Seaview Usage'!M977</f>
        <v>130.74</v>
      </c>
      <c r="P978" s="95">
        <f>'LEI Seaview Usage'!N977</f>
        <v>41.765000000000001</v>
      </c>
      <c r="Q978" s="95">
        <f>'LEI Seaview Usage'!O977</f>
        <v>35</v>
      </c>
      <c r="R978" s="64">
        <f t="shared" si="51"/>
        <v>56.013666666666666</v>
      </c>
      <c r="S978" s="114">
        <f t="shared" si="52"/>
        <v>785.6</v>
      </c>
    </row>
    <row r="979" spans="2:19" ht="15.75" x14ac:dyDescent="0.25">
      <c r="B979" s="58"/>
      <c r="C979" s="13">
        <v>0.625</v>
      </c>
      <c r="D979" s="52">
        <v>80182</v>
      </c>
      <c r="E979" s="15"/>
      <c r="F979" s="15"/>
      <c r="G979" s="15">
        <v>22</v>
      </c>
      <c r="H979" s="15">
        <v>38</v>
      </c>
      <c r="I979" s="15">
        <v>222</v>
      </c>
      <c r="J979" s="17">
        <v>45</v>
      </c>
      <c r="K979" s="60">
        <f t="shared" si="50"/>
        <v>327</v>
      </c>
      <c r="L979" s="95">
        <f>'LEI Seaview Usage'!J978</f>
        <v>35</v>
      </c>
      <c r="M979" s="95">
        <f>'LEI Seaview Usage'!K978</f>
        <v>35</v>
      </c>
      <c r="N979" s="95">
        <f>'LEI Seaview Usage'!L978</f>
        <v>35.164999999999999</v>
      </c>
      <c r="O979" s="95">
        <f>'LEI Seaview Usage'!M978</f>
        <v>35.284999999999997</v>
      </c>
      <c r="P979" s="95">
        <f>'LEI Seaview Usage'!N978</f>
        <v>36.664999999999999</v>
      </c>
      <c r="Q979" s="95">
        <f>'LEI Seaview Usage'!O978</f>
        <v>35.337499999999999</v>
      </c>
      <c r="R979" s="64">
        <f t="shared" si="51"/>
        <v>35.408749999999998</v>
      </c>
      <c r="S979" s="114">
        <f t="shared" si="52"/>
        <v>40.875</v>
      </c>
    </row>
    <row r="980" spans="2:19" ht="15.75" x14ac:dyDescent="0.25">
      <c r="B980" s="58"/>
      <c r="C980" s="13">
        <v>0.625</v>
      </c>
      <c r="D980" s="14" t="s">
        <v>1008</v>
      </c>
      <c r="E980" s="15">
        <v>757</v>
      </c>
      <c r="F980" s="15">
        <v>140</v>
      </c>
      <c r="G980" s="15">
        <v>136</v>
      </c>
      <c r="H980" s="15">
        <v>214</v>
      </c>
      <c r="I980" s="15">
        <v>127</v>
      </c>
      <c r="J980" s="17">
        <v>178</v>
      </c>
      <c r="K980" s="60">
        <f t="shared" si="50"/>
        <v>1552</v>
      </c>
      <c r="L980" s="95">
        <f>'LEI Seaview Usage'!J979</f>
        <v>40.677500000000002</v>
      </c>
      <c r="M980" s="95">
        <f>'LEI Seaview Usage'!K979</f>
        <v>36.049999999999997</v>
      </c>
      <c r="N980" s="95">
        <f>'LEI Seaview Usage'!L979</f>
        <v>36.020000000000003</v>
      </c>
      <c r="O980" s="95">
        <f>'LEI Seaview Usage'!M979</f>
        <v>36.604999999999997</v>
      </c>
      <c r="P980" s="95">
        <f>'LEI Seaview Usage'!N979</f>
        <v>35.952500000000001</v>
      </c>
      <c r="Q980" s="95">
        <f>'LEI Seaview Usage'!O979</f>
        <v>36.335000000000001</v>
      </c>
      <c r="R980" s="64">
        <f t="shared" si="51"/>
        <v>36.940000000000005</v>
      </c>
      <c r="S980" s="114">
        <f t="shared" si="52"/>
        <v>129.33333333333334</v>
      </c>
    </row>
    <row r="981" spans="2:19" ht="15.75" x14ac:dyDescent="0.25">
      <c r="B981" s="58"/>
      <c r="C981" s="13">
        <v>0.625</v>
      </c>
      <c r="D981" s="14" t="s">
        <v>1009</v>
      </c>
      <c r="E981" s="15"/>
      <c r="F981" s="15"/>
      <c r="G981" s="15"/>
      <c r="H981" s="15"/>
      <c r="I981" s="15"/>
      <c r="J981" s="17"/>
      <c r="K981" s="60">
        <f t="shared" si="50"/>
        <v>0</v>
      </c>
      <c r="L981" s="95">
        <f>'LEI Seaview Usage'!J980</f>
        <v>35</v>
      </c>
      <c r="M981" s="95">
        <f>'LEI Seaview Usage'!K980</f>
        <v>35</v>
      </c>
      <c r="N981" s="95">
        <f>'LEI Seaview Usage'!L980</f>
        <v>35</v>
      </c>
      <c r="O981" s="95">
        <f>'LEI Seaview Usage'!M980</f>
        <v>35</v>
      </c>
      <c r="P981" s="95">
        <f>'LEI Seaview Usage'!N980</f>
        <v>35</v>
      </c>
      <c r="Q981" s="95">
        <f>'LEI Seaview Usage'!O980</f>
        <v>35</v>
      </c>
      <c r="R981" s="64">
        <f t="shared" si="51"/>
        <v>35</v>
      </c>
      <c r="S981" s="114" t="str">
        <f t="shared" si="52"/>
        <v/>
      </c>
    </row>
    <row r="982" spans="2:19" ht="15.75" x14ac:dyDescent="0.25">
      <c r="B982" s="58"/>
      <c r="C982" s="13">
        <v>0.625</v>
      </c>
      <c r="D982" s="14" t="s">
        <v>1010</v>
      </c>
      <c r="E982" s="15">
        <v>391</v>
      </c>
      <c r="F982" s="15">
        <v>344</v>
      </c>
      <c r="G982" s="15">
        <v>365</v>
      </c>
      <c r="H982" s="15">
        <v>454</v>
      </c>
      <c r="I982" s="15">
        <v>345</v>
      </c>
      <c r="J982" s="17">
        <v>418</v>
      </c>
      <c r="K982" s="60">
        <f t="shared" si="50"/>
        <v>2317</v>
      </c>
      <c r="L982" s="95">
        <f>'LEI Seaview Usage'!J981</f>
        <v>37.932499999999997</v>
      </c>
      <c r="M982" s="95">
        <f>'LEI Seaview Usage'!K981</f>
        <v>37.58</v>
      </c>
      <c r="N982" s="95">
        <f>'LEI Seaview Usage'!L981</f>
        <v>37.737499999999997</v>
      </c>
      <c r="O982" s="95">
        <f>'LEI Seaview Usage'!M981</f>
        <v>38.405000000000001</v>
      </c>
      <c r="P982" s="95">
        <f>'LEI Seaview Usage'!N981</f>
        <v>37.587499999999999</v>
      </c>
      <c r="Q982" s="95">
        <f>'LEI Seaview Usage'!O981</f>
        <v>38.134999999999998</v>
      </c>
      <c r="R982" s="64">
        <f t="shared" si="51"/>
        <v>37.896249999999995</v>
      </c>
      <c r="S982" s="114">
        <f t="shared" si="52"/>
        <v>193.08333333333334</v>
      </c>
    </row>
    <row r="983" spans="2:19" ht="15.75" x14ac:dyDescent="0.25">
      <c r="B983" s="58"/>
      <c r="C983" s="13">
        <v>0.625</v>
      </c>
      <c r="D983" s="14" t="s">
        <v>1011</v>
      </c>
      <c r="E983" s="15">
        <v>1822</v>
      </c>
      <c r="F983" s="15">
        <v>1675</v>
      </c>
      <c r="G983" s="15">
        <v>2244</v>
      </c>
      <c r="H983" s="15">
        <v>3270</v>
      </c>
      <c r="I983" s="15">
        <v>4589</v>
      </c>
      <c r="J983" s="17">
        <v>5990</v>
      </c>
      <c r="K983" s="60">
        <f t="shared" si="50"/>
        <v>19590</v>
      </c>
      <c r="L983" s="95">
        <f>'LEI Seaview Usage'!J982</f>
        <v>57.295999999999999</v>
      </c>
      <c r="M983" s="95">
        <f>'LEI Seaview Usage'!K982</f>
        <v>54.65</v>
      </c>
      <c r="N983" s="95">
        <f>'LEI Seaview Usage'!L982</f>
        <v>64.891999999999996</v>
      </c>
      <c r="O983" s="95">
        <f>'LEI Seaview Usage'!M982</f>
        <v>89.3</v>
      </c>
      <c r="P983" s="95">
        <f>'LEI Seaview Usage'!N982</f>
        <v>142.06</v>
      </c>
      <c r="Q983" s="95">
        <f>'LEI Seaview Usage'!O982</f>
        <v>198.1</v>
      </c>
      <c r="R983" s="64">
        <f t="shared" si="51"/>
        <v>101.04966666666667</v>
      </c>
      <c r="S983" s="114">
        <f t="shared" si="52"/>
        <v>1632.5</v>
      </c>
    </row>
    <row r="984" spans="2:19" ht="15.75" x14ac:dyDescent="0.25">
      <c r="B984" s="58"/>
      <c r="C984" s="13">
        <v>0.625</v>
      </c>
      <c r="D984" s="14" t="s">
        <v>1012</v>
      </c>
      <c r="E984" s="15">
        <v>541</v>
      </c>
      <c r="F984" s="15">
        <v>486</v>
      </c>
      <c r="G984" s="15">
        <v>1092</v>
      </c>
      <c r="H984" s="15">
        <v>1156</v>
      </c>
      <c r="I984" s="15">
        <v>708</v>
      </c>
      <c r="J984" s="17">
        <v>462</v>
      </c>
      <c r="K984" s="60">
        <f t="shared" si="50"/>
        <v>4445</v>
      </c>
      <c r="L984" s="95">
        <f>'LEI Seaview Usage'!J983</f>
        <v>39.057499999999997</v>
      </c>
      <c r="M984" s="95">
        <f>'LEI Seaview Usage'!K983</f>
        <v>38.645000000000003</v>
      </c>
      <c r="N984" s="95">
        <f>'LEI Seaview Usage'!L983</f>
        <v>44.155999999999999</v>
      </c>
      <c r="O984" s="95">
        <f>'LEI Seaview Usage'!M983</f>
        <v>45.308</v>
      </c>
      <c r="P984" s="95">
        <f>'LEI Seaview Usage'!N983</f>
        <v>40.31</v>
      </c>
      <c r="Q984" s="95">
        <f>'LEI Seaview Usage'!O983</f>
        <v>38.465000000000003</v>
      </c>
      <c r="R984" s="64">
        <f t="shared" si="51"/>
        <v>40.990249999999996</v>
      </c>
      <c r="S984" s="114">
        <f t="shared" si="52"/>
        <v>370.41666666666669</v>
      </c>
    </row>
    <row r="985" spans="2:19" ht="15.75" x14ac:dyDescent="0.25">
      <c r="B985" s="58"/>
      <c r="C985" s="13">
        <v>0.625</v>
      </c>
      <c r="D985" s="14" t="s">
        <v>1013</v>
      </c>
      <c r="E985" s="15">
        <v>4380</v>
      </c>
      <c r="F985" s="15">
        <v>4349</v>
      </c>
      <c r="G985" s="15">
        <v>6839</v>
      </c>
      <c r="H985" s="15">
        <v>9302</v>
      </c>
      <c r="I985" s="15">
        <v>224</v>
      </c>
      <c r="J985" s="17">
        <v>228</v>
      </c>
      <c r="K985" s="60">
        <f t="shared" si="50"/>
        <v>25322</v>
      </c>
      <c r="L985" s="95">
        <f>'LEI Seaview Usage'!J984</f>
        <v>133.69999999999999</v>
      </c>
      <c r="M985" s="95">
        <f>'LEI Seaview Usage'!K984</f>
        <v>132.46</v>
      </c>
      <c r="N985" s="95">
        <f>'LEI Seaview Usage'!L984</f>
        <v>232.06</v>
      </c>
      <c r="O985" s="95">
        <f>'LEI Seaview Usage'!M984</f>
        <v>330.58000000000004</v>
      </c>
      <c r="P985" s="95">
        <f>'LEI Seaview Usage'!N984</f>
        <v>36.68</v>
      </c>
      <c r="Q985" s="95">
        <f>'LEI Seaview Usage'!O984</f>
        <v>36.71</v>
      </c>
      <c r="R985" s="64">
        <f t="shared" si="51"/>
        <v>150.36499999999998</v>
      </c>
      <c r="S985" s="114">
        <f t="shared" si="52"/>
        <v>2110.1666666666665</v>
      </c>
    </row>
    <row r="986" spans="2:19" ht="15.75" x14ac:dyDescent="0.25">
      <c r="B986" s="58"/>
      <c r="C986" s="13">
        <v>0.625</v>
      </c>
      <c r="D986" s="14" t="s">
        <v>1014</v>
      </c>
      <c r="E986" s="15"/>
      <c r="F986" s="15">
        <v>43</v>
      </c>
      <c r="G986" s="15">
        <v>287</v>
      </c>
      <c r="H986" s="15"/>
      <c r="I986" s="15">
        <v>136</v>
      </c>
      <c r="J986" s="17">
        <v>1</v>
      </c>
      <c r="K986" s="60">
        <f t="shared" si="50"/>
        <v>467</v>
      </c>
      <c r="L986" s="95">
        <f>'LEI Seaview Usage'!J985</f>
        <v>35</v>
      </c>
      <c r="M986" s="95">
        <f>'LEI Seaview Usage'!K985</f>
        <v>35.322499999999998</v>
      </c>
      <c r="N986" s="95">
        <f>'LEI Seaview Usage'!L985</f>
        <v>37.152500000000003</v>
      </c>
      <c r="O986" s="95">
        <f>'LEI Seaview Usage'!M985</f>
        <v>35</v>
      </c>
      <c r="P986" s="95">
        <f>'LEI Seaview Usage'!N985</f>
        <v>36.020000000000003</v>
      </c>
      <c r="Q986" s="95">
        <f>'LEI Seaview Usage'!O985</f>
        <v>35.0075</v>
      </c>
      <c r="R986" s="64">
        <f t="shared" si="51"/>
        <v>35.583750000000002</v>
      </c>
      <c r="S986" s="114">
        <f t="shared" si="52"/>
        <v>58.375</v>
      </c>
    </row>
    <row r="987" spans="2:19" ht="15.75" x14ac:dyDescent="0.25">
      <c r="B987" s="58"/>
      <c r="C987" s="13">
        <v>0.625</v>
      </c>
      <c r="D987" s="14" t="s">
        <v>1015</v>
      </c>
      <c r="E987" s="15">
        <v>91</v>
      </c>
      <c r="F987" s="15">
        <v>62</v>
      </c>
      <c r="G987" s="15">
        <v>77</v>
      </c>
      <c r="H987" s="15">
        <v>91</v>
      </c>
      <c r="I987" s="15">
        <v>25</v>
      </c>
      <c r="J987" s="17">
        <v>23</v>
      </c>
      <c r="K987" s="60">
        <f t="shared" si="50"/>
        <v>369</v>
      </c>
      <c r="L987" s="95">
        <f>'LEI Seaview Usage'!J986</f>
        <v>35.682499999999997</v>
      </c>
      <c r="M987" s="95">
        <f>'LEI Seaview Usage'!K986</f>
        <v>35.465000000000003</v>
      </c>
      <c r="N987" s="95">
        <f>'LEI Seaview Usage'!L986</f>
        <v>35.577500000000001</v>
      </c>
      <c r="O987" s="95">
        <f>'LEI Seaview Usage'!M986</f>
        <v>35.682499999999997</v>
      </c>
      <c r="P987" s="95">
        <f>'LEI Seaview Usage'!N986</f>
        <v>35.1875</v>
      </c>
      <c r="Q987" s="95">
        <f>'LEI Seaview Usage'!O986</f>
        <v>35.172499999999999</v>
      </c>
      <c r="R987" s="64">
        <f t="shared" si="51"/>
        <v>35.46125</v>
      </c>
      <c r="S987" s="114">
        <f t="shared" si="52"/>
        <v>30.75</v>
      </c>
    </row>
    <row r="988" spans="2:19" ht="15.75" x14ac:dyDescent="0.25">
      <c r="B988" s="58"/>
      <c r="C988" s="13">
        <v>0.625</v>
      </c>
      <c r="D988" s="14" t="s">
        <v>1016</v>
      </c>
      <c r="E988" s="15">
        <v>994</v>
      </c>
      <c r="F988" s="15">
        <v>842</v>
      </c>
      <c r="G988" s="15">
        <v>1001</v>
      </c>
      <c r="H988" s="15">
        <v>1109</v>
      </c>
      <c r="I988" s="15">
        <v>1000</v>
      </c>
      <c r="J988" s="17">
        <v>1162</v>
      </c>
      <c r="K988" s="60">
        <f t="shared" si="50"/>
        <v>6108</v>
      </c>
      <c r="L988" s="95">
        <f>'LEI Seaview Usage'!J987</f>
        <v>42.454999999999998</v>
      </c>
      <c r="M988" s="95">
        <f>'LEI Seaview Usage'!K987</f>
        <v>41.314999999999998</v>
      </c>
      <c r="N988" s="95">
        <f>'LEI Seaview Usage'!L987</f>
        <v>42.518000000000001</v>
      </c>
      <c r="O988" s="95">
        <f>'LEI Seaview Usage'!M987</f>
        <v>44.462000000000003</v>
      </c>
      <c r="P988" s="95">
        <f>'LEI Seaview Usage'!N987</f>
        <v>42.5</v>
      </c>
      <c r="Q988" s="95">
        <f>'LEI Seaview Usage'!O987</f>
        <v>45.415999999999997</v>
      </c>
      <c r="R988" s="64">
        <f t="shared" si="51"/>
        <v>43.110999999999997</v>
      </c>
      <c r="S988" s="114">
        <f t="shared" si="52"/>
        <v>509</v>
      </c>
    </row>
    <row r="989" spans="2:19" ht="15.75" x14ac:dyDescent="0.25">
      <c r="B989" s="58"/>
      <c r="C989" s="13">
        <v>0.625</v>
      </c>
      <c r="D989" s="14" t="s">
        <v>1017</v>
      </c>
      <c r="E989" s="15">
        <v>708</v>
      </c>
      <c r="F989" s="15">
        <v>635</v>
      </c>
      <c r="G989" s="15">
        <v>820</v>
      </c>
      <c r="H989" s="15">
        <v>971</v>
      </c>
      <c r="I989" s="15">
        <v>850</v>
      </c>
      <c r="J989" s="17">
        <v>779</v>
      </c>
      <c r="K989" s="60">
        <f t="shared" si="50"/>
        <v>4763</v>
      </c>
      <c r="L989" s="95">
        <f>'LEI Seaview Usage'!J988</f>
        <v>40.31</v>
      </c>
      <c r="M989" s="95">
        <f>'LEI Seaview Usage'!K988</f>
        <v>39.762500000000003</v>
      </c>
      <c r="N989" s="95">
        <f>'LEI Seaview Usage'!L988</f>
        <v>41.15</v>
      </c>
      <c r="O989" s="95">
        <f>'LEI Seaview Usage'!M988</f>
        <v>42.282499999999999</v>
      </c>
      <c r="P989" s="95">
        <f>'LEI Seaview Usage'!N988</f>
        <v>41.375</v>
      </c>
      <c r="Q989" s="95">
        <f>'LEI Seaview Usage'!O988</f>
        <v>40.842500000000001</v>
      </c>
      <c r="R989" s="64">
        <f t="shared" si="51"/>
        <v>40.953749999999999</v>
      </c>
      <c r="S989" s="114">
        <f t="shared" si="52"/>
        <v>396.91666666666669</v>
      </c>
    </row>
    <row r="990" spans="2:19" ht="15.75" x14ac:dyDescent="0.25">
      <c r="B990" s="58"/>
      <c r="C990" s="13">
        <v>0.625</v>
      </c>
      <c r="D990" s="14" t="s">
        <v>1018</v>
      </c>
      <c r="E990" s="15">
        <v>1604</v>
      </c>
      <c r="F990" s="15">
        <v>1075</v>
      </c>
      <c r="G990" s="15">
        <v>1324</v>
      </c>
      <c r="H990" s="15">
        <v>1218</v>
      </c>
      <c r="I990" s="15">
        <v>1282</v>
      </c>
      <c r="J990" s="17">
        <v>2677</v>
      </c>
      <c r="K990" s="60">
        <f t="shared" si="50"/>
        <v>9180</v>
      </c>
      <c r="L990" s="95">
        <f>'LEI Seaview Usage'!J989</f>
        <v>53.372</v>
      </c>
      <c r="M990" s="95">
        <f>'LEI Seaview Usage'!K989</f>
        <v>43.85</v>
      </c>
      <c r="N990" s="95">
        <f>'LEI Seaview Usage'!L989</f>
        <v>48.332000000000001</v>
      </c>
      <c r="O990" s="95">
        <f>'LEI Seaview Usage'!M989</f>
        <v>46.423999999999999</v>
      </c>
      <c r="P990" s="95">
        <f>'LEI Seaview Usage'!N989</f>
        <v>47.576000000000001</v>
      </c>
      <c r="Q990" s="95">
        <f>'LEI Seaview Usage'!O989</f>
        <v>72.686000000000007</v>
      </c>
      <c r="R990" s="64">
        <f t="shared" si="51"/>
        <v>52.04</v>
      </c>
      <c r="S990" s="114">
        <f t="shared" si="52"/>
        <v>765</v>
      </c>
    </row>
    <row r="991" spans="2:19" ht="15.75" x14ac:dyDescent="0.25">
      <c r="B991" s="58"/>
      <c r="C991" s="13">
        <v>0.625</v>
      </c>
      <c r="D991" s="14" t="s">
        <v>1019</v>
      </c>
      <c r="E991" s="15">
        <v>1</v>
      </c>
      <c r="F991" s="15">
        <v>14</v>
      </c>
      <c r="G991" s="15">
        <v>15</v>
      </c>
      <c r="H991" s="15">
        <v>4</v>
      </c>
      <c r="I991" s="15">
        <v>5</v>
      </c>
      <c r="J991" s="17"/>
      <c r="K991" s="60">
        <f t="shared" si="50"/>
        <v>39</v>
      </c>
      <c r="L991" s="95">
        <f>'LEI Seaview Usage'!J990</f>
        <v>35.0075</v>
      </c>
      <c r="M991" s="95">
        <f>'LEI Seaview Usage'!K990</f>
        <v>35.104999999999997</v>
      </c>
      <c r="N991" s="95">
        <f>'LEI Seaview Usage'!L990</f>
        <v>35.112499999999997</v>
      </c>
      <c r="O991" s="95">
        <f>'LEI Seaview Usage'!M990</f>
        <v>35.03</v>
      </c>
      <c r="P991" s="95">
        <f>'LEI Seaview Usage'!N990</f>
        <v>35.037500000000001</v>
      </c>
      <c r="Q991" s="95">
        <f>'LEI Seaview Usage'!O990</f>
        <v>35</v>
      </c>
      <c r="R991" s="64">
        <f t="shared" si="51"/>
        <v>35.048749999999998</v>
      </c>
      <c r="S991" s="114">
        <f t="shared" si="52"/>
        <v>3.9</v>
      </c>
    </row>
    <row r="992" spans="2:19" ht="15.75" x14ac:dyDescent="0.25">
      <c r="B992" s="58"/>
      <c r="C992" s="13">
        <v>0.625</v>
      </c>
      <c r="D992" s="14" t="s">
        <v>1020</v>
      </c>
      <c r="E992" s="15">
        <v>2192</v>
      </c>
      <c r="F992" s="15">
        <v>2097</v>
      </c>
      <c r="G992" s="15">
        <v>2009</v>
      </c>
      <c r="H992" s="15">
        <v>2243</v>
      </c>
      <c r="I992" s="15">
        <v>2056</v>
      </c>
      <c r="J992" s="17">
        <v>1700</v>
      </c>
      <c r="K992" s="60">
        <f t="shared" si="50"/>
        <v>12297</v>
      </c>
      <c r="L992" s="95">
        <f>'LEI Seaview Usage'!J991</f>
        <v>63.956000000000003</v>
      </c>
      <c r="M992" s="95">
        <f>'LEI Seaview Usage'!K991</f>
        <v>62.246000000000002</v>
      </c>
      <c r="N992" s="95">
        <f>'LEI Seaview Usage'!L991</f>
        <v>60.661999999999999</v>
      </c>
      <c r="O992" s="95">
        <f>'LEI Seaview Usage'!M991</f>
        <v>64.873999999999995</v>
      </c>
      <c r="P992" s="95">
        <f>'LEI Seaview Usage'!N991</f>
        <v>61.508000000000003</v>
      </c>
      <c r="Q992" s="95">
        <f>'LEI Seaview Usage'!O991</f>
        <v>55.1</v>
      </c>
      <c r="R992" s="64">
        <f t="shared" si="51"/>
        <v>61.390999999999998</v>
      </c>
      <c r="S992" s="114">
        <f t="shared" si="52"/>
        <v>1024.75</v>
      </c>
    </row>
    <row r="993" spans="2:19" ht="15.75" x14ac:dyDescent="0.25">
      <c r="B993" s="58"/>
      <c r="C993" s="13">
        <v>0.625</v>
      </c>
      <c r="D993" s="14" t="s">
        <v>1021</v>
      </c>
      <c r="E993" s="15">
        <v>720</v>
      </c>
      <c r="F993" s="15">
        <v>858</v>
      </c>
      <c r="G993" s="15">
        <v>1002</v>
      </c>
      <c r="H993" s="15">
        <v>1260</v>
      </c>
      <c r="I993" s="15">
        <v>947</v>
      </c>
      <c r="J993" s="17">
        <v>760</v>
      </c>
      <c r="K993" s="60">
        <f t="shared" si="50"/>
        <v>5547</v>
      </c>
      <c r="L993" s="95">
        <f>'LEI Seaview Usage'!J992</f>
        <v>40.4</v>
      </c>
      <c r="M993" s="95">
        <f>'LEI Seaview Usage'!K992</f>
        <v>41.435000000000002</v>
      </c>
      <c r="N993" s="95">
        <f>'LEI Seaview Usage'!L992</f>
        <v>42.536000000000001</v>
      </c>
      <c r="O993" s="95">
        <f>'LEI Seaview Usage'!M992</f>
        <v>47.18</v>
      </c>
      <c r="P993" s="95">
        <f>'LEI Seaview Usage'!N992</f>
        <v>42.102499999999999</v>
      </c>
      <c r="Q993" s="95">
        <f>'LEI Seaview Usage'!O992</f>
        <v>40.700000000000003</v>
      </c>
      <c r="R993" s="64">
        <f t="shared" si="51"/>
        <v>42.392249999999997</v>
      </c>
      <c r="S993" s="114">
        <f t="shared" si="52"/>
        <v>462.25</v>
      </c>
    </row>
    <row r="994" spans="2:19" ht="15.75" x14ac:dyDescent="0.25">
      <c r="B994" s="58"/>
      <c r="C994" s="13">
        <v>0.625</v>
      </c>
      <c r="D994" s="14" t="s">
        <v>1022</v>
      </c>
      <c r="E994" s="15">
        <v>345</v>
      </c>
      <c r="F994" s="15">
        <v>89</v>
      </c>
      <c r="G994" s="15">
        <v>425</v>
      </c>
      <c r="H994" s="15">
        <v>394</v>
      </c>
      <c r="I994" s="15">
        <v>272</v>
      </c>
      <c r="J994" s="17">
        <v>373</v>
      </c>
      <c r="K994" s="60">
        <f t="shared" si="50"/>
        <v>1898</v>
      </c>
      <c r="L994" s="95">
        <f>'LEI Seaview Usage'!J993</f>
        <v>37.587499999999999</v>
      </c>
      <c r="M994" s="95">
        <f>'LEI Seaview Usage'!K993</f>
        <v>35.667499999999997</v>
      </c>
      <c r="N994" s="95">
        <f>'LEI Seaview Usage'!L993</f>
        <v>38.1875</v>
      </c>
      <c r="O994" s="95">
        <f>'LEI Seaview Usage'!M993</f>
        <v>37.954999999999998</v>
      </c>
      <c r="P994" s="95">
        <f>'LEI Seaview Usage'!N993</f>
        <v>37.04</v>
      </c>
      <c r="Q994" s="95">
        <f>'LEI Seaview Usage'!O993</f>
        <v>37.797499999999999</v>
      </c>
      <c r="R994" s="64">
        <f t="shared" si="51"/>
        <v>37.372499999999995</v>
      </c>
      <c r="S994" s="114">
        <f t="shared" si="52"/>
        <v>158.16666666666666</v>
      </c>
    </row>
    <row r="995" spans="2:19" ht="15.75" x14ac:dyDescent="0.25">
      <c r="B995" s="58"/>
      <c r="C995" s="13">
        <v>0.625</v>
      </c>
      <c r="D995" s="14" t="s">
        <v>1023</v>
      </c>
      <c r="E995" s="15">
        <v>1465</v>
      </c>
      <c r="F995" s="15">
        <v>151</v>
      </c>
      <c r="G995" s="15">
        <v>213</v>
      </c>
      <c r="H995" s="15">
        <v>198</v>
      </c>
      <c r="I995" s="15">
        <v>317</v>
      </c>
      <c r="J995" s="17">
        <v>162</v>
      </c>
      <c r="K995" s="60">
        <f t="shared" si="50"/>
        <v>2506</v>
      </c>
      <c r="L995" s="95">
        <f>'LEI Seaview Usage'!J994</f>
        <v>50.870000000000005</v>
      </c>
      <c r="M995" s="95">
        <f>'LEI Seaview Usage'!K994</f>
        <v>36.1325</v>
      </c>
      <c r="N995" s="95">
        <f>'LEI Seaview Usage'!L994</f>
        <v>36.597499999999997</v>
      </c>
      <c r="O995" s="95">
        <f>'LEI Seaview Usage'!M994</f>
        <v>36.484999999999999</v>
      </c>
      <c r="P995" s="95">
        <f>'LEI Seaview Usage'!N994</f>
        <v>37.377499999999998</v>
      </c>
      <c r="Q995" s="95">
        <f>'LEI Seaview Usage'!O994</f>
        <v>36.215000000000003</v>
      </c>
      <c r="R995" s="64">
        <f t="shared" si="51"/>
        <v>38.946249999999999</v>
      </c>
      <c r="S995" s="114">
        <f t="shared" si="52"/>
        <v>208.83333333333334</v>
      </c>
    </row>
    <row r="996" spans="2:19" ht="15.75" x14ac:dyDescent="0.25">
      <c r="B996" s="58"/>
      <c r="C996" s="13">
        <v>0.625</v>
      </c>
      <c r="D996" s="14" t="s">
        <v>1024</v>
      </c>
      <c r="E996" s="15">
        <v>669</v>
      </c>
      <c r="F996" s="15">
        <v>355</v>
      </c>
      <c r="G996" s="15">
        <v>39</v>
      </c>
      <c r="H996" s="15">
        <v>253</v>
      </c>
      <c r="I996" s="15">
        <v>89</v>
      </c>
      <c r="J996" s="17">
        <v>248</v>
      </c>
      <c r="K996" s="60">
        <f t="shared" si="50"/>
        <v>1653</v>
      </c>
      <c r="L996" s="95">
        <f>'LEI Seaview Usage'!J995</f>
        <v>40.017499999999998</v>
      </c>
      <c r="M996" s="95">
        <f>'LEI Seaview Usage'!K995</f>
        <v>37.662500000000001</v>
      </c>
      <c r="N996" s="95">
        <f>'LEI Seaview Usage'!L995</f>
        <v>35.292499999999997</v>
      </c>
      <c r="O996" s="95">
        <f>'LEI Seaview Usage'!M995</f>
        <v>36.897500000000001</v>
      </c>
      <c r="P996" s="95">
        <f>'LEI Seaview Usage'!N995</f>
        <v>35.667499999999997</v>
      </c>
      <c r="Q996" s="95">
        <f>'LEI Seaview Usage'!O995</f>
        <v>36.86</v>
      </c>
      <c r="R996" s="64">
        <f t="shared" si="51"/>
        <v>37.066249999999997</v>
      </c>
      <c r="S996" s="114">
        <f t="shared" si="52"/>
        <v>137.75</v>
      </c>
    </row>
    <row r="997" spans="2:19" ht="15.75" x14ac:dyDescent="0.25">
      <c r="B997" s="58"/>
      <c r="C997" s="13">
        <v>0.625</v>
      </c>
      <c r="D997" s="14" t="s">
        <v>1025</v>
      </c>
      <c r="E997" s="15">
        <v>313</v>
      </c>
      <c r="F997" s="15">
        <v>630</v>
      </c>
      <c r="G997" s="15">
        <v>2931</v>
      </c>
      <c r="H997" s="15">
        <v>5258</v>
      </c>
      <c r="I997" s="15">
        <v>1578</v>
      </c>
      <c r="J997" s="17">
        <v>333</v>
      </c>
      <c r="K997" s="60">
        <f t="shared" si="50"/>
        <v>11043</v>
      </c>
      <c r="L997" s="95">
        <f>'LEI Seaview Usage'!J996</f>
        <v>37.347499999999997</v>
      </c>
      <c r="M997" s="95">
        <f>'LEI Seaview Usage'!K996</f>
        <v>39.725000000000001</v>
      </c>
      <c r="N997" s="95">
        <f>'LEI Seaview Usage'!L996</f>
        <v>77.257999999999996</v>
      </c>
      <c r="O997" s="95">
        <f>'LEI Seaview Usage'!M996</f>
        <v>168.82</v>
      </c>
      <c r="P997" s="95">
        <f>'LEI Seaview Usage'!N996</f>
        <v>52.903999999999996</v>
      </c>
      <c r="Q997" s="95">
        <f>'LEI Seaview Usage'!O996</f>
        <v>37.497500000000002</v>
      </c>
      <c r="R997" s="64">
        <f t="shared" si="51"/>
        <v>68.925333333333327</v>
      </c>
      <c r="S997" s="114">
        <f t="shared" si="52"/>
        <v>920.25</v>
      </c>
    </row>
    <row r="998" spans="2:19" ht="15.75" x14ac:dyDescent="0.25">
      <c r="B998" s="58"/>
      <c r="C998" s="13">
        <v>0.625</v>
      </c>
      <c r="D998" s="14" t="s">
        <v>1026</v>
      </c>
      <c r="E998" s="15">
        <v>125</v>
      </c>
      <c r="F998" s="15">
        <v>493</v>
      </c>
      <c r="G998" s="15">
        <v>490</v>
      </c>
      <c r="H998" s="15">
        <v>965</v>
      </c>
      <c r="I998" s="15">
        <v>820</v>
      </c>
      <c r="J998" s="17">
        <v>632</v>
      </c>
      <c r="K998" s="60">
        <f t="shared" si="50"/>
        <v>3525</v>
      </c>
      <c r="L998" s="95">
        <f>'LEI Seaview Usage'!J997</f>
        <v>35.9375</v>
      </c>
      <c r="M998" s="95">
        <f>'LEI Seaview Usage'!K997</f>
        <v>38.697499999999998</v>
      </c>
      <c r="N998" s="95">
        <f>'LEI Seaview Usage'!L997</f>
        <v>38.674999999999997</v>
      </c>
      <c r="O998" s="95">
        <f>'LEI Seaview Usage'!M997</f>
        <v>42.237499999999997</v>
      </c>
      <c r="P998" s="95">
        <f>'LEI Seaview Usage'!N997</f>
        <v>41.15</v>
      </c>
      <c r="Q998" s="95">
        <f>'LEI Seaview Usage'!O997</f>
        <v>39.74</v>
      </c>
      <c r="R998" s="64">
        <f t="shared" si="51"/>
        <v>39.40625</v>
      </c>
      <c r="S998" s="114">
        <f t="shared" si="52"/>
        <v>293.75</v>
      </c>
    </row>
    <row r="999" spans="2:19" ht="15.75" x14ac:dyDescent="0.25">
      <c r="B999" s="58"/>
      <c r="C999" s="13">
        <v>0.625</v>
      </c>
      <c r="D999" s="14" t="s">
        <v>1027</v>
      </c>
      <c r="E999" s="15">
        <v>632</v>
      </c>
      <c r="F999" s="15">
        <v>67</v>
      </c>
      <c r="G999" s="15">
        <v>251</v>
      </c>
      <c r="H999" s="15">
        <v>719</v>
      </c>
      <c r="I999" s="15">
        <v>64</v>
      </c>
      <c r="J999" s="17">
        <v>24</v>
      </c>
      <c r="K999" s="60">
        <f t="shared" si="50"/>
        <v>1757</v>
      </c>
      <c r="L999" s="95">
        <f>'LEI Seaview Usage'!J998</f>
        <v>39.74</v>
      </c>
      <c r="M999" s="95">
        <f>'LEI Seaview Usage'!K998</f>
        <v>35.502499999999998</v>
      </c>
      <c r="N999" s="95">
        <f>'LEI Seaview Usage'!L998</f>
        <v>36.8825</v>
      </c>
      <c r="O999" s="95">
        <f>'LEI Seaview Usage'!M998</f>
        <v>40.392499999999998</v>
      </c>
      <c r="P999" s="95">
        <f>'LEI Seaview Usage'!N998</f>
        <v>35.479999999999997</v>
      </c>
      <c r="Q999" s="95">
        <f>'LEI Seaview Usage'!O998</f>
        <v>35.18</v>
      </c>
      <c r="R999" s="64">
        <f t="shared" si="51"/>
        <v>37.196249999999999</v>
      </c>
      <c r="S999" s="114">
        <f t="shared" si="52"/>
        <v>146.41666666666666</v>
      </c>
    </row>
    <row r="1000" spans="2:19" ht="15.75" x14ac:dyDescent="0.25">
      <c r="B1000" s="58"/>
      <c r="C1000" s="13">
        <v>0.625</v>
      </c>
      <c r="D1000" s="14" t="s">
        <v>1028</v>
      </c>
      <c r="E1000" s="15">
        <v>700</v>
      </c>
      <c r="F1000" s="15">
        <v>628</v>
      </c>
      <c r="G1000" s="15">
        <v>748</v>
      </c>
      <c r="H1000" s="15">
        <v>839</v>
      </c>
      <c r="I1000" s="15">
        <v>668</v>
      </c>
      <c r="J1000" s="17">
        <v>599</v>
      </c>
      <c r="K1000" s="60">
        <f t="shared" si="50"/>
        <v>4182</v>
      </c>
      <c r="L1000" s="95">
        <f>'LEI Seaview Usage'!J999</f>
        <v>40.25</v>
      </c>
      <c r="M1000" s="95">
        <f>'LEI Seaview Usage'!K999</f>
        <v>39.71</v>
      </c>
      <c r="N1000" s="95">
        <f>'LEI Seaview Usage'!L999</f>
        <v>40.61</v>
      </c>
      <c r="O1000" s="95">
        <f>'LEI Seaview Usage'!M999</f>
        <v>41.292500000000004</v>
      </c>
      <c r="P1000" s="95">
        <f>'LEI Seaview Usage'!N999</f>
        <v>40.01</v>
      </c>
      <c r="Q1000" s="95">
        <f>'LEI Seaview Usage'!O999</f>
        <v>39.4925</v>
      </c>
      <c r="R1000" s="64">
        <f t="shared" si="51"/>
        <v>40.227499999999999</v>
      </c>
      <c r="S1000" s="114">
        <f t="shared" si="52"/>
        <v>348.5</v>
      </c>
    </row>
    <row r="1001" spans="2:19" ht="15.75" x14ac:dyDescent="0.25">
      <c r="B1001" s="58"/>
      <c r="C1001" s="13">
        <v>0.625</v>
      </c>
      <c r="D1001" s="14" t="s">
        <v>1029</v>
      </c>
      <c r="E1001" s="15">
        <v>252</v>
      </c>
      <c r="F1001" s="15">
        <v>26</v>
      </c>
      <c r="G1001" s="15">
        <v>257</v>
      </c>
      <c r="H1001" s="15">
        <v>817</v>
      </c>
      <c r="I1001" s="15">
        <v>801</v>
      </c>
      <c r="J1001" s="17">
        <v>1489</v>
      </c>
      <c r="K1001" s="60">
        <f t="shared" si="50"/>
        <v>3642</v>
      </c>
      <c r="L1001" s="95">
        <f>'LEI Seaview Usage'!J1000</f>
        <v>36.89</v>
      </c>
      <c r="M1001" s="95">
        <f>'LEI Seaview Usage'!K1000</f>
        <v>35.195</v>
      </c>
      <c r="N1001" s="95">
        <f>'LEI Seaview Usage'!L1000</f>
        <v>36.927500000000002</v>
      </c>
      <c r="O1001" s="95">
        <f>'LEI Seaview Usage'!M1000</f>
        <v>41.127499999999998</v>
      </c>
      <c r="P1001" s="95">
        <f>'LEI Seaview Usage'!N1000</f>
        <v>41.0075</v>
      </c>
      <c r="Q1001" s="95">
        <f>'LEI Seaview Usage'!O1000</f>
        <v>51.302</v>
      </c>
      <c r="R1001" s="64">
        <f t="shared" si="51"/>
        <v>40.408250000000002</v>
      </c>
      <c r="S1001" s="114">
        <f t="shared" si="52"/>
        <v>303.5</v>
      </c>
    </row>
    <row r="1002" spans="2:19" ht="15.75" x14ac:dyDescent="0.25">
      <c r="B1002" s="58"/>
      <c r="C1002" s="13">
        <v>0.625</v>
      </c>
      <c r="D1002" s="14" t="s">
        <v>1030</v>
      </c>
      <c r="E1002" s="15"/>
      <c r="F1002" s="15"/>
      <c r="G1002" s="15"/>
      <c r="H1002" s="15">
        <v>1</v>
      </c>
      <c r="I1002" s="15"/>
      <c r="J1002" s="17">
        <v>1</v>
      </c>
      <c r="K1002" s="60">
        <f t="shared" si="50"/>
        <v>2</v>
      </c>
      <c r="L1002" s="95">
        <f>'LEI Seaview Usage'!J1001</f>
        <v>35</v>
      </c>
      <c r="M1002" s="95">
        <f>'LEI Seaview Usage'!K1001</f>
        <v>35</v>
      </c>
      <c r="N1002" s="95">
        <f>'LEI Seaview Usage'!L1001</f>
        <v>35</v>
      </c>
      <c r="O1002" s="95">
        <f>'LEI Seaview Usage'!M1001</f>
        <v>35.0075</v>
      </c>
      <c r="P1002" s="95">
        <f>'LEI Seaview Usage'!N1001</f>
        <v>35</v>
      </c>
      <c r="Q1002" s="95">
        <f>'LEI Seaview Usage'!O1001</f>
        <v>35.0075</v>
      </c>
      <c r="R1002" s="64">
        <f t="shared" si="51"/>
        <v>35.002499999999998</v>
      </c>
      <c r="S1002" s="114">
        <f t="shared" si="52"/>
        <v>0.5</v>
      </c>
    </row>
    <row r="1003" spans="2:19" ht="15.75" x14ac:dyDescent="0.25">
      <c r="B1003" s="58"/>
      <c r="C1003" s="13">
        <v>0.625</v>
      </c>
      <c r="D1003" s="14" t="s">
        <v>1031</v>
      </c>
      <c r="E1003" s="15">
        <v>942</v>
      </c>
      <c r="F1003" s="15">
        <v>789</v>
      </c>
      <c r="G1003" s="15">
        <v>979</v>
      </c>
      <c r="H1003" s="15">
        <v>1136</v>
      </c>
      <c r="I1003" s="15">
        <v>1052</v>
      </c>
      <c r="J1003" s="17">
        <v>857</v>
      </c>
      <c r="K1003" s="60">
        <f t="shared" si="50"/>
        <v>5755</v>
      </c>
      <c r="L1003" s="95">
        <f>'LEI Seaview Usage'!J1002</f>
        <v>42.064999999999998</v>
      </c>
      <c r="M1003" s="95">
        <f>'LEI Seaview Usage'!K1002</f>
        <v>40.917499999999997</v>
      </c>
      <c r="N1003" s="95">
        <f>'LEI Seaview Usage'!L1002</f>
        <v>42.342500000000001</v>
      </c>
      <c r="O1003" s="95">
        <f>'LEI Seaview Usage'!M1002</f>
        <v>44.948</v>
      </c>
      <c r="P1003" s="95">
        <f>'LEI Seaview Usage'!N1002</f>
        <v>43.436</v>
      </c>
      <c r="Q1003" s="95">
        <f>'LEI Seaview Usage'!O1002</f>
        <v>41.427500000000002</v>
      </c>
      <c r="R1003" s="64">
        <f t="shared" si="51"/>
        <v>42.522750000000002</v>
      </c>
      <c r="S1003" s="114">
        <f t="shared" si="52"/>
        <v>479.58333333333331</v>
      </c>
    </row>
    <row r="1004" spans="2:19" ht="15.75" x14ac:dyDescent="0.25">
      <c r="B1004" s="58"/>
      <c r="C1004" s="13">
        <v>0.625</v>
      </c>
      <c r="D1004" s="14" t="s">
        <v>1032</v>
      </c>
      <c r="E1004" s="15">
        <v>533</v>
      </c>
      <c r="F1004" s="15">
        <v>481</v>
      </c>
      <c r="G1004" s="15">
        <v>900</v>
      </c>
      <c r="H1004" s="15">
        <v>886</v>
      </c>
      <c r="I1004" s="15">
        <v>717</v>
      </c>
      <c r="J1004" s="17">
        <v>529</v>
      </c>
      <c r="K1004" s="60">
        <f t="shared" si="50"/>
        <v>4046</v>
      </c>
      <c r="L1004" s="95">
        <f>'LEI Seaview Usage'!J1003</f>
        <v>38.997500000000002</v>
      </c>
      <c r="M1004" s="95">
        <f>'LEI Seaview Usage'!K1003</f>
        <v>38.607500000000002</v>
      </c>
      <c r="N1004" s="95">
        <f>'LEI Seaview Usage'!L1003</f>
        <v>41.75</v>
      </c>
      <c r="O1004" s="95">
        <f>'LEI Seaview Usage'!M1003</f>
        <v>41.644999999999996</v>
      </c>
      <c r="P1004" s="95">
        <f>'LEI Seaview Usage'!N1003</f>
        <v>40.377499999999998</v>
      </c>
      <c r="Q1004" s="95">
        <f>'LEI Seaview Usage'!O1003</f>
        <v>38.967500000000001</v>
      </c>
      <c r="R1004" s="64">
        <f t="shared" si="51"/>
        <v>40.057499999999997</v>
      </c>
      <c r="S1004" s="114">
        <f t="shared" si="52"/>
        <v>337.16666666666669</v>
      </c>
    </row>
    <row r="1005" spans="2:19" ht="15.75" x14ac:dyDescent="0.25">
      <c r="B1005" s="58"/>
      <c r="C1005" s="13">
        <v>0.625</v>
      </c>
      <c r="D1005" s="14" t="s">
        <v>1033</v>
      </c>
      <c r="E1005" s="15">
        <v>577</v>
      </c>
      <c r="F1005" s="15">
        <v>467</v>
      </c>
      <c r="G1005" s="15">
        <v>1079</v>
      </c>
      <c r="H1005" s="15">
        <v>1338</v>
      </c>
      <c r="I1005" s="15">
        <v>529</v>
      </c>
      <c r="J1005" s="17">
        <v>595</v>
      </c>
      <c r="K1005" s="60">
        <f t="shared" si="50"/>
        <v>4585</v>
      </c>
      <c r="L1005" s="95">
        <f>'LEI Seaview Usage'!J1004</f>
        <v>39.327500000000001</v>
      </c>
      <c r="M1005" s="95">
        <f>'LEI Seaview Usage'!K1004</f>
        <v>38.502499999999998</v>
      </c>
      <c r="N1005" s="95">
        <f>'LEI Seaview Usage'!L1004</f>
        <v>43.921999999999997</v>
      </c>
      <c r="O1005" s="95">
        <f>'LEI Seaview Usage'!M1004</f>
        <v>48.584000000000003</v>
      </c>
      <c r="P1005" s="95">
        <f>'LEI Seaview Usage'!N1004</f>
        <v>38.967500000000001</v>
      </c>
      <c r="Q1005" s="95">
        <f>'LEI Seaview Usage'!O1004</f>
        <v>39.462499999999999</v>
      </c>
      <c r="R1005" s="64">
        <f t="shared" si="51"/>
        <v>41.461000000000006</v>
      </c>
      <c r="S1005" s="114">
        <f t="shared" si="52"/>
        <v>382.08333333333331</v>
      </c>
    </row>
    <row r="1006" spans="2:19" ht="15.75" x14ac:dyDescent="0.25">
      <c r="B1006" s="58"/>
      <c r="C1006" s="13">
        <v>0.625</v>
      </c>
      <c r="D1006" s="14" t="s">
        <v>1034</v>
      </c>
      <c r="E1006" s="15">
        <v>538</v>
      </c>
      <c r="F1006" s="15">
        <v>376</v>
      </c>
      <c r="G1006" s="15">
        <v>1089</v>
      </c>
      <c r="H1006" s="15">
        <v>1385</v>
      </c>
      <c r="I1006" s="15">
        <v>1037</v>
      </c>
      <c r="J1006" s="17">
        <v>681</v>
      </c>
      <c r="K1006" s="60">
        <f t="shared" si="50"/>
        <v>5106</v>
      </c>
      <c r="L1006" s="95">
        <f>'LEI Seaview Usage'!J1005</f>
        <v>39.034999999999997</v>
      </c>
      <c r="M1006" s="95">
        <f>'LEI Seaview Usage'!K1005</f>
        <v>37.82</v>
      </c>
      <c r="N1006" s="95">
        <f>'LEI Seaview Usage'!L1005</f>
        <v>44.101999999999997</v>
      </c>
      <c r="O1006" s="95">
        <f>'LEI Seaview Usage'!M1005</f>
        <v>49.43</v>
      </c>
      <c r="P1006" s="95">
        <f>'LEI Seaview Usage'!N1005</f>
        <v>43.165999999999997</v>
      </c>
      <c r="Q1006" s="95">
        <f>'LEI Seaview Usage'!O1005</f>
        <v>40.107500000000002</v>
      </c>
      <c r="R1006" s="64">
        <f t="shared" si="51"/>
        <v>42.27675</v>
      </c>
      <c r="S1006" s="114">
        <f t="shared" si="52"/>
        <v>425.5</v>
      </c>
    </row>
    <row r="1007" spans="2:19" ht="15.75" x14ac:dyDescent="0.25">
      <c r="B1007" s="58"/>
      <c r="C1007" s="13">
        <v>0.625</v>
      </c>
      <c r="D1007" s="14" t="s">
        <v>1035</v>
      </c>
      <c r="E1007" s="15">
        <v>664</v>
      </c>
      <c r="F1007" s="15">
        <v>1026</v>
      </c>
      <c r="G1007" s="15">
        <v>2630</v>
      </c>
      <c r="H1007" s="15">
        <v>2279</v>
      </c>
      <c r="I1007" s="15">
        <v>1350</v>
      </c>
      <c r="J1007" s="17">
        <v>1040</v>
      </c>
      <c r="K1007" s="60">
        <f t="shared" si="50"/>
        <v>8989</v>
      </c>
      <c r="L1007" s="95">
        <f>'LEI Seaview Usage'!J1006</f>
        <v>39.979999999999997</v>
      </c>
      <c r="M1007" s="95">
        <f>'LEI Seaview Usage'!K1006</f>
        <v>42.968000000000004</v>
      </c>
      <c r="N1007" s="95">
        <f>'LEI Seaview Usage'!L1006</f>
        <v>71.84</v>
      </c>
      <c r="O1007" s="95">
        <f>'LEI Seaview Usage'!M1006</f>
        <v>65.521999999999991</v>
      </c>
      <c r="P1007" s="95">
        <f>'LEI Seaview Usage'!N1006</f>
        <v>48.8</v>
      </c>
      <c r="Q1007" s="95">
        <f>'LEI Seaview Usage'!O1006</f>
        <v>43.22</v>
      </c>
      <c r="R1007" s="64">
        <f t="shared" si="51"/>
        <v>52.055000000000007</v>
      </c>
      <c r="S1007" s="114">
        <f t="shared" si="52"/>
        <v>749.08333333333337</v>
      </c>
    </row>
    <row r="1008" spans="2:19" ht="15.75" x14ac:dyDescent="0.25">
      <c r="B1008" s="58"/>
      <c r="C1008" s="13">
        <v>0.625</v>
      </c>
      <c r="D1008" s="14" t="s">
        <v>1036</v>
      </c>
      <c r="E1008" s="15"/>
      <c r="F1008" s="15"/>
      <c r="G1008" s="15">
        <v>19</v>
      </c>
      <c r="H1008" s="15">
        <v>28</v>
      </c>
      <c r="I1008" s="15">
        <v>63</v>
      </c>
      <c r="J1008" s="17">
        <v>85</v>
      </c>
      <c r="K1008" s="60">
        <f t="shared" si="50"/>
        <v>195</v>
      </c>
      <c r="L1008" s="95">
        <f>'LEI Seaview Usage'!J1007</f>
        <v>35</v>
      </c>
      <c r="M1008" s="95">
        <f>'LEI Seaview Usage'!K1007</f>
        <v>35</v>
      </c>
      <c r="N1008" s="95">
        <f>'LEI Seaview Usage'!L1007</f>
        <v>35.142499999999998</v>
      </c>
      <c r="O1008" s="95">
        <f>'LEI Seaview Usage'!M1007</f>
        <v>35.21</v>
      </c>
      <c r="P1008" s="95">
        <f>'LEI Seaview Usage'!N1007</f>
        <v>35.472499999999997</v>
      </c>
      <c r="Q1008" s="95">
        <f>'LEI Seaview Usage'!O1007</f>
        <v>35.637500000000003</v>
      </c>
      <c r="R1008" s="64">
        <f t="shared" si="51"/>
        <v>35.243749999999999</v>
      </c>
      <c r="S1008" s="114">
        <f t="shared" si="52"/>
        <v>24.375</v>
      </c>
    </row>
    <row r="1009" spans="2:19" ht="15.75" x14ac:dyDescent="0.25">
      <c r="B1009" s="58"/>
      <c r="C1009" s="13">
        <v>0.625</v>
      </c>
      <c r="D1009" s="14" t="s">
        <v>1037</v>
      </c>
      <c r="E1009" s="15">
        <v>3</v>
      </c>
      <c r="F1009" s="15">
        <v>141</v>
      </c>
      <c r="G1009" s="15">
        <v>121</v>
      </c>
      <c r="H1009" s="15">
        <v>826</v>
      </c>
      <c r="I1009" s="15">
        <v>165</v>
      </c>
      <c r="J1009" s="17">
        <v>5</v>
      </c>
      <c r="K1009" s="60">
        <f t="shared" si="50"/>
        <v>1261</v>
      </c>
      <c r="L1009" s="95">
        <f>'LEI Seaview Usage'!J1008</f>
        <v>35.022500000000001</v>
      </c>
      <c r="M1009" s="95">
        <f>'LEI Seaview Usage'!K1008</f>
        <v>36.057499999999997</v>
      </c>
      <c r="N1009" s="95">
        <f>'LEI Seaview Usage'!L1008</f>
        <v>35.907499999999999</v>
      </c>
      <c r="O1009" s="95">
        <f>'LEI Seaview Usage'!M1008</f>
        <v>41.195</v>
      </c>
      <c r="P1009" s="95">
        <f>'LEI Seaview Usage'!N1008</f>
        <v>36.237499999999997</v>
      </c>
      <c r="Q1009" s="95">
        <f>'LEI Seaview Usage'!O1008</f>
        <v>35.037500000000001</v>
      </c>
      <c r="R1009" s="64">
        <f t="shared" si="51"/>
        <v>36.576250000000002</v>
      </c>
      <c r="S1009" s="114">
        <f t="shared" si="52"/>
        <v>105.08333333333333</v>
      </c>
    </row>
    <row r="1010" spans="2:19" ht="15.75" x14ac:dyDescent="0.25">
      <c r="B1010" s="58"/>
      <c r="C1010" s="13">
        <v>0.625</v>
      </c>
      <c r="D1010" s="14" t="s">
        <v>1038</v>
      </c>
      <c r="E1010" s="15">
        <v>266</v>
      </c>
      <c r="F1010" s="15">
        <v>329</v>
      </c>
      <c r="G1010" s="15">
        <v>217</v>
      </c>
      <c r="H1010" s="15">
        <v>33</v>
      </c>
      <c r="I1010" s="15">
        <v>22</v>
      </c>
      <c r="J1010" s="17">
        <v>20</v>
      </c>
      <c r="K1010" s="60">
        <f t="shared" si="50"/>
        <v>887</v>
      </c>
      <c r="L1010" s="95">
        <f>'LEI Seaview Usage'!J1009</f>
        <v>36.994999999999997</v>
      </c>
      <c r="M1010" s="95">
        <f>'LEI Seaview Usage'!K1009</f>
        <v>37.467500000000001</v>
      </c>
      <c r="N1010" s="95">
        <f>'LEI Seaview Usage'!L1009</f>
        <v>36.627499999999998</v>
      </c>
      <c r="O1010" s="95">
        <f>'LEI Seaview Usage'!M1009</f>
        <v>35.247500000000002</v>
      </c>
      <c r="P1010" s="95">
        <f>'LEI Seaview Usage'!N1009</f>
        <v>35.164999999999999</v>
      </c>
      <c r="Q1010" s="95">
        <f>'LEI Seaview Usage'!O1009</f>
        <v>35.15</v>
      </c>
      <c r="R1010" s="64">
        <f t="shared" si="51"/>
        <v>36.108750000000001</v>
      </c>
      <c r="S1010" s="114">
        <f t="shared" si="52"/>
        <v>73.916666666666671</v>
      </c>
    </row>
    <row r="1011" spans="2:19" ht="15.75" x14ac:dyDescent="0.25">
      <c r="B1011" s="58"/>
      <c r="C1011" s="13">
        <v>0.625</v>
      </c>
      <c r="D1011" s="14" t="s">
        <v>1039</v>
      </c>
      <c r="E1011" s="15">
        <v>406</v>
      </c>
      <c r="F1011" s="15">
        <v>639</v>
      </c>
      <c r="G1011" s="15">
        <v>1452</v>
      </c>
      <c r="H1011" s="15">
        <v>2555</v>
      </c>
      <c r="I1011" s="15">
        <v>1322</v>
      </c>
      <c r="J1011" s="17">
        <v>1019</v>
      </c>
      <c r="K1011" s="60">
        <f t="shared" si="50"/>
        <v>7393</v>
      </c>
      <c r="L1011" s="95">
        <f>'LEI Seaview Usage'!J1010</f>
        <v>38.045000000000002</v>
      </c>
      <c r="M1011" s="95">
        <f>'LEI Seaview Usage'!K1010</f>
        <v>39.792499999999997</v>
      </c>
      <c r="N1011" s="95">
        <f>'LEI Seaview Usage'!L1010</f>
        <v>50.635999999999996</v>
      </c>
      <c r="O1011" s="95">
        <f>'LEI Seaview Usage'!M1010</f>
        <v>70.490000000000009</v>
      </c>
      <c r="P1011" s="95">
        <f>'LEI Seaview Usage'!N1010</f>
        <v>48.295999999999999</v>
      </c>
      <c r="Q1011" s="95">
        <f>'LEI Seaview Usage'!O1010</f>
        <v>42.841999999999999</v>
      </c>
      <c r="R1011" s="64">
        <f t="shared" si="51"/>
        <v>48.350249999999996</v>
      </c>
      <c r="S1011" s="114">
        <f t="shared" si="52"/>
        <v>616.08333333333337</v>
      </c>
    </row>
    <row r="1012" spans="2:19" ht="15.75" x14ac:dyDescent="0.25">
      <c r="B1012" s="58"/>
      <c r="C1012" s="13">
        <v>0.625</v>
      </c>
      <c r="D1012" s="14" t="s">
        <v>1040</v>
      </c>
      <c r="E1012" s="15">
        <v>1220</v>
      </c>
      <c r="F1012" s="15">
        <v>1604</v>
      </c>
      <c r="G1012" s="15">
        <v>6750</v>
      </c>
      <c r="H1012" s="15">
        <v>9032</v>
      </c>
      <c r="I1012" s="15">
        <v>2884</v>
      </c>
      <c r="J1012" s="17">
        <v>2459</v>
      </c>
      <c r="K1012" s="60">
        <f t="shared" si="50"/>
        <v>23949</v>
      </c>
      <c r="L1012" s="95">
        <f>'LEI Seaview Usage'!J1011</f>
        <v>46.46</v>
      </c>
      <c r="M1012" s="95">
        <f>'LEI Seaview Usage'!K1011</f>
        <v>53.372</v>
      </c>
      <c r="N1012" s="95">
        <f>'LEI Seaview Usage'!L1011</f>
        <v>228.5</v>
      </c>
      <c r="O1012" s="95">
        <f>'LEI Seaview Usage'!M1011</f>
        <v>319.77999999999997</v>
      </c>
      <c r="P1012" s="95">
        <f>'LEI Seaview Usage'!N1011</f>
        <v>76.412000000000006</v>
      </c>
      <c r="Q1012" s="95">
        <f>'LEI Seaview Usage'!O1011</f>
        <v>68.762</v>
      </c>
      <c r="R1012" s="64">
        <f t="shared" si="51"/>
        <v>132.21433333333334</v>
      </c>
      <c r="S1012" s="114">
        <f t="shared" si="52"/>
        <v>1995.75</v>
      </c>
    </row>
    <row r="1013" spans="2:19" ht="15.75" x14ac:dyDescent="0.25">
      <c r="B1013" s="58"/>
      <c r="C1013" s="13">
        <v>0.625</v>
      </c>
      <c r="D1013" s="14" t="s">
        <v>1041</v>
      </c>
      <c r="E1013" s="15"/>
      <c r="F1013" s="15">
        <v>70</v>
      </c>
      <c r="G1013" s="15">
        <v>103</v>
      </c>
      <c r="H1013" s="15">
        <v>184</v>
      </c>
      <c r="I1013" s="15">
        <v>326</v>
      </c>
      <c r="J1013" s="17"/>
      <c r="K1013" s="60">
        <f t="shared" si="50"/>
        <v>683</v>
      </c>
      <c r="L1013" s="95">
        <f>'LEI Seaview Usage'!J1012</f>
        <v>35</v>
      </c>
      <c r="M1013" s="95">
        <f>'LEI Seaview Usage'!K1012</f>
        <v>35.524999999999999</v>
      </c>
      <c r="N1013" s="95">
        <f>'LEI Seaview Usage'!L1012</f>
        <v>35.772500000000001</v>
      </c>
      <c r="O1013" s="95">
        <f>'LEI Seaview Usage'!M1012</f>
        <v>36.380000000000003</v>
      </c>
      <c r="P1013" s="95">
        <f>'LEI Seaview Usage'!N1012</f>
        <v>37.445</v>
      </c>
      <c r="Q1013" s="95">
        <f>'LEI Seaview Usage'!O1012</f>
        <v>35</v>
      </c>
      <c r="R1013" s="64">
        <f t="shared" si="51"/>
        <v>35.853749999999998</v>
      </c>
      <c r="S1013" s="114">
        <f t="shared" si="52"/>
        <v>85.375</v>
      </c>
    </row>
    <row r="1014" spans="2:19" ht="15.75" x14ac:dyDescent="0.25">
      <c r="B1014" s="58"/>
      <c r="C1014" s="13">
        <v>0.625</v>
      </c>
      <c r="D1014" s="14" t="s">
        <v>1042</v>
      </c>
      <c r="E1014" s="15">
        <v>871</v>
      </c>
      <c r="F1014" s="15">
        <v>810</v>
      </c>
      <c r="G1014" s="15">
        <v>982</v>
      </c>
      <c r="H1014" s="15">
        <v>1220</v>
      </c>
      <c r="I1014" s="15">
        <v>928</v>
      </c>
      <c r="J1014" s="17">
        <v>789</v>
      </c>
      <c r="K1014" s="60">
        <f t="shared" si="50"/>
        <v>5600</v>
      </c>
      <c r="L1014" s="95">
        <f>'LEI Seaview Usage'!J1013</f>
        <v>41.532499999999999</v>
      </c>
      <c r="M1014" s="95">
        <f>'LEI Seaview Usage'!K1013</f>
        <v>41.075000000000003</v>
      </c>
      <c r="N1014" s="95">
        <f>'LEI Seaview Usage'!L1013</f>
        <v>42.365000000000002</v>
      </c>
      <c r="O1014" s="95">
        <f>'LEI Seaview Usage'!M1013</f>
        <v>46.46</v>
      </c>
      <c r="P1014" s="95">
        <f>'LEI Seaview Usage'!N1013</f>
        <v>41.96</v>
      </c>
      <c r="Q1014" s="95">
        <f>'LEI Seaview Usage'!O1013</f>
        <v>40.917499999999997</v>
      </c>
      <c r="R1014" s="64">
        <f t="shared" si="51"/>
        <v>42.384999999999998</v>
      </c>
      <c r="S1014" s="114">
        <f t="shared" si="52"/>
        <v>466.66666666666669</v>
      </c>
    </row>
    <row r="1015" spans="2:19" ht="15.75" x14ac:dyDescent="0.25">
      <c r="B1015" s="58"/>
      <c r="C1015" s="13">
        <v>0.625</v>
      </c>
      <c r="D1015" s="14" t="s">
        <v>1043</v>
      </c>
      <c r="E1015" s="15">
        <v>894</v>
      </c>
      <c r="F1015" s="15">
        <v>710</v>
      </c>
      <c r="G1015" s="15">
        <v>867</v>
      </c>
      <c r="H1015" s="15">
        <v>678</v>
      </c>
      <c r="I1015" s="15">
        <v>490</v>
      </c>
      <c r="J1015" s="17">
        <v>436</v>
      </c>
      <c r="K1015" s="60">
        <f t="shared" si="50"/>
        <v>4075</v>
      </c>
      <c r="L1015" s="95">
        <f>'LEI Seaview Usage'!J1014</f>
        <v>41.704999999999998</v>
      </c>
      <c r="M1015" s="95">
        <f>'LEI Seaview Usage'!K1014</f>
        <v>40.325000000000003</v>
      </c>
      <c r="N1015" s="95">
        <f>'LEI Seaview Usage'!L1014</f>
        <v>41.502499999999998</v>
      </c>
      <c r="O1015" s="95">
        <f>'LEI Seaview Usage'!M1014</f>
        <v>40.085000000000001</v>
      </c>
      <c r="P1015" s="95">
        <f>'LEI Seaview Usage'!N1014</f>
        <v>38.674999999999997</v>
      </c>
      <c r="Q1015" s="95">
        <f>'LEI Seaview Usage'!O1014</f>
        <v>38.270000000000003</v>
      </c>
      <c r="R1015" s="64">
        <f t="shared" si="51"/>
        <v>40.093750000000007</v>
      </c>
      <c r="S1015" s="114">
        <f t="shared" si="52"/>
        <v>339.58333333333331</v>
      </c>
    </row>
    <row r="1016" spans="2:19" ht="15.75" x14ac:dyDescent="0.25">
      <c r="B1016" s="58"/>
      <c r="C1016" s="13">
        <v>0.625</v>
      </c>
      <c r="D1016" s="14" t="s">
        <v>1044</v>
      </c>
      <c r="E1016" s="15">
        <v>1047</v>
      </c>
      <c r="F1016" s="15">
        <v>807</v>
      </c>
      <c r="G1016" s="15">
        <v>1458</v>
      </c>
      <c r="H1016" s="15">
        <v>2212</v>
      </c>
      <c r="I1016" s="15">
        <v>925</v>
      </c>
      <c r="J1016" s="17">
        <v>921</v>
      </c>
      <c r="K1016" s="60">
        <f t="shared" si="50"/>
        <v>7370</v>
      </c>
      <c r="L1016" s="95">
        <f>'LEI Seaview Usage'!J1015</f>
        <v>43.345999999999997</v>
      </c>
      <c r="M1016" s="95">
        <f>'LEI Seaview Usage'!K1015</f>
        <v>41.052500000000002</v>
      </c>
      <c r="N1016" s="95">
        <f>'LEI Seaview Usage'!L1015</f>
        <v>50.744</v>
      </c>
      <c r="O1016" s="95">
        <f>'LEI Seaview Usage'!M1015</f>
        <v>64.316000000000003</v>
      </c>
      <c r="P1016" s="95">
        <f>'LEI Seaview Usage'!N1015</f>
        <v>41.9375</v>
      </c>
      <c r="Q1016" s="95">
        <f>'LEI Seaview Usage'!O1015</f>
        <v>41.907499999999999</v>
      </c>
      <c r="R1016" s="64">
        <f t="shared" si="51"/>
        <v>47.21725</v>
      </c>
      <c r="S1016" s="114">
        <f t="shared" si="52"/>
        <v>614.16666666666663</v>
      </c>
    </row>
    <row r="1017" spans="2:19" ht="15.75" x14ac:dyDescent="0.25">
      <c r="B1017" s="58"/>
      <c r="C1017" s="13">
        <v>0.625</v>
      </c>
      <c r="D1017" s="14" t="s">
        <v>1045</v>
      </c>
      <c r="E1017" s="15">
        <v>923</v>
      </c>
      <c r="F1017" s="15">
        <v>779</v>
      </c>
      <c r="G1017" s="15">
        <v>879</v>
      </c>
      <c r="H1017" s="15">
        <v>461</v>
      </c>
      <c r="I1017" s="15">
        <v>103</v>
      </c>
      <c r="J1017" s="17">
        <v>253</v>
      </c>
      <c r="K1017" s="60">
        <f t="shared" si="50"/>
        <v>3398</v>
      </c>
      <c r="L1017" s="95">
        <f>'LEI Seaview Usage'!J1016</f>
        <v>41.922499999999999</v>
      </c>
      <c r="M1017" s="95">
        <f>'LEI Seaview Usage'!K1016</f>
        <v>40.842500000000001</v>
      </c>
      <c r="N1017" s="95">
        <f>'LEI Seaview Usage'!L1016</f>
        <v>41.592500000000001</v>
      </c>
      <c r="O1017" s="95">
        <f>'LEI Seaview Usage'!M1016</f>
        <v>38.457500000000003</v>
      </c>
      <c r="P1017" s="95">
        <f>'LEI Seaview Usage'!N1016</f>
        <v>35.772500000000001</v>
      </c>
      <c r="Q1017" s="95">
        <f>'LEI Seaview Usage'!O1016</f>
        <v>36.897500000000001</v>
      </c>
      <c r="R1017" s="64">
        <f t="shared" si="51"/>
        <v>39.247500000000002</v>
      </c>
      <c r="S1017" s="114">
        <f t="shared" si="52"/>
        <v>283.16666666666669</v>
      </c>
    </row>
    <row r="1018" spans="2:19" ht="15.75" x14ac:dyDescent="0.25">
      <c r="B1018" s="58"/>
      <c r="C1018" s="13">
        <v>0.625</v>
      </c>
      <c r="D1018" s="14" t="s">
        <v>1046</v>
      </c>
      <c r="E1018" s="15">
        <v>20</v>
      </c>
      <c r="F1018" s="15"/>
      <c r="G1018" s="15">
        <v>304</v>
      </c>
      <c r="H1018" s="15">
        <v>322</v>
      </c>
      <c r="I1018" s="15">
        <v>231</v>
      </c>
      <c r="J1018" s="17">
        <v>1</v>
      </c>
      <c r="K1018" s="60">
        <f t="shared" si="50"/>
        <v>878</v>
      </c>
      <c r="L1018" s="95">
        <f>'LEI Seaview Usage'!J1017</f>
        <v>35.15</v>
      </c>
      <c r="M1018" s="95">
        <f>'LEI Seaview Usage'!K1017</f>
        <v>35</v>
      </c>
      <c r="N1018" s="95">
        <f>'LEI Seaview Usage'!L1017</f>
        <v>37.28</v>
      </c>
      <c r="O1018" s="95">
        <f>'LEI Seaview Usage'!M1017</f>
        <v>37.414999999999999</v>
      </c>
      <c r="P1018" s="95">
        <f>'LEI Seaview Usage'!N1017</f>
        <v>36.732500000000002</v>
      </c>
      <c r="Q1018" s="95">
        <f>'LEI Seaview Usage'!O1017</f>
        <v>35.0075</v>
      </c>
      <c r="R1018" s="64">
        <f t="shared" si="51"/>
        <v>36.097499999999997</v>
      </c>
      <c r="S1018" s="114">
        <f t="shared" si="52"/>
        <v>87.8</v>
      </c>
    </row>
    <row r="1019" spans="2:19" ht="15.75" x14ac:dyDescent="0.25">
      <c r="B1019" s="58"/>
      <c r="C1019" s="13">
        <v>0.625</v>
      </c>
      <c r="D1019" s="14" t="s">
        <v>1047</v>
      </c>
      <c r="E1019" s="15">
        <v>218</v>
      </c>
      <c r="F1019" s="15">
        <v>325</v>
      </c>
      <c r="G1019" s="15">
        <v>446</v>
      </c>
      <c r="H1019" s="15">
        <v>593</v>
      </c>
      <c r="I1019" s="15">
        <v>1422</v>
      </c>
      <c r="J1019" s="17">
        <v>1041</v>
      </c>
      <c r="K1019" s="60">
        <f t="shared" si="50"/>
        <v>4045</v>
      </c>
      <c r="L1019" s="95">
        <f>'LEI Seaview Usage'!J1018</f>
        <v>36.634999999999998</v>
      </c>
      <c r="M1019" s="95">
        <f>'LEI Seaview Usage'!K1018</f>
        <v>37.4375</v>
      </c>
      <c r="N1019" s="95">
        <f>'LEI Seaview Usage'!L1018</f>
        <v>38.344999999999999</v>
      </c>
      <c r="O1019" s="95">
        <f>'LEI Seaview Usage'!M1018</f>
        <v>39.447499999999998</v>
      </c>
      <c r="P1019" s="95">
        <f>'LEI Seaview Usage'!N1018</f>
        <v>50.096000000000004</v>
      </c>
      <c r="Q1019" s="95">
        <f>'LEI Seaview Usage'!O1018</f>
        <v>43.238</v>
      </c>
      <c r="R1019" s="64">
        <f t="shared" si="51"/>
        <v>40.866499999999995</v>
      </c>
      <c r="S1019" s="114">
        <f t="shared" si="52"/>
        <v>337.08333333333331</v>
      </c>
    </row>
    <row r="1020" spans="2:19" ht="15.75" x14ac:dyDescent="0.25">
      <c r="B1020" s="58"/>
      <c r="C1020" s="13">
        <v>0.625</v>
      </c>
      <c r="D1020" s="14" t="s">
        <v>1048</v>
      </c>
      <c r="E1020" s="15">
        <v>44153</v>
      </c>
      <c r="F1020" s="15">
        <v>4706</v>
      </c>
      <c r="G1020" s="15">
        <v>68</v>
      </c>
      <c r="H1020" s="15">
        <v>297</v>
      </c>
      <c r="I1020" s="15">
        <v>3247</v>
      </c>
      <c r="J1020" s="17">
        <v>5</v>
      </c>
      <c r="K1020" s="60">
        <f t="shared" si="50"/>
        <v>52476</v>
      </c>
      <c r="L1020" s="95">
        <f>'LEI Seaview Usage'!J1019</f>
        <v>1724.62</v>
      </c>
      <c r="M1020" s="95">
        <f>'LEI Seaview Usage'!K1019</f>
        <v>146.74</v>
      </c>
      <c r="N1020" s="95">
        <f>'LEI Seaview Usage'!L1019</f>
        <v>35.51</v>
      </c>
      <c r="O1020" s="95">
        <f>'LEI Seaview Usage'!M1019</f>
        <v>37.227499999999999</v>
      </c>
      <c r="P1020" s="95">
        <f>'LEI Seaview Usage'!N1019</f>
        <v>88.38</v>
      </c>
      <c r="Q1020" s="95">
        <f>'LEI Seaview Usage'!O1019</f>
        <v>35.037500000000001</v>
      </c>
      <c r="R1020" s="64">
        <f t="shared" si="51"/>
        <v>344.58583333333331</v>
      </c>
      <c r="S1020" s="114">
        <f t="shared" si="52"/>
        <v>4373</v>
      </c>
    </row>
    <row r="1021" spans="2:19" ht="15.75" x14ac:dyDescent="0.25">
      <c r="B1021" s="59"/>
      <c r="C1021" s="13">
        <v>0.625</v>
      </c>
      <c r="D1021" s="14">
        <v>3001</v>
      </c>
      <c r="E1021" s="15">
        <v>3600</v>
      </c>
      <c r="F1021" s="15">
        <v>1800</v>
      </c>
      <c r="G1021" s="16">
        <v>700</v>
      </c>
      <c r="H1021" s="15">
        <v>1000</v>
      </c>
      <c r="I1021" s="16">
        <v>1000</v>
      </c>
      <c r="J1021" s="17">
        <v>2200</v>
      </c>
      <c r="K1021" s="60">
        <f t="shared" si="50"/>
        <v>10300</v>
      </c>
      <c r="L1021" s="95">
        <f>'Estates Usage'!I7</f>
        <v>69.400000000000006</v>
      </c>
      <c r="M1021" s="95">
        <f>'Estates Usage'!J7</f>
        <v>53.5</v>
      </c>
      <c r="N1021" s="95">
        <f>'Estates Usage'!K7</f>
        <v>45.25</v>
      </c>
      <c r="O1021" s="95">
        <f>'Estates Usage'!L7</f>
        <v>47.5</v>
      </c>
      <c r="P1021" s="95">
        <f>'Estates Usage'!M7</f>
        <v>47.5</v>
      </c>
      <c r="Q1021" s="95">
        <f>'Estates Usage'!N7</f>
        <v>56.8</v>
      </c>
      <c r="R1021" s="64">
        <f t="shared" si="51"/>
        <v>53.324999999999996</v>
      </c>
      <c r="S1021" s="114">
        <f t="shared" si="52"/>
        <v>858.33333333333337</v>
      </c>
    </row>
    <row r="1022" spans="2:19" ht="15.75" x14ac:dyDescent="0.25">
      <c r="B1022" s="59"/>
      <c r="C1022" s="13">
        <v>0.625</v>
      </c>
      <c r="D1022" s="14">
        <v>3002</v>
      </c>
      <c r="E1022" s="15">
        <v>700</v>
      </c>
      <c r="F1022" s="15">
        <v>700</v>
      </c>
      <c r="G1022" s="16">
        <v>800</v>
      </c>
      <c r="H1022" s="15">
        <v>800</v>
      </c>
      <c r="I1022" s="16">
        <v>700</v>
      </c>
      <c r="J1022" s="17">
        <v>1000</v>
      </c>
      <c r="K1022" s="60">
        <f t="shared" si="50"/>
        <v>4700</v>
      </c>
      <c r="L1022" s="95">
        <f>'Estates Usage'!I8</f>
        <v>45.25</v>
      </c>
      <c r="M1022" s="95">
        <f>'Estates Usage'!J8</f>
        <v>45.25</v>
      </c>
      <c r="N1022" s="95">
        <f>'Estates Usage'!K8</f>
        <v>46</v>
      </c>
      <c r="O1022" s="95">
        <f>'Estates Usage'!L8</f>
        <v>46</v>
      </c>
      <c r="P1022" s="95">
        <f>'Estates Usage'!M8</f>
        <v>45.25</v>
      </c>
      <c r="Q1022" s="95">
        <f>'Estates Usage'!N8</f>
        <v>47.5</v>
      </c>
      <c r="R1022" s="64">
        <f t="shared" si="51"/>
        <v>45.875</v>
      </c>
      <c r="S1022" s="114">
        <f t="shared" si="52"/>
        <v>391.66666666666669</v>
      </c>
    </row>
    <row r="1023" spans="2:19" ht="15.75" x14ac:dyDescent="0.25">
      <c r="B1023" s="59"/>
      <c r="C1023" s="13">
        <v>0.625</v>
      </c>
      <c r="D1023" s="14">
        <v>3003</v>
      </c>
      <c r="E1023" s="15">
        <v>1100</v>
      </c>
      <c r="F1023" s="15">
        <v>1300</v>
      </c>
      <c r="G1023" s="16">
        <v>1100</v>
      </c>
      <c r="H1023" s="15">
        <v>1200</v>
      </c>
      <c r="I1023" s="16">
        <v>700</v>
      </c>
      <c r="J1023" s="17">
        <v>1000</v>
      </c>
      <c r="K1023" s="60">
        <f t="shared" si="50"/>
        <v>6400</v>
      </c>
      <c r="L1023" s="95">
        <f>'Estates Usage'!I9</f>
        <v>48.25</v>
      </c>
      <c r="M1023" s="95">
        <f>'Estates Usage'!J9</f>
        <v>49.75</v>
      </c>
      <c r="N1023" s="95">
        <f>'Estates Usage'!K9</f>
        <v>48.25</v>
      </c>
      <c r="O1023" s="95">
        <f>'Estates Usage'!L9</f>
        <v>49</v>
      </c>
      <c r="P1023" s="95">
        <f>'Estates Usage'!M9</f>
        <v>45.25</v>
      </c>
      <c r="Q1023" s="95">
        <f>'Estates Usage'!N9</f>
        <v>47.5</v>
      </c>
      <c r="R1023" s="64">
        <f t="shared" si="51"/>
        <v>48</v>
      </c>
      <c r="S1023" s="114">
        <f t="shared" si="52"/>
        <v>533.33333333333337</v>
      </c>
    </row>
    <row r="1024" spans="2:19" ht="15.75" x14ac:dyDescent="0.25">
      <c r="B1024" s="59"/>
      <c r="C1024" s="13">
        <v>0.625</v>
      </c>
      <c r="D1024" s="14">
        <v>3004</v>
      </c>
      <c r="E1024" s="15">
        <v>200</v>
      </c>
      <c r="F1024" s="15">
        <v>300</v>
      </c>
      <c r="G1024" s="16">
        <v>300</v>
      </c>
      <c r="H1024" s="15">
        <v>300</v>
      </c>
      <c r="I1024" s="16">
        <v>300</v>
      </c>
      <c r="J1024" s="17">
        <v>300</v>
      </c>
      <c r="K1024" s="60">
        <f t="shared" si="50"/>
        <v>1700</v>
      </c>
      <c r="L1024" s="95">
        <f>'Estates Usage'!I10</f>
        <v>41.5</v>
      </c>
      <c r="M1024" s="95">
        <f>'Estates Usage'!J10</f>
        <v>42.25</v>
      </c>
      <c r="N1024" s="95">
        <f>'Estates Usage'!K10</f>
        <v>42.25</v>
      </c>
      <c r="O1024" s="95">
        <f>'Estates Usage'!L10</f>
        <v>42.25</v>
      </c>
      <c r="P1024" s="95">
        <f>'Estates Usage'!M10</f>
        <v>42.25</v>
      </c>
      <c r="Q1024" s="95">
        <f>'Estates Usage'!N10</f>
        <v>42.25</v>
      </c>
      <c r="R1024" s="64">
        <f t="shared" si="51"/>
        <v>42.125</v>
      </c>
      <c r="S1024" s="114">
        <f t="shared" si="52"/>
        <v>141.66666666666666</v>
      </c>
    </row>
    <row r="1025" spans="2:19" ht="15.75" x14ac:dyDescent="0.25">
      <c r="B1025" s="59"/>
      <c r="C1025" s="13">
        <v>0.625</v>
      </c>
      <c r="D1025" s="14">
        <v>3005</v>
      </c>
      <c r="E1025" s="15">
        <v>2400</v>
      </c>
      <c r="F1025" s="15">
        <v>2900</v>
      </c>
      <c r="G1025" s="16">
        <v>2300</v>
      </c>
      <c r="H1025" s="15">
        <v>3600</v>
      </c>
      <c r="I1025" s="16">
        <v>3200</v>
      </c>
      <c r="J1025" s="17">
        <v>3300</v>
      </c>
      <c r="K1025" s="60">
        <f t="shared" si="50"/>
        <v>17700</v>
      </c>
      <c r="L1025" s="95">
        <f>'Estates Usage'!I11</f>
        <v>58.6</v>
      </c>
      <c r="M1025" s="95">
        <f>'Estates Usage'!J11</f>
        <v>63.1</v>
      </c>
      <c r="N1025" s="95">
        <f>'Estates Usage'!K11</f>
        <v>57.7</v>
      </c>
      <c r="O1025" s="95">
        <f>'Estates Usage'!L11</f>
        <v>69.400000000000006</v>
      </c>
      <c r="P1025" s="95">
        <f>'Estates Usage'!M11</f>
        <v>65.8</v>
      </c>
      <c r="Q1025" s="95">
        <f>'Estates Usage'!N11</f>
        <v>66.7</v>
      </c>
      <c r="R1025" s="64">
        <f t="shared" si="51"/>
        <v>63.550000000000004</v>
      </c>
      <c r="S1025" s="114">
        <f t="shared" si="52"/>
        <v>1475</v>
      </c>
    </row>
    <row r="1026" spans="2:19" ht="15.75" x14ac:dyDescent="0.25">
      <c r="B1026" s="59"/>
      <c r="C1026" s="13">
        <v>0.625</v>
      </c>
      <c r="D1026" s="14">
        <v>3006</v>
      </c>
      <c r="E1026" s="15">
        <v>1100</v>
      </c>
      <c r="F1026" s="15">
        <v>400</v>
      </c>
      <c r="G1026" s="16">
        <v>800</v>
      </c>
      <c r="H1026" s="15">
        <v>800</v>
      </c>
      <c r="I1026" s="16">
        <v>900</v>
      </c>
      <c r="J1026" s="17">
        <v>900</v>
      </c>
      <c r="K1026" s="60">
        <f t="shared" si="50"/>
        <v>4900</v>
      </c>
      <c r="L1026" s="95">
        <f>'Estates Usage'!I12</f>
        <v>48.25</v>
      </c>
      <c r="M1026" s="95">
        <f>'Estates Usage'!J12</f>
        <v>43</v>
      </c>
      <c r="N1026" s="95">
        <f>'Estates Usage'!K12</f>
        <v>46</v>
      </c>
      <c r="O1026" s="95">
        <f>'Estates Usage'!L12</f>
        <v>46</v>
      </c>
      <c r="P1026" s="95">
        <f>'Estates Usage'!M12</f>
        <v>46.75</v>
      </c>
      <c r="Q1026" s="95">
        <f>'Estates Usage'!N12</f>
        <v>46.75</v>
      </c>
      <c r="R1026" s="64">
        <f t="shared" si="51"/>
        <v>46.125</v>
      </c>
      <c r="S1026" s="114">
        <f t="shared" si="52"/>
        <v>408.33333333333331</v>
      </c>
    </row>
    <row r="1027" spans="2:19" ht="15.75" x14ac:dyDescent="0.25">
      <c r="B1027" s="59"/>
      <c r="C1027" s="13">
        <v>0.625</v>
      </c>
      <c r="D1027" s="14">
        <v>3007</v>
      </c>
      <c r="E1027" s="15">
        <v>700</v>
      </c>
      <c r="F1027" s="15">
        <v>1100</v>
      </c>
      <c r="G1027" s="16">
        <v>500</v>
      </c>
      <c r="H1027" s="15">
        <v>1000</v>
      </c>
      <c r="I1027" s="16">
        <v>1200</v>
      </c>
      <c r="J1027" s="17">
        <v>500</v>
      </c>
      <c r="K1027" s="60">
        <f t="shared" si="50"/>
        <v>5000</v>
      </c>
      <c r="L1027" s="95">
        <f>'Estates Usage'!I13</f>
        <v>45.25</v>
      </c>
      <c r="M1027" s="95">
        <f>'Estates Usage'!J13</f>
        <v>48.25</v>
      </c>
      <c r="N1027" s="95">
        <f>'Estates Usage'!K13</f>
        <v>43.75</v>
      </c>
      <c r="O1027" s="95">
        <f>'Estates Usage'!L13</f>
        <v>47.5</v>
      </c>
      <c r="P1027" s="95">
        <f>'Estates Usage'!M13</f>
        <v>49</v>
      </c>
      <c r="Q1027" s="95">
        <f>'Estates Usage'!N13</f>
        <v>43.75</v>
      </c>
      <c r="R1027" s="64">
        <f t="shared" si="51"/>
        <v>46.25</v>
      </c>
      <c r="S1027" s="114">
        <f t="shared" si="52"/>
        <v>416.66666666666669</v>
      </c>
    </row>
    <row r="1028" spans="2:19" ht="15.75" x14ac:dyDescent="0.25">
      <c r="B1028" s="59"/>
      <c r="C1028" s="13">
        <v>0.625</v>
      </c>
      <c r="D1028" s="14">
        <v>3008</v>
      </c>
      <c r="E1028" s="15">
        <v>1400</v>
      </c>
      <c r="F1028" s="15">
        <v>600</v>
      </c>
      <c r="G1028" s="16">
        <v>500</v>
      </c>
      <c r="H1028" s="15">
        <v>400</v>
      </c>
      <c r="I1028" s="16">
        <v>600</v>
      </c>
      <c r="J1028" s="17">
        <v>1000</v>
      </c>
      <c r="K1028" s="60">
        <f t="shared" si="50"/>
        <v>4500</v>
      </c>
      <c r="L1028" s="95">
        <f>'Estates Usage'!I14</f>
        <v>50.5</v>
      </c>
      <c r="M1028" s="95">
        <f>'Estates Usage'!J14</f>
        <v>44.5</v>
      </c>
      <c r="N1028" s="95">
        <f>'Estates Usage'!K14</f>
        <v>43.75</v>
      </c>
      <c r="O1028" s="95">
        <f>'Estates Usage'!L14</f>
        <v>43</v>
      </c>
      <c r="P1028" s="95">
        <f>'Estates Usage'!M14</f>
        <v>44.5</v>
      </c>
      <c r="Q1028" s="95">
        <f>'Estates Usage'!N14</f>
        <v>47.5</v>
      </c>
      <c r="R1028" s="64">
        <f t="shared" si="51"/>
        <v>45.625</v>
      </c>
      <c r="S1028" s="114">
        <f t="shared" si="52"/>
        <v>375</v>
      </c>
    </row>
    <row r="1029" spans="2:19" ht="15.75" x14ac:dyDescent="0.25">
      <c r="B1029" s="59"/>
      <c r="C1029" s="13">
        <v>0.625</v>
      </c>
      <c r="D1029" s="14">
        <v>3009</v>
      </c>
      <c r="E1029" s="15">
        <v>300</v>
      </c>
      <c r="F1029" s="15">
        <v>200</v>
      </c>
      <c r="G1029" s="16">
        <v>300</v>
      </c>
      <c r="H1029" s="15">
        <v>300</v>
      </c>
      <c r="I1029" s="16">
        <v>600</v>
      </c>
      <c r="J1029" s="17">
        <v>800</v>
      </c>
      <c r="K1029" s="60">
        <f t="shared" si="50"/>
        <v>2500</v>
      </c>
      <c r="L1029" s="95">
        <f>'Estates Usage'!I15</f>
        <v>42.25</v>
      </c>
      <c r="M1029" s="95">
        <f>'Estates Usage'!J15</f>
        <v>41.5</v>
      </c>
      <c r="N1029" s="95">
        <f>'Estates Usage'!K15</f>
        <v>42.25</v>
      </c>
      <c r="O1029" s="95">
        <f>'Estates Usage'!L15</f>
        <v>42.25</v>
      </c>
      <c r="P1029" s="95">
        <f>'Estates Usage'!M15</f>
        <v>44.5</v>
      </c>
      <c r="Q1029" s="95">
        <f>'Estates Usage'!N15</f>
        <v>46</v>
      </c>
      <c r="R1029" s="64">
        <f t="shared" si="51"/>
        <v>43.125</v>
      </c>
      <c r="S1029" s="114">
        <f t="shared" si="52"/>
        <v>208.33333333333334</v>
      </c>
    </row>
    <row r="1030" spans="2:19" ht="15.75" x14ac:dyDescent="0.25">
      <c r="B1030" s="59"/>
      <c r="C1030" s="13">
        <v>0.625</v>
      </c>
      <c r="D1030" s="18">
        <v>3010</v>
      </c>
      <c r="E1030" s="15">
        <v>1900</v>
      </c>
      <c r="F1030" s="15">
        <v>1200</v>
      </c>
      <c r="G1030" s="16">
        <v>800</v>
      </c>
      <c r="H1030" s="15">
        <v>800</v>
      </c>
      <c r="I1030" s="16">
        <v>3800</v>
      </c>
      <c r="J1030" s="17">
        <v>3800</v>
      </c>
      <c r="K1030" s="60">
        <f t="shared" si="50"/>
        <v>12300</v>
      </c>
      <c r="L1030" s="95">
        <f>'Estates Usage'!I16</f>
        <v>54.25</v>
      </c>
      <c r="M1030" s="95">
        <f>'Estates Usage'!J16</f>
        <v>49</v>
      </c>
      <c r="N1030" s="95">
        <f>'Estates Usage'!K16</f>
        <v>46</v>
      </c>
      <c r="O1030" s="95">
        <f>'Estates Usage'!L16</f>
        <v>46</v>
      </c>
      <c r="P1030" s="95">
        <f>'Estates Usage'!M16</f>
        <v>71.2</v>
      </c>
      <c r="Q1030" s="95">
        <f>'Estates Usage'!N16</f>
        <v>71.2</v>
      </c>
      <c r="R1030" s="64">
        <f t="shared" si="51"/>
        <v>56.274999999999999</v>
      </c>
      <c r="S1030" s="114">
        <f t="shared" si="52"/>
        <v>1025</v>
      </c>
    </row>
    <row r="1031" spans="2:19" ht="15.75" x14ac:dyDescent="0.25">
      <c r="B1031" s="59"/>
      <c r="C1031" s="13">
        <v>0.625</v>
      </c>
      <c r="D1031" s="14">
        <v>3011</v>
      </c>
      <c r="E1031" s="15">
        <v>2400</v>
      </c>
      <c r="F1031" s="15">
        <v>600</v>
      </c>
      <c r="G1031" s="16">
        <v>600</v>
      </c>
      <c r="H1031" s="15">
        <v>500</v>
      </c>
      <c r="I1031" s="16">
        <v>1600</v>
      </c>
      <c r="J1031" s="17">
        <v>2400</v>
      </c>
      <c r="K1031" s="60">
        <f t="shared" si="50"/>
        <v>8100</v>
      </c>
      <c r="L1031" s="95">
        <f>'Estates Usage'!I17</f>
        <v>58.6</v>
      </c>
      <c r="M1031" s="95">
        <f>'Estates Usage'!J17</f>
        <v>44.5</v>
      </c>
      <c r="N1031" s="95">
        <f>'Estates Usage'!K17</f>
        <v>44.5</v>
      </c>
      <c r="O1031" s="95">
        <f>'Estates Usage'!L17</f>
        <v>43.75</v>
      </c>
      <c r="P1031" s="95">
        <f>'Estates Usage'!M17</f>
        <v>52</v>
      </c>
      <c r="Q1031" s="95">
        <f>'Estates Usage'!N17</f>
        <v>58.6</v>
      </c>
      <c r="R1031" s="64">
        <f t="shared" si="51"/>
        <v>50.324999999999996</v>
      </c>
      <c r="S1031" s="114">
        <f t="shared" si="52"/>
        <v>675</v>
      </c>
    </row>
    <row r="1032" spans="2:19" ht="15.75" x14ac:dyDescent="0.25">
      <c r="B1032" s="59"/>
      <c r="C1032" s="13">
        <v>0.625</v>
      </c>
      <c r="D1032" s="14">
        <v>3012</v>
      </c>
      <c r="E1032" s="15"/>
      <c r="F1032" s="15"/>
      <c r="G1032" s="16"/>
      <c r="H1032" s="15">
        <v>200</v>
      </c>
      <c r="I1032" s="16">
        <v>1300</v>
      </c>
      <c r="J1032" s="17">
        <v>1300</v>
      </c>
      <c r="K1032" s="60">
        <f t="shared" si="50"/>
        <v>2800</v>
      </c>
      <c r="L1032" s="95">
        <f>'Estates Usage'!I18</f>
        <v>40</v>
      </c>
      <c r="M1032" s="95">
        <f>'Estates Usage'!J18</f>
        <v>40</v>
      </c>
      <c r="N1032" s="95">
        <f>'Estates Usage'!K18</f>
        <v>40</v>
      </c>
      <c r="O1032" s="95">
        <f>'Estates Usage'!L18</f>
        <v>41.5</v>
      </c>
      <c r="P1032" s="95">
        <f>'Estates Usage'!M18</f>
        <v>49.75</v>
      </c>
      <c r="Q1032" s="95">
        <f>'Estates Usage'!N18</f>
        <v>49.75</v>
      </c>
      <c r="R1032" s="64">
        <f t="shared" si="51"/>
        <v>43.5</v>
      </c>
      <c r="S1032" s="114">
        <f t="shared" si="52"/>
        <v>466.66666666666669</v>
      </c>
    </row>
    <row r="1033" spans="2:19" ht="15.75" x14ac:dyDescent="0.25">
      <c r="B1033" s="59"/>
      <c r="C1033" s="13">
        <v>0.625</v>
      </c>
      <c r="D1033" s="14">
        <v>3013</v>
      </c>
      <c r="E1033" s="15">
        <v>2100</v>
      </c>
      <c r="F1033" s="15">
        <v>600</v>
      </c>
      <c r="G1033" s="16">
        <v>600</v>
      </c>
      <c r="H1033" s="15">
        <v>700</v>
      </c>
      <c r="I1033" s="16">
        <v>900</v>
      </c>
      <c r="J1033" s="17">
        <v>1200</v>
      </c>
      <c r="K1033" s="60">
        <f t="shared" ref="K1033:K1096" si="53">SUM(E1033:J1033)</f>
        <v>6100</v>
      </c>
      <c r="L1033" s="95">
        <f>'Estates Usage'!I19</f>
        <v>55.9</v>
      </c>
      <c r="M1033" s="95">
        <f>'Estates Usage'!J19</f>
        <v>44.5</v>
      </c>
      <c r="N1033" s="95">
        <f>'Estates Usage'!K19</f>
        <v>44.5</v>
      </c>
      <c r="O1033" s="95">
        <f>'Estates Usage'!L19</f>
        <v>45.25</v>
      </c>
      <c r="P1033" s="95">
        <f>'Estates Usage'!M19</f>
        <v>46.75</v>
      </c>
      <c r="Q1033" s="95">
        <f>'Estates Usage'!N19</f>
        <v>49</v>
      </c>
      <c r="R1033" s="64">
        <f t="shared" ref="R1033:R1096" si="54">AVERAGE(L1033:Q1033)</f>
        <v>47.65</v>
      </c>
      <c r="S1033" s="114">
        <f t="shared" ref="S1033:S1096" si="55">IFERROR(AVERAGE(E1033:J1033)/2,"")</f>
        <v>508.33333333333331</v>
      </c>
    </row>
    <row r="1034" spans="2:19" ht="15.75" x14ac:dyDescent="0.25">
      <c r="B1034" s="59"/>
      <c r="C1034" s="13">
        <v>0.625</v>
      </c>
      <c r="D1034" s="14">
        <v>3014</v>
      </c>
      <c r="E1034" s="15">
        <v>600</v>
      </c>
      <c r="F1034" s="15">
        <v>300</v>
      </c>
      <c r="G1034" s="16">
        <v>400</v>
      </c>
      <c r="H1034" s="15">
        <v>500</v>
      </c>
      <c r="I1034" s="16">
        <v>1500</v>
      </c>
      <c r="J1034" s="17">
        <v>1700</v>
      </c>
      <c r="K1034" s="60">
        <f t="shared" si="53"/>
        <v>5000</v>
      </c>
      <c r="L1034" s="95">
        <f>'Estates Usage'!I20</f>
        <v>44.5</v>
      </c>
      <c r="M1034" s="95">
        <f>'Estates Usage'!J20</f>
        <v>42.25</v>
      </c>
      <c r="N1034" s="95">
        <f>'Estates Usage'!K20</f>
        <v>43</v>
      </c>
      <c r="O1034" s="95">
        <f>'Estates Usage'!L20</f>
        <v>43.75</v>
      </c>
      <c r="P1034" s="95">
        <f>'Estates Usage'!M20</f>
        <v>51.25</v>
      </c>
      <c r="Q1034" s="95">
        <f>'Estates Usage'!N20</f>
        <v>52.75</v>
      </c>
      <c r="R1034" s="64">
        <f t="shared" si="54"/>
        <v>46.25</v>
      </c>
      <c r="S1034" s="114">
        <f t="shared" si="55"/>
        <v>416.66666666666669</v>
      </c>
    </row>
    <row r="1035" spans="2:19" ht="15.75" x14ac:dyDescent="0.25">
      <c r="B1035" s="59"/>
      <c r="C1035" s="13">
        <v>0.625</v>
      </c>
      <c r="D1035" s="14">
        <v>3015</v>
      </c>
      <c r="E1035" s="15">
        <v>2100</v>
      </c>
      <c r="F1035" s="15">
        <v>600</v>
      </c>
      <c r="G1035" s="16">
        <v>600</v>
      </c>
      <c r="H1035" s="15">
        <v>800</v>
      </c>
      <c r="I1035" s="16">
        <v>1700</v>
      </c>
      <c r="J1035" s="17">
        <v>3000</v>
      </c>
      <c r="K1035" s="60">
        <f t="shared" si="53"/>
        <v>8800</v>
      </c>
      <c r="L1035" s="95">
        <f>'Estates Usage'!I21</f>
        <v>55.9</v>
      </c>
      <c r="M1035" s="95">
        <f>'Estates Usage'!J21</f>
        <v>44.5</v>
      </c>
      <c r="N1035" s="95">
        <f>'Estates Usage'!K21</f>
        <v>44.5</v>
      </c>
      <c r="O1035" s="95">
        <f>'Estates Usage'!L21</f>
        <v>46</v>
      </c>
      <c r="P1035" s="95">
        <f>'Estates Usage'!M21</f>
        <v>52.75</v>
      </c>
      <c r="Q1035" s="95">
        <f>'Estates Usage'!N21</f>
        <v>64</v>
      </c>
      <c r="R1035" s="64">
        <f t="shared" si="54"/>
        <v>51.274999999999999</v>
      </c>
      <c r="S1035" s="114">
        <f t="shared" si="55"/>
        <v>733.33333333333337</v>
      </c>
    </row>
    <row r="1036" spans="2:19" ht="15.75" x14ac:dyDescent="0.25">
      <c r="B1036" s="59"/>
      <c r="C1036" s="13">
        <v>0.625</v>
      </c>
      <c r="D1036" s="14">
        <v>3016</v>
      </c>
      <c r="E1036" s="15"/>
      <c r="F1036" s="15">
        <v>100</v>
      </c>
      <c r="G1036" s="16">
        <v>500</v>
      </c>
      <c r="H1036" s="15">
        <v>600</v>
      </c>
      <c r="I1036" s="16">
        <v>1200</v>
      </c>
      <c r="J1036" s="17">
        <v>1400</v>
      </c>
      <c r="K1036" s="60">
        <f t="shared" si="53"/>
        <v>3800</v>
      </c>
      <c r="L1036" s="95">
        <f>'Estates Usage'!I22</f>
        <v>40</v>
      </c>
      <c r="M1036" s="95">
        <f>'Estates Usage'!J22</f>
        <v>40.75</v>
      </c>
      <c r="N1036" s="95">
        <f>'Estates Usage'!K22</f>
        <v>43.75</v>
      </c>
      <c r="O1036" s="95">
        <f>'Estates Usage'!L22</f>
        <v>44.5</v>
      </c>
      <c r="P1036" s="95">
        <f>'Estates Usage'!M22</f>
        <v>49</v>
      </c>
      <c r="Q1036" s="95">
        <f>'Estates Usage'!N22</f>
        <v>50.5</v>
      </c>
      <c r="R1036" s="64">
        <f t="shared" si="54"/>
        <v>44.75</v>
      </c>
      <c r="S1036" s="114">
        <f t="shared" si="55"/>
        <v>380</v>
      </c>
    </row>
    <row r="1037" spans="2:19" ht="15.75" x14ac:dyDescent="0.25">
      <c r="B1037" s="59"/>
      <c r="C1037" s="13">
        <v>0.625</v>
      </c>
      <c r="D1037" s="14">
        <v>3017</v>
      </c>
      <c r="E1037" s="15">
        <v>400</v>
      </c>
      <c r="F1037" s="15">
        <v>400</v>
      </c>
      <c r="G1037" s="16">
        <v>400</v>
      </c>
      <c r="H1037" s="15">
        <v>800</v>
      </c>
      <c r="I1037" s="16">
        <v>800</v>
      </c>
      <c r="J1037" s="17">
        <v>900</v>
      </c>
      <c r="K1037" s="60">
        <f t="shared" si="53"/>
        <v>3700</v>
      </c>
      <c r="L1037" s="95">
        <f>'Estates Usage'!I23</f>
        <v>43</v>
      </c>
      <c r="M1037" s="95">
        <f>'Estates Usage'!J23</f>
        <v>43</v>
      </c>
      <c r="N1037" s="95">
        <f>'Estates Usage'!K23</f>
        <v>43</v>
      </c>
      <c r="O1037" s="95">
        <f>'Estates Usage'!L23</f>
        <v>46</v>
      </c>
      <c r="P1037" s="95">
        <f>'Estates Usage'!M23</f>
        <v>46</v>
      </c>
      <c r="Q1037" s="95">
        <f>'Estates Usage'!N23</f>
        <v>46.75</v>
      </c>
      <c r="R1037" s="64">
        <f t="shared" si="54"/>
        <v>44.625</v>
      </c>
      <c r="S1037" s="114">
        <f t="shared" si="55"/>
        <v>308.33333333333331</v>
      </c>
    </row>
    <row r="1038" spans="2:19" ht="15.75" x14ac:dyDescent="0.25">
      <c r="B1038" s="59"/>
      <c r="C1038" s="13">
        <v>0.625</v>
      </c>
      <c r="D1038" s="14">
        <v>3018</v>
      </c>
      <c r="E1038" s="15">
        <v>900</v>
      </c>
      <c r="F1038" s="15"/>
      <c r="G1038" s="16">
        <v>400</v>
      </c>
      <c r="H1038" s="15">
        <v>400</v>
      </c>
      <c r="I1038" s="16">
        <v>800</v>
      </c>
      <c r="J1038" s="17">
        <v>800</v>
      </c>
      <c r="K1038" s="60">
        <f t="shared" si="53"/>
        <v>3300</v>
      </c>
      <c r="L1038" s="95">
        <f>'Estates Usage'!I24</f>
        <v>46.75</v>
      </c>
      <c r="M1038" s="95">
        <f>'Estates Usage'!J24</f>
        <v>40</v>
      </c>
      <c r="N1038" s="95">
        <f>'Estates Usage'!K24</f>
        <v>43</v>
      </c>
      <c r="O1038" s="95">
        <f>'Estates Usage'!L24</f>
        <v>43</v>
      </c>
      <c r="P1038" s="95">
        <f>'Estates Usage'!M24</f>
        <v>46</v>
      </c>
      <c r="Q1038" s="95">
        <f>'Estates Usage'!N24</f>
        <v>46</v>
      </c>
      <c r="R1038" s="64">
        <f t="shared" si="54"/>
        <v>44.125</v>
      </c>
      <c r="S1038" s="114">
        <f t="shared" si="55"/>
        <v>330</v>
      </c>
    </row>
    <row r="1039" spans="2:19" ht="15.75" x14ac:dyDescent="0.25">
      <c r="B1039" s="59"/>
      <c r="C1039" s="13">
        <v>0.625</v>
      </c>
      <c r="D1039" s="14">
        <v>3019</v>
      </c>
      <c r="E1039" s="15">
        <v>1800</v>
      </c>
      <c r="F1039" s="15">
        <v>3000</v>
      </c>
      <c r="G1039" s="16">
        <v>1700</v>
      </c>
      <c r="H1039" s="15">
        <v>1300</v>
      </c>
      <c r="I1039" s="16">
        <v>2100</v>
      </c>
      <c r="J1039" s="17"/>
      <c r="K1039" s="60">
        <f t="shared" si="53"/>
        <v>9900</v>
      </c>
      <c r="L1039" s="95">
        <f>'Estates Usage'!I25</f>
        <v>53.5</v>
      </c>
      <c r="M1039" s="95">
        <f>'Estates Usage'!J25</f>
        <v>64</v>
      </c>
      <c r="N1039" s="95">
        <f>'Estates Usage'!K25</f>
        <v>52.75</v>
      </c>
      <c r="O1039" s="95">
        <f>'Estates Usage'!L25</f>
        <v>49.75</v>
      </c>
      <c r="P1039" s="95">
        <f>'Estates Usage'!M25</f>
        <v>55.9</v>
      </c>
      <c r="Q1039" s="95">
        <f>'Estates Usage'!N25</f>
        <v>40</v>
      </c>
      <c r="R1039" s="64">
        <f t="shared" si="54"/>
        <v>52.65</v>
      </c>
      <c r="S1039" s="114">
        <f t="shared" si="55"/>
        <v>990</v>
      </c>
    </row>
    <row r="1040" spans="2:19" ht="15.75" x14ac:dyDescent="0.25">
      <c r="B1040" s="59"/>
      <c r="C1040" s="13">
        <v>0.625</v>
      </c>
      <c r="D1040" s="14">
        <v>3020</v>
      </c>
      <c r="E1040" s="15">
        <v>1200</v>
      </c>
      <c r="F1040" s="15">
        <v>1200</v>
      </c>
      <c r="G1040" s="16">
        <v>1400</v>
      </c>
      <c r="H1040" s="15">
        <v>1100</v>
      </c>
      <c r="I1040" s="16">
        <v>900</v>
      </c>
      <c r="J1040" s="17">
        <v>1200</v>
      </c>
      <c r="K1040" s="60">
        <f t="shared" si="53"/>
        <v>7000</v>
      </c>
      <c r="L1040" s="95">
        <f>'Estates Usage'!I26</f>
        <v>49</v>
      </c>
      <c r="M1040" s="95">
        <f>'Estates Usage'!J26</f>
        <v>49</v>
      </c>
      <c r="N1040" s="95">
        <f>'Estates Usage'!K26</f>
        <v>50.5</v>
      </c>
      <c r="O1040" s="95">
        <f>'Estates Usage'!L26</f>
        <v>48.25</v>
      </c>
      <c r="P1040" s="95">
        <f>'Estates Usage'!M26</f>
        <v>46.75</v>
      </c>
      <c r="Q1040" s="95">
        <f>'Estates Usage'!N26</f>
        <v>49</v>
      </c>
      <c r="R1040" s="64">
        <f t="shared" si="54"/>
        <v>48.75</v>
      </c>
      <c r="S1040" s="114">
        <f t="shared" si="55"/>
        <v>583.33333333333337</v>
      </c>
    </row>
    <row r="1041" spans="2:19" ht="15.75" x14ac:dyDescent="0.25">
      <c r="B1041" s="59"/>
      <c r="C1041" s="13">
        <v>0.625</v>
      </c>
      <c r="D1041" s="14">
        <v>3021</v>
      </c>
      <c r="E1041" s="15">
        <v>1400</v>
      </c>
      <c r="F1041" s="15">
        <v>1000</v>
      </c>
      <c r="G1041" s="16">
        <v>1800</v>
      </c>
      <c r="H1041" s="15">
        <v>1000</v>
      </c>
      <c r="I1041" s="16">
        <v>1500</v>
      </c>
      <c r="J1041" s="17">
        <v>1400</v>
      </c>
      <c r="K1041" s="60">
        <f t="shared" si="53"/>
        <v>8100</v>
      </c>
      <c r="L1041" s="95">
        <f>'Estates Usage'!I27</f>
        <v>50.5</v>
      </c>
      <c r="M1041" s="95">
        <f>'Estates Usage'!J27</f>
        <v>47.5</v>
      </c>
      <c r="N1041" s="95">
        <f>'Estates Usage'!K27</f>
        <v>53.5</v>
      </c>
      <c r="O1041" s="95">
        <f>'Estates Usage'!L27</f>
        <v>47.5</v>
      </c>
      <c r="P1041" s="95">
        <f>'Estates Usage'!M27</f>
        <v>51.25</v>
      </c>
      <c r="Q1041" s="95">
        <f>'Estates Usage'!N27</f>
        <v>50.5</v>
      </c>
      <c r="R1041" s="64">
        <f t="shared" si="54"/>
        <v>50.125</v>
      </c>
      <c r="S1041" s="114">
        <f t="shared" si="55"/>
        <v>675</v>
      </c>
    </row>
    <row r="1042" spans="2:19" ht="15.75" x14ac:dyDescent="0.25">
      <c r="B1042" s="59"/>
      <c r="C1042" s="13">
        <v>0.625</v>
      </c>
      <c r="D1042" s="14">
        <v>3022</v>
      </c>
      <c r="E1042" s="15">
        <v>800</v>
      </c>
      <c r="F1042" s="15">
        <v>600</v>
      </c>
      <c r="G1042" s="16">
        <v>800</v>
      </c>
      <c r="H1042" s="15">
        <v>3700</v>
      </c>
      <c r="I1042" s="16"/>
      <c r="J1042" s="17"/>
      <c r="K1042" s="60">
        <f t="shared" si="53"/>
        <v>5900</v>
      </c>
      <c r="L1042" s="95">
        <f>'Estates Usage'!I28</f>
        <v>46</v>
      </c>
      <c r="M1042" s="95">
        <f>'Estates Usage'!J28</f>
        <v>44.5</v>
      </c>
      <c r="N1042" s="95">
        <f>'Estates Usage'!K28</f>
        <v>46</v>
      </c>
      <c r="O1042" s="95">
        <f>'Estates Usage'!L28</f>
        <v>70.3</v>
      </c>
      <c r="P1042" s="95">
        <f>'Estates Usage'!M28</f>
        <v>40</v>
      </c>
      <c r="Q1042" s="95">
        <f>'Estates Usage'!N28</f>
        <v>40</v>
      </c>
      <c r="R1042" s="64">
        <f t="shared" si="54"/>
        <v>47.800000000000004</v>
      </c>
      <c r="S1042" s="114">
        <f t="shared" si="55"/>
        <v>737.5</v>
      </c>
    </row>
    <row r="1043" spans="2:19" ht="15.75" x14ac:dyDescent="0.25">
      <c r="B1043" s="59"/>
      <c r="C1043" s="13">
        <v>0.625</v>
      </c>
      <c r="D1043" s="14">
        <v>3023</v>
      </c>
      <c r="E1043" s="15">
        <v>1500</v>
      </c>
      <c r="F1043" s="15">
        <v>1300</v>
      </c>
      <c r="G1043" s="16">
        <v>600</v>
      </c>
      <c r="H1043" s="15">
        <v>2600</v>
      </c>
      <c r="I1043" s="16"/>
      <c r="J1043" s="17"/>
      <c r="K1043" s="60">
        <f t="shared" si="53"/>
        <v>6000</v>
      </c>
      <c r="L1043" s="95">
        <f>'Estates Usage'!I29</f>
        <v>51.25</v>
      </c>
      <c r="M1043" s="95">
        <f>'Estates Usage'!J29</f>
        <v>49.75</v>
      </c>
      <c r="N1043" s="95">
        <f>'Estates Usage'!K29</f>
        <v>44.5</v>
      </c>
      <c r="O1043" s="95">
        <f>'Estates Usage'!L29</f>
        <v>60.4</v>
      </c>
      <c r="P1043" s="95">
        <f>'Estates Usage'!M29</f>
        <v>40</v>
      </c>
      <c r="Q1043" s="95">
        <f>'Estates Usage'!N29</f>
        <v>40</v>
      </c>
      <c r="R1043" s="64">
        <f t="shared" si="54"/>
        <v>47.65</v>
      </c>
      <c r="S1043" s="114">
        <f t="shared" si="55"/>
        <v>750</v>
      </c>
    </row>
    <row r="1044" spans="2:19" ht="15.75" x14ac:dyDescent="0.25">
      <c r="B1044" s="59"/>
      <c r="C1044" s="13">
        <v>0.625</v>
      </c>
      <c r="D1044" s="14">
        <v>3024</v>
      </c>
      <c r="E1044" s="15">
        <v>900</v>
      </c>
      <c r="F1044" s="15">
        <v>1000</v>
      </c>
      <c r="G1044" s="16">
        <v>800</v>
      </c>
      <c r="H1044" s="15">
        <v>600</v>
      </c>
      <c r="I1044" s="16">
        <v>900</v>
      </c>
      <c r="J1044" s="17">
        <v>900</v>
      </c>
      <c r="K1044" s="60">
        <f t="shared" si="53"/>
        <v>5100</v>
      </c>
      <c r="L1044" s="95">
        <f>'Estates Usage'!I30</f>
        <v>46.75</v>
      </c>
      <c r="M1044" s="95">
        <f>'Estates Usage'!J30</f>
        <v>47.5</v>
      </c>
      <c r="N1044" s="95">
        <f>'Estates Usage'!K30</f>
        <v>46</v>
      </c>
      <c r="O1044" s="95">
        <f>'Estates Usage'!L30</f>
        <v>44.5</v>
      </c>
      <c r="P1044" s="95">
        <f>'Estates Usage'!M30</f>
        <v>46.75</v>
      </c>
      <c r="Q1044" s="95">
        <f>'Estates Usage'!N30</f>
        <v>46.75</v>
      </c>
      <c r="R1044" s="64">
        <f t="shared" si="54"/>
        <v>46.375</v>
      </c>
      <c r="S1044" s="114">
        <f t="shared" si="55"/>
        <v>425</v>
      </c>
    </row>
    <row r="1045" spans="2:19" ht="15.75" x14ac:dyDescent="0.25">
      <c r="B1045" s="59"/>
      <c r="C1045" s="13">
        <v>0.625</v>
      </c>
      <c r="D1045" s="14">
        <v>3025</v>
      </c>
      <c r="E1045" s="15">
        <v>1600</v>
      </c>
      <c r="F1045" s="15">
        <v>1800</v>
      </c>
      <c r="G1045" s="16">
        <v>1300</v>
      </c>
      <c r="H1045" s="15">
        <v>1200</v>
      </c>
      <c r="I1045" s="16">
        <v>1300</v>
      </c>
      <c r="J1045" s="17">
        <v>1500</v>
      </c>
      <c r="K1045" s="60">
        <f t="shared" si="53"/>
        <v>8700</v>
      </c>
      <c r="L1045" s="95">
        <f>'Estates Usage'!I31</f>
        <v>52</v>
      </c>
      <c r="M1045" s="95">
        <f>'Estates Usage'!J31</f>
        <v>53.5</v>
      </c>
      <c r="N1045" s="95">
        <f>'Estates Usage'!K31</f>
        <v>49.75</v>
      </c>
      <c r="O1045" s="95">
        <f>'Estates Usage'!L31</f>
        <v>49</v>
      </c>
      <c r="P1045" s="95">
        <f>'Estates Usage'!M31</f>
        <v>49.75</v>
      </c>
      <c r="Q1045" s="95">
        <f>'Estates Usage'!N31</f>
        <v>51.25</v>
      </c>
      <c r="R1045" s="64">
        <f t="shared" si="54"/>
        <v>50.875</v>
      </c>
      <c r="S1045" s="114">
        <f t="shared" si="55"/>
        <v>725</v>
      </c>
    </row>
    <row r="1046" spans="2:19" ht="15.75" x14ac:dyDescent="0.25">
      <c r="B1046" s="59"/>
      <c r="C1046" s="13">
        <v>0.625</v>
      </c>
      <c r="D1046" s="14">
        <v>3026</v>
      </c>
      <c r="E1046" s="15">
        <v>1700</v>
      </c>
      <c r="F1046" s="15">
        <v>2500</v>
      </c>
      <c r="G1046" s="16">
        <v>1800</v>
      </c>
      <c r="H1046" s="15">
        <v>1400</v>
      </c>
      <c r="I1046" s="16">
        <v>2300</v>
      </c>
      <c r="J1046" s="17">
        <v>2400</v>
      </c>
      <c r="K1046" s="60">
        <f t="shared" si="53"/>
        <v>12100</v>
      </c>
      <c r="L1046" s="95">
        <f>'Estates Usage'!I32</f>
        <v>52.75</v>
      </c>
      <c r="M1046" s="95">
        <f>'Estates Usage'!J32</f>
        <v>59.5</v>
      </c>
      <c r="N1046" s="95">
        <f>'Estates Usage'!K32</f>
        <v>53.5</v>
      </c>
      <c r="O1046" s="95">
        <f>'Estates Usage'!L32</f>
        <v>50.5</v>
      </c>
      <c r="P1046" s="95">
        <f>'Estates Usage'!M32</f>
        <v>57.7</v>
      </c>
      <c r="Q1046" s="95">
        <f>'Estates Usage'!N32</f>
        <v>58.6</v>
      </c>
      <c r="R1046" s="64">
        <f t="shared" si="54"/>
        <v>55.425000000000004</v>
      </c>
      <c r="S1046" s="114">
        <f t="shared" si="55"/>
        <v>1008.3333333333334</v>
      </c>
    </row>
    <row r="1047" spans="2:19" ht="15.75" x14ac:dyDescent="0.25">
      <c r="B1047" s="59"/>
      <c r="C1047" s="13">
        <v>0.625</v>
      </c>
      <c r="D1047" s="14">
        <v>3027</v>
      </c>
      <c r="E1047" s="15">
        <v>1400</v>
      </c>
      <c r="F1047" s="15">
        <v>1300</v>
      </c>
      <c r="G1047" s="16">
        <v>1200</v>
      </c>
      <c r="H1047" s="15">
        <v>1000</v>
      </c>
      <c r="I1047" s="16">
        <v>1200</v>
      </c>
      <c r="J1047" s="17">
        <v>1200</v>
      </c>
      <c r="K1047" s="60">
        <f t="shared" si="53"/>
        <v>7300</v>
      </c>
      <c r="L1047" s="95">
        <f>'Estates Usage'!I33</f>
        <v>50.5</v>
      </c>
      <c r="M1047" s="95">
        <f>'Estates Usage'!J33</f>
        <v>49.75</v>
      </c>
      <c r="N1047" s="95">
        <f>'Estates Usage'!K33</f>
        <v>49</v>
      </c>
      <c r="O1047" s="95">
        <f>'Estates Usage'!L33</f>
        <v>47.5</v>
      </c>
      <c r="P1047" s="95">
        <f>'Estates Usage'!M33</f>
        <v>49</v>
      </c>
      <c r="Q1047" s="95">
        <f>'Estates Usage'!N33</f>
        <v>49</v>
      </c>
      <c r="R1047" s="64">
        <f t="shared" si="54"/>
        <v>49.125</v>
      </c>
      <c r="S1047" s="114">
        <f t="shared" si="55"/>
        <v>608.33333333333337</v>
      </c>
    </row>
    <row r="1048" spans="2:19" ht="15.75" x14ac:dyDescent="0.25">
      <c r="B1048" s="59"/>
      <c r="C1048" s="13">
        <v>0.625</v>
      </c>
      <c r="D1048" s="14">
        <v>3028</v>
      </c>
      <c r="E1048" s="15">
        <v>800</v>
      </c>
      <c r="F1048" s="15">
        <v>600</v>
      </c>
      <c r="G1048" s="16">
        <v>800</v>
      </c>
      <c r="H1048" s="15">
        <v>500</v>
      </c>
      <c r="I1048" s="16">
        <v>1800</v>
      </c>
      <c r="J1048" s="17">
        <v>900</v>
      </c>
      <c r="K1048" s="60">
        <f t="shared" si="53"/>
        <v>5400</v>
      </c>
      <c r="L1048" s="95">
        <f>'Estates Usage'!I34</f>
        <v>46</v>
      </c>
      <c r="M1048" s="95">
        <f>'Estates Usage'!J34</f>
        <v>44.5</v>
      </c>
      <c r="N1048" s="95">
        <f>'Estates Usage'!K34</f>
        <v>46</v>
      </c>
      <c r="O1048" s="95">
        <f>'Estates Usage'!L34</f>
        <v>43.75</v>
      </c>
      <c r="P1048" s="95">
        <f>'Estates Usage'!M34</f>
        <v>53.5</v>
      </c>
      <c r="Q1048" s="95">
        <f>'Estates Usage'!N34</f>
        <v>46.75</v>
      </c>
      <c r="R1048" s="64">
        <f t="shared" si="54"/>
        <v>46.75</v>
      </c>
      <c r="S1048" s="114">
        <f t="shared" si="55"/>
        <v>450</v>
      </c>
    </row>
    <row r="1049" spans="2:19" ht="15.75" x14ac:dyDescent="0.25">
      <c r="B1049" s="59"/>
      <c r="C1049" s="13">
        <v>0.625</v>
      </c>
      <c r="D1049" s="14">
        <v>3029</v>
      </c>
      <c r="E1049" s="15">
        <v>800</v>
      </c>
      <c r="F1049" s="15">
        <v>600</v>
      </c>
      <c r="G1049" s="16">
        <v>1200</v>
      </c>
      <c r="H1049" s="15">
        <v>200</v>
      </c>
      <c r="I1049" s="16">
        <v>700</v>
      </c>
      <c r="J1049" s="17">
        <v>600</v>
      </c>
      <c r="K1049" s="60">
        <f t="shared" si="53"/>
        <v>4100</v>
      </c>
      <c r="L1049" s="95">
        <f>'Estates Usage'!I35</f>
        <v>46</v>
      </c>
      <c r="M1049" s="95">
        <f>'Estates Usage'!J35</f>
        <v>44.5</v>
      </c>
      <c r="N1049" s="95">
        <f>'Estates Usage'!K35</f>
        <v>49</v>
      </c>
      <c r="O1049" s="95">
        <f>'Estates Usage'!L35</f>
        <v>41.5</v>
      </c>
      <c r="P1049" s="95">
        <f>'Estates Usage'!M35</f>
        <v>45.25</v>
      </c>
      <c r="Q1049" s="95">
        <f>'Estates Usage'!N35</f>
        <v>44.5</v>
      </c>
      <c r="R1049" s="64">
        <f t="shared" si="54"/>
        <v>45.125</v>
      </c>
      <c r="S1049" s="114">
        <f t="shared" si="55"/>
        <v>341.66666666666669</v>
      </c>
    </row>
    <row r="1050" spans="2:19" ht="15.75" x14ac:dyDescent="0.25">
      <c r="B1050" s="59"/>
      <c r="C1050" s="13">
        <v>0.625</v>
      </c>
      <c r="D1050" s="14">
        <v>3030</v>
      </c>
      <c r="E1050" s="15">
        <v>4200</v>
      </c>
      <c r="F1050" s="15">
        <v>2000</v>
      </c>
      <c r="G1050" s="16">
        <v>2000</v>
      </c>
      <c r="H1050" s="15">
        <v>2000</v>
      </c>
      <c r="I1050" s="16">
        <v>2200</v>
      </c>
      <c r="J1050" s="17">
        <v>3100</v>
      </c>
      <c r="K1050" s="60">
        <f t="shared" si="53"/>
        <v>15500</v>
      </c>
      <c r="L1050" s="95">
        <f>'Estates Usage'!I36</f>
        <v>75.099999999999994</v>
      </c>
      <c r="M1050" s="95">
        <f>'Estates Usage'!J36</f>
        <v>55</v>
      </c>
      <c r="N1050" s="95">
        <f>'Estates Usage'!K36</f>
        <v>55</v>
      </c>
      <c r="O1050" s="95">
        <f>'Estates Usage'!L36</f>
        <v>55</v>
      </c>
      <c r="P1050" s="95">
        <f>'Estates Usage'!M36</f>
        <v>56.8</v>
      </c>
      <c r="Q1050" s="95">
        <f>'Estates Usage'!N36</f>
        <v>64.900000000000006</v>
      </c>
      <c r="R1050" s="64">
        <f t="shared" si="54"/>
        <v>60.29999999999999</v>
      </c>
      <c r="S1050" s="114">
        <f t="shared" si="55"/>
        <v>1291.6666666666667</v>
      </c>
    </row>
    <row r="1051" spans="2:19" ht="15.75" x14ac:dyDescent="0.25">
      <c r="B1051" s="59"/>
      <c r="C1051" s="13">
        <v>0.625</v>
      </c>
      <c r="D1051" s="14">
        <v>3031</v>
      </c>
      <c r="E1051" s="15">
        <v>4000</v>
      </c>
      <c r="F1051" s="15">
        <v>4100</v>
      </c>
      <c r="G1051" s="16">
        <v>3200</v>
      </c>
      <c r="H1051" s="15">
        <v>2300</v>
      </c>
      <c r="I1051" s="16">
        <v>2900</v>
      </c>
      <c r="J1051" s="17">
        <v>2000</v>
      </c>
      <c r="K1051" s="60">
        <f t="shared" si="53"/>
        <v>18500</v>
      </c>
      <c r="L1051" s="95">
        <f>'Estates Usage'!I37</f>
        <v>73</v>
      </c>
      <c r="M1051" s="95">
        <f>'Estates Usage'!J37</f>
        <v>74.05</v>
      </c>
      <c r="N1051" s="95">
        <f>'Estates Usage'!K37</f>
        <v>65.8</v>
      </c>
      <c r="O1051" s="95">
        <f>'Estates Usage'!L37</f>
        <v>57.7</v>
      </c>
      <c r="P1051" s="95">
        <f>'Estates Usage'!M37</f>
        <v>63.1</v>
      </c>
      <c r="Q1051" s="95">
        <f>'Estates Usage'!N37</f>
        <v>55</v>
      </c>
      <c r="R1051" s="64">
        <f t="shared" si="54"/>
        <v>64.775000000000006</v>
      </c>
      <c r="S1051" s="114">
        <f t="shared" si="55"/>
        <v>1541.6666666666667</v>
      </c>
    </row>
    <row r="1052" spans="2:19" ht="15.75" x14ac:dyDescent="0.25">
      <c r="B1052" s="59"/>
      <c r="C1052" s="13">
        <v>0.625</v>
      </c>
      <c r="D1052" s="14">
        <v>3032</v>
      </c>
      <c r="E1052" s="15">
        <v>3000</v>
      </c>
      <c r="F1052" s="15">
        <v>1500</v>
      </c>
      <c r="G1052" s="16">
        <v>2500</v>
      </c>
      <c r="H1052" s="15"/>
      <c r="I1052" s="16">
        <v>3400</v>
      </c>
      <c r="J1052" s="17">
        <v>4400</v>
      </c>
      <c r="K1052" s="60">
        <f t="shared" si="53"/>
        <v>14800</v>
      </c>
      <c r="L1052" s="95">
        <f>'Estates Usage'!I38</f>
        <v>64</v>
      </c>
      <c r="M1052" s="95">
        <f>'Estates Usage'!J38</f>
        <v>51.25</v>
      </c>
      <c r="N1052" s="95">
        <f>'Estates Usage'!K38</f>
        <v>59.5</v>
      </c>
      <c r="O1052" s="95">
        <f>'Estates Usage'!L38</f>
        <v>40</v>
      </c>
      <c r="P1052" s="95">
        <f>'Estates Usage'!M38</f>
        <v>67.599999999999994</v>
      </c>
      <c r="Q1052" s="95">
        <f>'Estates Usage'!N38</f>
        <v>77.2</v>
      </c>
      <c r="R1052" s="64">
        <f t="shared" si="54"/>
        <v>59.925000000000004</v>
      </c>
      <c r="S1052" s="114">
        <f t="shared" si="55"/>
        <v>1480</v>
      </c>
    </row>
    <row r="1053" spans="2:19" ht="15.75" x14ac:dyDescent="0.25">
      <c r="B1053" s="59"/>
      <c r="C1053" s="13">
        <v>0.625</v>
      </c>
      <c r="D1053" s="14">
        <v>3033</v>
      </c>
      <c r="E1053" s="15">
        <v>400</v>
      </c>
      <c r="F1053" s="15">
        <v>400</v>
      </c>
      <c r="G1053" s="16">
        <v>400</v>
      </c>
      <c r="H1053" s="15">
        <v>300</v>
      </c>
      <c r="I1053" s="16">
        <v>400</v>
      </c>
      <c r="J1053" s="17">
        <v>500</v>
      </c>
      <c r="K1053" s="60">
        <f t="shared" si="53"/>
        <v>2400</v>
      </c>
      <c r="L1053" s="95">
        <f>'Estates Usage'!I39</f>
        <v>43</v>
      </c>
      <c r="M1053" s="95">
        <f>'Estates Usage'!J39</f>
        <v>43</v>
      </c>
      <c r="N1053" s="95">
        <f>'Estates Usage'!K39</f>
        <v>43</v>
      </c>
      <c r="O1053" s="95">
        <f>'Estates Usage'!L39</f>
        <v>42.25</v>
      </c>
      <c r="P1053" s="95">
        <f>'Estates Usage'!M39</f>
        <v>43</v>
      </c>
      <c r="Q1053" s="95">
        <f>'Estates Usage'!N39</f>
        <v>43.75</v>
      </c>
      <c r="R1053" s="64">
        <f t="shared" si="54"/>
        <v>43</v>
      </c>
      <c r="S1053" s="114">
        <f t="shared" si="55"/>
        <v>200</v>
      </c>
    </row>
    <row r="1054" spans="2:19" ht="15.75" x14ac:dyDescent="0.25">
      <c r="B1054" s="59"/>
      <c r="C1054" s="13">
        <v>0.625</v>
      </c>
      <c r="D1054" s="14">
        <v>3034</v>
      </c>
      <c r="E1054" s="15">
        <v>1100</v>
      </c>
      <c r="F1054" s="15">
        <v>800</v>
      </c>
      <c r="G1054" s="16">
        <v>700</v>
      </c>
      <c r="H1054" s="15">
        <v>700</v>
      </c>
      <c r="I1054" s="16">
        <v>1100</v>
      </c>
      <c r="J1054" s="17">
        <v>1600</v>
      </c>
      <c r="K1054" s="60">
        <f t="shared" si="53"/>
        <v>6000</v>
      </c>
      <c r="L1054" s="95">
        <f>'Estates Usage'!I40</f>
        <v>48.25</v>
      </c>
      <c r="M1054" s="95">
        <f>'Estates Usage'!J40</f>
        <v>46</v>
      </c>
      <c r="N1054" s="95">
        <f>'Estates Usage'!K40</f>
        <v>45.25</v>
      </c>
      <c r="O1054" s="95">
        <f>'Estates Usage'!L40</f>
        <v>45.25</v>
      </c>
      <c r="P1054" s="95">
        <f>'Estates Usage'!M40</f>
        <v>48.25</v>
      </c>
      <c r="Q1054" s="95">
        <f>'Estates Usage'!N40</f>
        <v>52</v>
      </c>
      <c r="R1054" s="64">
        <f t="shared" si="54"/>
        <v>47.5</v>
      </c>
      <c r="S1054" s="114">
        <f t="shared" si="55"/>
        <v>500</v>
      </c>
    </row>
    <row r="1055" spans="2:19" ht="15.75" x14ac:dyDescent="0.25">
      <c r="B1055" s="59"/>
      <c r="C1055" s="13">
        <v>0.625</v>
      </c>
      <c r="D1055" s="14">
        <v>3035</v>
      </c>
      <c r="E1055" s="15">
        <v>800</v>
      </c>
      <c r="F1055" s="15">
        <v>700</v>
      </c>
      <c r="G1055" s="16">
        <v>1000</v>
      </c>
      <c r="H1055" s="15">
        <v>1100</v>
      </c>
      <c r="I1055" s="16">
        <v>900</v>
      </c>
      <c r="J1055" s="17">
        <v>900</v>
      </c>
      <c r="K1055" s="60">
        <f t="shared" si="53"/>
        <v>5400</v>
      </c>
      <c r="L1055" s="95">
        <f>'Estates Usage'!I41</f>
        <v>46</v>
      </c>
      <c r="M1055" s="95">
        <f>'Estates Usage'!J41</f>
        <v>45.25</v>
      </c>
      <c r="N1055" s="95">
        <f>'Estates Usage'!K41</f>
        <v>47.5</v>
      </c>
      <c r="O1055" s="95">
        <f>'Estates Usage'!L41</f>
        <v>48.25</v>
      </c>
      <c r="P1055" s="95">
        <f>'Estates Usage'!M41</f>
        <v>46.75</v>
      </c>
      <c r="Q1055" s="95">
        <f>'Estates Usage'!N41</f>
        <v>46.75</v>
      </c>
      <c r="R1055" s="64">
        <f t="shared" si="54"/>
        <v>46.75</v>
      </c>
      <c r="S1055" s="114">
        <f t="shared" si="55"/>
        <v>450</v>
      </c>
    </row>
    <row r="1056" spans="2:19" ht="15.75" x14ac:dyDescent="0.25">
      <c r="B1056" s="59"/>
      <c r="C1056" s="13">
        <v>0.625</v>
      </c>
      <c r="D1056" s="14">
        <v>3036</v>
      </c>
      <c r="E1056" s="15">
        <v>700</v>
      </c>
      <c r="F1056" s="15">
        <v>600</v>
      </c>
      <c r="G1056" s="16">
        <v>700</v>
      </c>
      <c r="H1056" s="15">
        <v>600</v>
      </c>
      <c r="I1056" s="16">
        <v>700</v>
      </c>
      <c r="J1056" s="17">
        <v>700</v>
      </c>
      <c r="K1056" s="60">
        <f t="shared" si="53"/>
        <v>4000</v>
      </c>
      <c r="L1056" s="95">
        <f>'Estates Usage'!I42</f>
        <v>45.25</v>
      </c>
      <c r="M1056" s="95">
        <f>'Estates Usage'!J42</f>
        <v>44.5</v>
      </c>
      <c r="N1056" s="95">
        <f>'Estates Usage'!K42</f>
        <v>45.25</v>
      </c>
      <c r="O1056" s="95">
        <f>'Estates Usage'!L42</f>
        <v>44.5</v>
      </c>
      <c r="P1056" s="95">
        <f>'Estates Usage'!M42</f>
        <v>45.25</v>
      </c>
      <c r="Q1056" s="95">
        <f>'Estates Usage'!N42</f>
        <v>45.25</v>
      </c>
      <c r="R1056" s="64">
        <f t="shared" si="54"/>
        <v>45</v>
      </c>
      <c r="S1056" s="114">
        <f t="shared" si="55"/>
        <v>333.33333333333331</v>
      </c>
    </row>
    <row r="1057" spans="2:19" ht="15.75" x14ac:dyDescent="0.25">
      <c r="B1057" s="59"/>
      <c r="C1057" s="13">
        <v>0.625</v>
      </c>
      <c r="D1057" s="14">
        <v>3037</v>
      </c>
      <c r="E1057" s="15">
        <v>1400</v>
      </c>
      <c r="F1057" s="15">
        <v>1500</v>
      </c>
      <c r="G1057" s="16">
        <v>1700</v>
      </c>
      <c r="H1057" s="15">
        <v>1200</v>
      </c>
      <c r="I1057" s="16">
        <v>2400</v>
      </c>
      <c r="J1057" s="17">
        <v>1800</v>
      </c>
      <c r="K1057" s="60">
        <f t="shared" si="53"/>
        <v>10000</v>
      </c>
      <c r="L1057" s="95">
        <f>'Estates Usage'!I43</f>
        <v>50.5</v>
      </c>
      <c r="M1057" s="95">
        <f>'Estates Usage'!J43</f>
        <v>51.25</v>
      </c>
      <c r="N1057" s="95">
        <f>'Estates Usage'!K43</f>
        <v>52.75</v>
      </c>
      <c r="O1057" s="95">
        <f>'Estates Usage'!L43</f>
        <v>49</v>
      </c>
      <c r="P1057" s="95">
        <f>'Estates Usage'!M43</f>
        <v>58.6</v>
      </c>
      <c r="Q1057" s="95">
        <f>'Estates Usage'!N43</f>
        <v>53.5</v>
      </c>
      <c r="R1057" s="64">
        <f t="shared" si="54"/>
        <v>52.6</v>
      </c>
      <c r="S1057" s="114">
        <f t="shared" si="55"/>
        <v>833.33333333333337</v>
      </c>
    </row>
    <row r="1058" spans="2:19" ht="15.75" x14ac:dyDescent="0.25">
      <c r="B1058" s="59"/>
      <c r="C1058" s="13">
        <v>0.625</v>
      </c>
      <c r="D1058" s="14">
        <v>3038</v>
      </c>
      <c r="E1058" s="15">
        <v>500</v>
      </c>
      <c r="F1058" s="15">
        <v>300</v>
      </c>
      <c r="G1058" s="16">
        <v>300</v>
      </c>
      <c r="H1058" s="15">
        <v>300</v>
      </c>
      <c r="I1058" s="16">
        <v>300</v>
      </c>
      <c r="J1058" s="17">
        <v>100</v>
      </c>
      <c r="K1058" s="60">
        <f t="shared" si="53"/>
        <v>1800</v>
      </c>
      <c r="L1058" s="95">
        <f>'Estates Usage'!I44</f>
        <v>43.75</v>
      </c>
      <c r="M1058" s="95">
        <f>'Estates Usage'!J44</f>
        <v>42.25</v>
      </c>
      <c r="N1058" s="95">
        <f>'Estates Usage'!K44</f>
        <v>42.25</v>
      </c>
      <c r="O1058" s="95">
        <f>'Estates Usage'!L44</f>
        <v>42.25</v>
      </c>
      <c r="P1058" s="95">
        <f>'Estates Usage'!M44</f>
        <v>42.25</v>
      </c>
      <c r="Q1058" s="95">
        <f>'Estates Usage'!N44</f>
        <v>40.75</v>
      </c>
      <c r="R1058" s="64">
        <f t="shared" si="54"/>
        <v>42.25</v>
      </c>
      <c r="S1058" s="114">
        <f t="shared" si="55"/>
        <v>150</v>
      </c>
    </row>
    <row r="1059" spans="2:19" ht="15.75" x14ac:dyDescent="0.25">
      <c r="B1059" s="59"/>
      <c r="C1059" s="13">
        <v>0.625</v>
      </c>
      <c r="D1059" s="14">
        <v>3039</v>
      </c>
      <c r="E1059" s="15">
        <v>600</v>
      </c>
      <c r="F1059" s="15">
        <v>500</v>
      </c>
      <c r="G1059" s="16">
        <v>600</v>
      </c>
      <c r="H1059" s="15">
        <v>400</v>
      </c>
      <c r="I1059" s="16">
        <v>600</v>
      </c>
      <c r="J1059" s="17">
        <v>700</v>
      </c>
      <c r="K1059" s="60">
        <f t="shared" si="53"/>
        <v>3400</v>
      </c>
      <c r="L1059" s="95">
        <f>'Estates Usage'!I45</f>
        <v>44.5</v>
      </c>
      <c r="M1059" s="95">
        <f>'Estates Usage'!J45</f>
        <v>43.75</v>
      </c>
      <c r="N1059" s="95">
        <f>'Estates Usage'!K45</f>
        <v>44.5</v>
      </c>
      <c r="O1059" s="95">
        <f>'Estates Usage'!L45</f>
        <v>43</v>
      </c>
      <c r="P1059" s="95">
        <f>'Estates Usage'!M45</f>
        <v>44.5</v>
      </c>
      <c r="Q1059" s="95">
        <f>'Estates Usage'!N45</f>
        <v>45.25</v>
      </c>
      <c r="R1059" s="64">
        <f t="shared" si="54"/>
        <v>44.25</v>
      </c>
      <c r="S1059" s="114">
        <f t="shared" si="55"/>
        <v>283.33333333333331</v>
      </c>
    </row>
    <row r="1060" spans="2:19" ht="15.75" x14ac:dyDescent="0.25">
      <c r="B1060" s="59"/>
      <c r="C1060" s="13">
        <v>0.625</v>
      </c>
      <c r="D1060" s="14">
        <v>3040</v>
      </c>
      <c r="E1060" s="15">
        <v>3600</v>
      </c>
      <c r="F1060" s="15">
        <v>1100</v>
      </c>
      <c r="G1060" s="16">
        <v>700</v>
      </c>
      <c r="H1060" s="15">
        <v>800</v>
      </c>
      <c r="I1060" s="16">
        <v>15100</v>
      </c>
      <c r="J1060" s="17">
        <v>2700</v>
      </c>
      <c r="K1060" s="60">
        <f t="shared" si="53"/>
        <v>24000</v>
      </c>
      <c r="L1060" s="95">
        <f>'Estates Usage'!I46</f>
        <v>69.400000000000006</v>
      </c>
      <c r="M1060" s="95">
        <f>'Estates Usage'!J46</f>
        <v>48.25</v>
      </c>
      <c r="N1060" s="95">
        <f>'Estates Usage'!K46</f>
        <v>45.25</v>
      </c>
      <c r="O1060" s="95">
        <f>'Estates Usage'!L46</f>
        <v>46</v>
      </c>
      <c r="P1060" s="95">
        <f>'Estates Usage'!M46</f>
        <v>189.55</v>
      </c>
      <c r="Q1060" s="95">
        <f>'Estates Usage'!N46</f>
        <v>61.3</v>
      </c>
      <c r="R1060" s="64">
        <f t="shared" si="54"/>
        <v>76.625000000000014</v>
      </c>
      <c r="S1060" s="114">
        <f t="shared" si="55"/>
        <v>2000</v>
      </c>
    </row>
    <row r="1061" spans="2:19" ht="15.75" x14ac:dyDescent="0.25">
      <c r="B1061" s="59"/>
      <c r="C1061" s="13">
        <v>0.625</v>
      </c>
      <c r="D1061" s="14">
        <v>3041</v>
      </c>
      <c r="E1061" s="15">
        <v>1300</v>
      </c>
      <c r="F1061" s="15">
        <v>1100</v>
      </c>
      <c r="G1061" s="16">
        <v>1200</v>
      </c>
      <c r="H1061" s="15">
        <v>800</v>
      </c>
      <c r="I1061" s="16">
        <v>1200</v>
      </c>
      <c r="J1061" s="17">
        <v>1300</v>
      </c>
      <c r="K1061" s="60">
        <f t="shared" si="53"/>
        <v>6900</v>
      </c>
      <c r="L1061" s="95">
        <f>'Estates Usage'!I47</f>
        <v>49.75</v>
      </c>
      <c r="M1061" s="95">
        <f>'Estates Usage'!J47</f>
        <v>48.25</v>
      </c>
      <c r="N1061" s="95">
        <f>'Estates Usage'!K47</f>
        <v>49</v>
      </c>
      <c r="O1061" s="95">
        <f>'Estates Usage'!L47</f>
        <v>46</v>
      </c>
      <c r="P1061" s="95">
        <f>'Estates Usage'!M47</f>
        <v>49</v>
      </c>
      <c r="Q1061" s="95">
        <f>'Estates Usage'!N47</f>
        <v>49.75</v>
      </c>
      <c r="R1061" s="64">
        <f t="shared" si="54"/>
        <v>48.625</v>
      </c>
      <c r="S1061" s="114">
        <f t="shared" si="55"/>
        <v>575</v>
      </c>
    </row>
    <row r="1062" spans="2:19" ht="15.75" x14ac:dyDescent="0.25">
      <c r="B1062" s="59"/>
      <c r="C1062" s="13">
        <v>0.625</v>
      </c>
      <c r="D1062" s="14">
        <v>3042</v>
      </c>
      <c r="E1062" s="15">
        <v>600</v>
      </c>
      <c r="F1062" s="15">
        <v>500</v>
      </c>
      <c r="G1062" s="16">
        <v>800</v>
      </c>
      <c r="H1062" s="15">
        <v>600</v>
      </c>
      <c r="I1062" s="16">
        <v>100</v>
      </c>
      <c r="J1062" s="17">
        <v>500</v>
      </c>
      <c r="K1062" s="60">
        <f t="shared" si="53"/>
        <v>3100</v>
      </c>
      <c r="L1062" s="95">
        <f>'Estates Usage'!I48</f>
        <v>44.5</v>
      </c>
      <c r="M1062" s="95">
        <f>'Estates Usage'!J48</f>
        <v>43.75</v>
      </c>
      <c r="N1062" s="95">
        <f>'Estates Usage'!K48</f>
        <v>46</v>
      </c>
      <c r="O1062" s="95">
        <f>'Estates Usage'!L48</f>
        <v>44.5</v>
      </c>
      <c r="P1062" s="95">
        <f>'Estates Usage'!M48</f>
        <v>40.75</v>
      </c>
      <c r="Q1062" s="95">
        <f>'Estates Usage'!N48</f>
        <v>43.75</v>
      </c>
      <c r="R1062" s="64">
        <f t="shared" si="54"/>
        <v>43.875</v>
      </c>
      <c r="S1062" s="114">
        <f t="shared" si="55"/>
        <v>258.33333333333331</v>
      </c>
    </row>
    <row r="1063" spans="2:19" ht="15.75" x14ac:dyDescent="0.25">
      <c r="B1063" s="59"/>
      <c r="C1063" s="13">
        <v>0.625</v>
      </c>
      <c r="D1063" s="14">
        <v>3043</v>
      </c>
      <c r="E1063" s="15">
        <v>700</v>
      </c>
      <c r="F1063" s="15">
        <v>300</v>
      </c>
      <c r="G1063" s="16">
        <v>300</v>
      </c>
      <c r="H1063" s="15">
        <v>300</v>
      </c>
      <c r="I1063" s="16">
        <v>800</v>
      </c>
      <c r="J1063" s="17">
        <v>900</v>
      </c>
      <c r="K1063" s="60">
        <f t="shared" si="53"/>
        <v>3300</v>
      </c>
      <c r="L1063" s="95">
        <f>'Estates Usage'!I49</f>
        <v>45.25</v>
      </c>
      <c r="M1063" s="95">
        <f>'Estates Usage'!J49</f>
        <v>42.25</v>
      </c>
      <c r="N1063" s="95">
        <f>'Estates Usage'!K49</f>
        <v>42.25</v>
      </c>
      <c r="O1063" s="95">
        <f>'Estates Usage'!L49</f>
        <v>42.25</v>
      </c>
      <c r="P1063" s="95">
        <f>'Estates Usage'!M49</f>
        <v>46</v>
      </c>
      <c r="Q1063" s="95">
        <f>'Estates Usage'!N49</f>
        <v>46.75</v>
      </c>
      <c r="R1063" s="64">
        <f t="shared" si="54"/>
        <v>44.125</v>
      </c>
      <c r="S1063" s="114">
        <f t="shared" si="55"/>
        <v>275</v>
      </c>
    </row>
    <row r="1064" spans="2:19" ht="15.75" x14ac:dyDescent="0.25">
      <c r="B1064" s="59"/>
      <c r="C1064" s="13">
        <v>0.625</v>
      </c>
      <c r="D1064" s="14">
        <v>3044</v>
      </c>
      <c r="E1064" s="15">
        <v>1100</v>
      </c>
      <c r="F1064" s="15">
        <v>800</v>
      </c>
      <c r="G1064" s="16">
        <v>900</v>
      </c>
      <c r="H1064" s="15">
        <v>600</v>
      </c>
      <c r="I1064" s="16">
        <v>1400</v>
      </c>
      <c r="J1064" s="17">
        <v>1100</v>
      </c>
      <c r="K1064" s="60">
        <f t="shared" si="53"/>
        <v>5900</v>
      </c>
      <c r="L1064" s="95">
        <f>'Estates Usage'!I50</f>
        <v>48.25</v>
      </c>
      <c r="M1064" s="95">
        <f>'Estates Usage'!J50</f>
        <v>46</v>
      </c>
      <c r="N1064" s="95">
        <f>'Estates Usage'!K50</f>
        <v>46.75</v>
      </c>
      <c r="O1064" s="95">
        <f>'Estates Usage'!L50</f>
        <v>44.5</v>
      </c>
      <c r="P1064" s="95">
        <f>'Estates Usage'!M50</f>
        <v>50.5</v>
      </c>
      <c r="Q1064" s="95">
        <f>'Estates Usage'!N50</f>
        <v>48.25</v>
      </c>
      <c r="R1064" s="64">
        <f t="shared" si="54"/>
        <v>47.375</v>
      </c>
      <c r="S1064" s="114">
        <f t="shared" si="55"/>
        <v>491.66666666666669</v>
      </c>
    </row>
    <row r="1065" spans="2:19" ht="15.75" x14ac:dyDescent="0.25">
      <c r="B1065" s="59"/>
      <c r="C1065" s="13">
        <v>0.625</v>
      </c>
      <c r="D1065" s="14">
        <v>3045</v>
      </c>
      <c r="E1065" s="15">
        <v>900</v>
      </c>
      <c r="F1065" s="15">
        <v>700</v>
      </c>
      <c r="G1065" s="16">
        <v>700</v>
      </c>
      <c r="H1065" s="15">
        <v>600</v>
      </c>
      <c r="I1065" s="16">
        <v>1300</v>
      </c>
      <c r="J1065" s="17">
        <v>1900</v>
      </c>
      <c r="K1065" s="60">
        <f t="shared" si="53"/>
        <v>6100</v>
      </c>
      <c r="L1065" s="95">
        <f>'Estates Usage'!I51</f>
        <v>46.75</v>
      </c>
      <c r="M1065" s="95">
        <f>'Estates Usage'!J51</f>
        <v>45.25</v>
      </c>
      <c r="N1065" s="95">
        <f>'Estates Usage'!K51</f>
        <v>45.25</v>
      </c>
      <c r="O1065" s="95">
        <f>'Estates Usage'!L51</f>
        <v>44.5</v>
      </c>
      <c r="P1065" s="95">
        <f>'Estates Usage'!M51</f>
        <v>49.75</v>
      </c>
      <c r="Q1065" s="95">
        <f>'Estates Usage'!N51</f>
        <v>54.25</v>
      </c>
      <c r="R1065" s="64">
        <f t="shared" si="54"/>
        <v>47.625</v>
      </c>
      <c r="S1065" s="114">
        <f t="shared" si="55"/>
        <v>508.33333333333331</v>
      </c>
    </row>
    <row r="1066" spans="2:19" ht="15.75" x14ac:dyDescent="0.25">
      <c r="B1066" s="59"/>
      <c r="C1066" s="13">
        <v>0.625</v>
      </c>
      <c r="D1066" s="14">
        <v>3046</v>
      </c>
      <c r="E1066" s="15">
        <v>1800</v>
      </c>
      <c r="F1066" s="15">
        <v>1000</v>
      </c>
      <c r="G1066" s="16">
        <v>1000</v>
      </c>
      <c r="H1066" s="15">
        <v>1000</v>
      </c>
      <c r="I1066" s="16">
        <v>2800</v>
      </c>
      <c r="J1066" s="17">
        <v>1900</v>
      </c>
      <c r="K1066" s="60">
        <f t="shared" si="53"/>
        <v>9500</v>
      </c>
      <c r="L1066" s="95">
        <f>'Estates Usage'!I52</f>
        <v>53.5</v>
      </c>
      <c r="M1066" s="95">
        <f>'Estates Usage'!J52</f>
        <v>47.5</v>
      </c>
      <c r="N1066" s="95">
        <f>'Estates Usage'!K52</f>
        <v>47.5</v>
      </c>
      <c r="O1066" s="95">
        <f>'Estates Usage'!L52</f>
        <v>47.5</v>
      </c>
      <c r="P1066" s="95">
        <f>'Estates Usage'!M52</f>
        <v>62.2</v>
      </c>
      <c r="Q1066" s="95">
        <f>'Estates Usage'!N52</f>
        <v>54.25</v>
      </c>
      <c r="R1066" s="64">
        <f t="shared" si="54"/>
        <v>52.074999999999996</v>
      </c>
      <c r="S1066" s="114">
        <f t="shared" si="55"/>
        <v>791.66666666666663</v>
      </c>
    </row>
    <row r="1067" spans="2:19" ht="15.75" x14ac:dyDescent="0.25">
      <c r="B1067" s="59"/>
      <c r="C1067" s="13">
        <v>0.625</v>
      </c>
      <c r="D1067" s="14">
        <v>3047</v>
      </c>
      <c r="E1067" s="15">
        <v>900</v>
      </c>
      <c r="F1067" s="15">
        <v>600</v>
      </c>
      <c r="G1067" s="16">
        <v>700</v>
      </c>
      <c r="H1067" s="15">
        <v>700</v>
      </c>
      <c r="I1067" s="16">
        <v>1200</v>
      </c>
      <c r="J1067" s="17">
        <v>1400</v>
      </c>
      <c r="K1067" s="60">
        <f t="shared" si="53"/>
        <v>5500</v>
      </c>
      <c r="L1067" s="95">
        <f>'Estates Usage'!I53</f>
        <v>46.75</v>
      </c>
      <c r="M1067" s="95">
        <f>'Estates Usage'!J53</f>
        <v>44.5</v>
      </c>
      <c r="N1067" s="95">
        <f>'Estates Usage'!K53</f>
        <v>45.25</v>
      </c>
      <c r="O1067" s="95">
        <f>'Estates Usage'!L53</f>
        <v>45.25</v>
      </c>
      <c r="P1067" s="95">
        <f>'Estates Usage'!M53</f>
        <v>49</v>
      </c>
      <c r="Q1067" s="95">
        <f>'Estates Usage'!N53</f>
        <v>50.5</v>
      </c>
      <c r="R1067" s="64">
        <f t="shared" si="54"/>
        <v>46.875</v>
      </c>
      <c r="S1067" s="114">
        <f t="shared" si="55"/>
        <v>458.33333333333331</v>
      </c>
    </row>
    <row r="1068" spans="2:19" ht="15.75" x14ac:dyDescent="0.25">
      <c r="B1068" s="59"/>
      <c r="C1068" s="13">
        <v>0.625</v>
      </c>
      <c r="D1068" s="14">
        <v>3048</v>
      </c>
      <c r="E1068" s="15">
        <v>1100</v>
      </c>
      <c r="F1068" s="15">
        <v>900</v>
      </c>
      <c r="G1068" s="16">
        <v>1000</v>
      </c>
      <c r="H1068" s="15">
        <v>900</v>
      </c>
      <c r="I1068" s="16">
        <v>4600</v>
      </c>
      <c r="J1068" s="17">
        <v>8100</v>
      </c>
      <c r="K1068" s="60">
        <f t="shared" si="53"/>
        <v>16600</v>
      </c>
      <c r="L1068" s="95">
        <f>'Estates Usage'!I54</f>
        <v>48.25</v>
      </c>
      <c r="M1068" s="95">
        <f>'Estates Usage'!J54</f>
        <v>46.75</v>
      </c>
      <c r="N1068" s="95">
        <f>'Estates Usage'!K54</f>
        <v>47.5</v>
      </c>
      <c r="O1068" s="95">
        <f>'Estates Usage'!L54</f>
        <v>46.75</v>
      </c>
      <c r="P1068" s="95">
        <f>'Estates Usage'!M54</f>
        <v>79.3</v>
      </c>
      <c r="Q1068" s="95">
        <f>'Estates Usage'!N54</f>
        <v>116.05000000000001</v>
      </c>
      <c r="R1068" s="64">
        <f t="shared" si="54"/>
        <v>64.100000000000009</v>
      </c>
      <c r="S1068" s="114">
        <f t="shared" si="55"/>
        <v>1383.3333333333333</v>
      </c>
    </row>
    <row r="1069" spans="2:19" ht="15.75" x14ac:dyDescent="0.25">
      <c r="B1069" s="59"/>
      <c r="C1069" s="13">
        <v>0.625</v>
      </c>
      <c r="D1069" s="14">
        <v>3049</v>
      </c>
      <c r="E1069" s="15">
        <v>2600</v>
      </c>
      <c r="F1069" s="15">
        <v>600</v>
      </c>
      <c r="G1069" s="16">
        <v>700</v>
      </c>
      <c r="H1069" s="15">
        <v>600</v>
      </c>
      <c r="I1069" s="16">
        <v>3800</v>
      </c>
      <c r="J1069" s="17">
        <v>3300</v>
      </c>
      <c r="K1069" s="60">
        <f t="shared" si="53"/>
        <v>11600</v>
      </c>
      <c r="L1069" s="95">
        <f>'Estates Usage'!I55</f>
        <v>60.4</v>
      </c>
      <c r="M1069" s="95">
        <f>'Estates Usage'!J55</f>
        <v>44.5</v>
      </c>
      <c r="N1069" s="95">
        <f>'Estates Usage'!K55</f>
        <v>45.25</v>
      </c>
      <c r="O1069" s="95">
        <f>'Estates Usage'!L55</f>
        <v>44.5</v>
      </c>
      <c r="P1069" s="95">
        <f>'Estates Usage'!M55</f>
        <v>71.2</v>
      </c>
      <c r="Q1069" s="95">
        <f>'Estates Usage'!N55</f>
        <v>66.7</v>
      </c>
      <c r="R1069" s="64">
        <f t="shared" si="54"/>
        <v>55.425000000000004</v>
      </c>
      <c r="S1069" s="114">
        <f t="shared" si="55"/>
        <v>966.66666666666663</v>
      </c>
    </row>
    <row r="1070" spans="2:19" ht="15.75" x14ac:dyDescent="0.25">
      <c r="B1070" s="59"/>
      <c r="C1070" s="13">
        <v>0.625</v>
      </c>
      <c r="D1070" s="14">
        <v>3050</v>
      </c>
      <c r="E1070" s="15">
        <v>3900</v>
      </c>
      <c r="F1070" s="15">
        <v>1300</v>
      </c>
      <c r="G1070" s="16">
        <v>500</v>
      </c>
      <c r="H1070" s="15">
        <v>900</v>
      </c>
      <c r="I1070" s="16">
        <v>7400</v>
      </c>
      <c r="J1070" s="17">
        <v>7300</v>
      </c>
      <c r="K1070" s="60">
        <f t="shared" si="53"/>
        <v>21300</v>
      </c>
      <c r="L1070" s="95">
        <f>'Estates Usage'!I56</f>
        <v>72.099999999999994</v>
      </c>
      <c r="M1070" s="95">
        <f>'Estates Usage'!J56</f>
        <v>49.75</v>
      </c>
      <c r="N1070" s="95">
        <f>'Estates Usage'!K56</f>
        <v>43.75</v>
      </c>
      <c r="O1070" s="95">
        <f>'Estates Usage'!L56</f>
        <v>46.75</v>
      </c>
      <c r="P1070" s="95">
        <f>'Estates Usage'!M56</f>
        <v>108.7</v>
      </c>
      <c r="Q1070" s="95">
        <f>'Estates Usage'!N56</f>
        <v>107.65</v>
      </c>
      <c r="R1070" s="64">
        <f t="shared" si="54"/>
        <v>71.45</v>
      </c>
      <c r="S1070" s="114">
        <f t="shared" si="55"/>
        <v>1775</v>
      </c>
    </row>
    <row r="1071" spans="2:19" ht="15.75" x14ac:dyDescent="0.25">
      <c r="B1071" s="59"/>
      <c r="C1071" s="13">
        <v>0.625</v>
      </c>
      <c r="D1071" s="14">
        <v>3051</v>
      </c>
      <c r="E1071" s="15">
        <v>5100</v>
      </c>
      <c r="F1071" s="15">
        <v>800</v>
      </c>
      <c r="G1071" s="16">
        <v>3900</v>
      </c>
      <c r="H1071" s="15">
        <v>4200</v>
      </c>
      <c r="I1071" s="16">
        <v>5800</v>
      </c>
      <c r="J1071" s="17">
        <v>6800</v>
      </c>
      <c r="K1071" s="60">
        <f t="shared" si="53"/>
        <v>26600</v>
      </c>
      <c r="L1071" s="95">
        <f>'Estates Usage'!I57</f>
        <v>84.55</v>
      </c>
      <c r="M1071" s="95">
        <f>'Estates Usage'!J57</f>
        <v>46</v>
      </c>
      <c r="N1071" s="95">
        <f>'Estates Usage'!K57</f>
        <v>72.099999999999994</v>
      </c>
      <c r="O1071" s="95">
        <f>'Estates Usage'!L57</f>
        <v>75.099999999999994</v>
      </c>
      <c r="P1071" s="95">
        <f>'Estates Usage'!M57</f>
        <v>91.9</v>
      </c>
      <c r="Q1071" s="95">
        <f>'Estates Usage'!N57</f>
        <v>102.4</v>
      </c>
      <c r="R1071" s="64">
        <f t="shared" si="54"/>
        <v>78.674999999999997</v>
      </c>
      <c r="S1071" s="114">
        <f t="shared" si="55"/>
        <v>2216.6666666666665</v>
      </c>
    </row>
    <row r="1072" spans="2:19" ht="15.75" x14ac:dyDescent="0.25">
      <c r="B1072" s="59"/>
      <c r="C1072" s="13">
        <v>0.625</v>
      </c>
      <c r="D1072" s="18">
        <v>3052</v>
      </c>
      <c r="E1072" s="15">
        <v>800</v>
      </c>
      <c r="F1072" s="15">
        <v>900</v>
      </c>
      <c r="G1072" s="16">
        <v>900</v>
      </c>
      <c r="H1072" s="15">
        <v>800</v>
      </c>
      <c r="I1072" s="16">
        <v>800</v>
      </c>
      <c r="J1072" s="17">
        <v>900</v>
      </c>
      <c r="K1072" s="60">
        <f t="shared" si="53"/>
        <v>5100</v>
      </c>
      <c r="L1072" s="95">
        <f>'Estates Usage'!I58</f>
        <v>46</v>
      </c>
      <c r="M1072" s="95">
        <f>'Estates Usage'!J58</f>
        <v>46.75</v>
      </c>
      <c r="N1072" s="95">
        <f>'Estates Usage'!K58</f>
        <v>46.75</v>
      </c>
      <c r="O1072" s="95">
        <f>'Estates Usage'!L58</f>
        <v>46</v>
      </c>
      <c r="P1072" s="95">
        <f>'Estates Usage'!M58</f>
        <v>46</v>
      </c>
      <c r="Q1072" s="95">
        <f>'Estates Usage'!N58</f>
        <v>46.75</v>
      </c>
      <c r="R1072" s="64">
        <f t="shared" si="54"/>
        <v>46.375</v>
      </c>
      <c r="S1072" s="114">
        <f t="shared" si="55"/>
        <v>425</v>
      </c>
    </row>
    <row r="1073" spans="2:19" ht="15.75" x14ac:dyDescent="0.25">
      <c r="B1073" s="59"/>
      <c r="C1073" s="13">
        <v>0.625</v>
      </c>
      <c r="D1073" s="18">
        <v>3053</v>
      </c>
      <c r="E1073" s="15">
        <v>900</v>
      </c>
      <c r="F1073" s="15">
        <v>100</v>
      </c>
      <c r="G1073" s="16">
        <v>0</v>
      </c>
      <c r="H1073" s="15">
        <v>500</v>
      </c>
      <c r="I1073" s="16">
        <v>500</v>
      </c>
      <c r="J1073" s="17">
        <v>300</v>
      </c>
      <c r="K1073" s="60">
        <f t="shared" si="53"/>
        <v>2300</v>
      </c>
      <c r="L1073" s="95">
        <f>'Estates Usage'!I59</f>
        <v>46.75</v>
      </c>
      <c r="M1073" s="95">
        <f>'Estates Usage'!J59</f>
        <v>40.75</v>
      </c>
      <c r="N1073" s="95">
        <f>'Estates Usage'!K59</f>
        <v>40</v>
      </c>
      <c r="O1073" s="95">
        <f>'Estates Usage'!L59</f>
        <v>43.75</v>
      </c>
      <c r="P1073" s="95">
        <f>'Estates Usage'!M59</f>
        <v>43.75</v>
      </c>
      <c r="Q1073" s="95">
        <f>'Estates Usage'!N59</f>
        <v>42.25</v>
      </c>
      <c r="R1073" s="64">
        <f t="shared" si="54"/>
        <v>42.875</v>
      </c>
      <c r="S1073" s="114">
        <f t="shared" si="55"/>
        <v>191.66666666666666</v>
      </c>
    </row>
    <row r="1074" spans="2:19" ht="15.75" x14ac:dyDescent="0.25">
      <c r="B1074" s="59"/>
      <c r="C1074" s="13">
        <v>0.625</v>
      </c>
      <c r="D1074" s="14">
        <v>3054</v>
      </c>
      <c r="E1074" s="15">
        <v>4600</v>
      </c>
      <c r="F1074" s="15">
        <v>600</v>
      </c>
      <c r="G1074" s="16">
        <v>1100</v>
      </c>
      <c r="H1074" s="15">
        <v>800</v>
      </c>
      <c r="I1074" s="16">
        <v>4300</v>
      </c>
      <c r="J1074" s="17">
        <v>4200</v>
      </c>
      <c r="K1074" s="60">
        <f t="shared" si="53"/>
        <v>15600</v>
      </c>
      <c r="L1074" s="95">
        <f>'Estates Usage'!I60</f>
        <v>79.3</v>
      </c>
      <c r="M1074" s="95">
        <f>'Estates Usage'!J60</f>
        <v>44.5</v>
      </c>
      <c r="N1074" s="95">
        <f>'Estates Usage'!K60</f>
        <v>48.25</v>
      </c>
      <c r="O1074" s="95">
        <f>'Estates Usage'!L60</f>
        <v>46</v>
      </c>
      <c r="P1074" s="95">
        <f>'Estates Usage'!M60</f>
        <v>76.150000000000006</v>
      </c>
      <c r="Q1074" s="95">
        <f>'Estates Usage'!N60</f>
        <v>75.099999999999994</v>
      </c>
      <c r="R1074" s="64">
        <f t="shared" si="54"/>
        <v>61.550000000000011</v>
      </c>
      <c r="S1074" s="114">
        <f t="shared" si="55"/>
        <v>1300</v>
      </c>
    </row>
    <row r="1075" spans="2:19" ht="15.75" x14ac:dyDescent="0.25">
      <c r="B1075" s="59"/>
      <c r="C1075" s="13">
        <v>0.625</v>
      </c>
      <c r="D1075" s="14">
        <v>3055</v>
      </c>
      <c r="E1075" s="15">
        <v>300</v>
      </c>
      <c r="F1075" s="15">
        <v>1200</v>
      </c>
      <c r="G1075" s="16">
        <v>1100</v>
      </c>
      <c r="H1075" s="15">
        <v>1200</v>
      </c>
      <c r="I1075" s="16">
        <v>1100</v>
      </c>
      <c r="J1075" s="17">
        <v>1900</v>
      </c>
      <c r="K1075" s="60">
        <f t="shared" si="53"/>
        <v>6800</v>
      </c>
      <c r="L1075" s="95">
        <f>'Estates Usage'!I61</f>
        <v>42.25</v>
      </c>
      <c r="M1075" s="95">
        <f>'Estates Usage'!J61</f>
        <v>49</v>
      </c>
      <c r="N1075" s="95">
        <f>'Estates Usage'!K61</f>
        <v>48.25</v>
      </c>
      <c r="O1075" s="95">
        <f>'Estates Usage'!L61</f>
        <v>49</v>
      </c>
      <c r="P1075" s="95">
        <f>'Estates Usage'!M61</f>
        <v>48.25</v>
      </c>
      <c r="Q1075" s="95">
        <f>'Estates Usage'!N61</f>
        <v>54.25</v>
      </c>
      <c r="R1075" s="64">
        <f t="shared" si="54"/>
        <v>48.5</v>
      </c>
      <c r="S1075" s="114">
        <f t="shared" si="55"/>
        <v>566.66666666666663</v>
      </c>
    </row>
    <row r="1076" spans="2:19" ht="15.75" x14ac:dyDescent="0.25">
      <c r="B1076" s="59"/>
      <c r="C1076" s="13">
        <v>0.625</v>
      </c>
      <c r="D1076" s="14">
        <v>3056</v>
      </c>
      <c r="E1076" s="15">
        <v>600</v>
      </c>
      <c r="F1076" s="15">
        <v>300</v>
      </c>
      <c r="G1076" s="16">
        <v>400</v>
      </c>
      <c r="H1076" s="15">
        <v>500</v>
      </c>
      <c r="I1076" s="16">
        <v>1200</v>
      </c>
      <c r="J1076" s="17">
        <v>1200</v>
      </c>
      <c r="K1076" s="60">
        <f t="shared" si="53"/>
        <v>4200</v>
      </c>
      <c r="L1076" s="95">
        <f>'Estates Usage'!I62</f>
        <v>44.5</v>
      </c>
      <c r="M1076" s="95">
        <f>'Estates Usage'!J62</f>
        <v>42.25</v>
      </c>
      <c r="N1076" s="95">
        <f>'Estates Usage'!K62</f>
        <v>43</v>
      </c>
      <c r="O1076" s="95">
        <f>'Estates Usage'!L62</f>
        <v>43.75</v>
      </c>
      <c r="P1076" s="95">
        <f>'Estates Usage'!M62</f>
        <v>49</v>
      </c>
      <c r="Q1076" s="95">
        <f>'Estates Usage'!N62</f>
        <v>49</v>
      </c>
      <c r="R1076" s="64">
        <f t="shared" si="54"/>
        <v>45.25</v>
      </c>
      <c r="S1076" s="114">
        <f t="shared" si="55"/>
        <v>350</v>
      </c>
    </row>
    <row r="1077" spans="2:19" ht="15.75" x14ac:dyDescent="0.25">
      <c r="B1077" s="59"/>
      <c r="C1077" s="13">
        <v>0.625</v>
      </c>
      <c r="D1077" s="14">
        <v>3057</v>
      </c>
      <c r="E1077" s="15">
        <v>600</v>
      </c>
      <c r="F1077" s="15">
        <v>200</v>
      </c>
      <c r="G1077" s="16">
        <v>3500</v>
      </c>
      <c r="H1077" s="15">
        <v>500</v>
      </c>
      <c r="I1077" s="16">
        <v>2500</v>
      </c>
      <c r="J1077" s="17"/>
      <c r="K1077" s="60">
        <f t="shared" si="53"/>
        <v>7300</v>
      </c>
      <c r="L1077" s="95">
        <f>'Estates Usage'!I63</f>
        <v>44.5</v>
      </c>
      <c r="M1077" s="95">
        <f>'Estates Usage'!J63</f>
        <v>41.5</v>
      </c>
      <c r="N1077" s="95">
        <f>'Estates Usage'!K63</f>
        <v>68.5</v>
      </c>
      <c r="O1077" s="95">
        <f>'Estates Usage'!L63</f>
        <v>43.75</v>
      </c>
      <c r="P1077" s="95">
        <f>'Estates Usage'!M63</f>
        <v>59.5</v>
      </c>
      <c r="Q1077" s="95">
        <f>'Estates Usage'!N63</f>
        <v>40</v>
      </c>
      <c r="R1077" s="64">
        <f t="shared" si="54"/>
        <v>49.625</v>
      </c>
      <c r="S1077" s="114">
        <f t="shared" si="55"/>
        <v>730</v>
      </c>
    </row>
    <row r="1078" spans="2:19" ht="15.75" x14ac:dyDescent="0.25">
      <c r="B1078" s="59"/>
      <c r="C1078" s="13">
        <v>0.625</v>
      </c>
      <c r="D1078" s="14">
        <v>3058</v>
      </c>
      <c r="E1078" s="15">
        <v>800</v>
      </c>
      <c r="F1078" s="15">
        <v>700</v>
      </c>
      <c r="G1078" s="16">
        <v>800</v>
      </c>
      <c r="H1078" s="15">
        <v>800</v>
      </c>
      <c r="I1078" s="16">
        <v>1000</v>
      </c>
      <c r="J1078" s="17">
        <v>1100</v>
      </c>
      <c r="K1078" s="60">
        <f t="shared" si="53"/>
        <v>5200</v>
      </c>
      <c r="L1078" s="95">
        <f>'Estates Usage'!I64</f>
        <v>46</v>
      </c>
      <c r="M1078" s="95">
        <f>'Estates Usage'!J64</f>
        <v>45.25</v>
      </c>
      <c r="N1078" s="95">
        <f>'Estates Usage'!K64</f>
        <v>46</v>
      </c>
      <c r="O1078" s="95">
        <f>'Estates Usage'!L64</f>
        <v>46</v>
      </c>
      <c r="P1078" s="95">
        <f>'Estates Usage'!M64</f>
        <v>47.5</v>
      </c>
      <c r="Q1078" s="95">
        <f>'Estates Usage'!N64</f>
        <v>48.25</v>
      </c>
      <c r="R1078" s="64">
        <f t="shared" si="54"/>
        <v>46.5</v>
      </c>
      <c r="S1078" s="114">
        <f t="shared" si="55"/>
        <v>433.33333333333331</v>
      </c>
    </row>
    <row r="1079" spans="2:19" ht="15.75" x14ac:dyDescent="0.25">
      <c r="B1079" s="59"/>
      <c r="C1079" s="13">
        <v>0.625</v>
      </c>
      <c r="D1079" s="14">
        <v>3059</v>
      </c>
      <c r="E1079" s="15">
        <v>7100</v>
      </c>
      <c r="F1079" s="15">
        <v>1000</v>
      </c>
      <c r="G1079" s="16">
        <v>1000</v>
      </c>
      <c r="H1079" s="15">
        <v>6900</v>
      </c>
      <c r="I1079" s="16">
        <v>8200</v>
      </c>
      <c r="J1079" s="17">
        <v>8600</v>
      </c>
      <c r="K1079" s="60">
        <f t="shared" si="53"/>
        <v>32800</v>
      </c>
      <c r="L1079" s="95">
        <f>'Estates Usage'!I65</f>
        <v>105.55000000000001</v>
      </c>
      <c r="M1079" s="95">
        <f>'Estates Usage'!J65</f>
        <v>47.5</v>
      </c>
      <c r="N1079" s="95">
        <f>'Estates Usage'!K65</f>
        <v>47.5</v>
      </c>
      <c r="O1079" s="95">
        <f>'Estates Usage'!L65</f>
        <v>103.45</v>
      </c>
      <c r="P1079" s="95">
        <f>'Estates Usage'!M65</f>
        <v>117.1</v>
      </c>
      <c r="Q1079" s="95">
        <f>'Estates Usage'!N65</f>
        <v>121.30000000000001</v>
      </c>
      <c r="R1079" s="64">
        <f t="shared" si="54"/>
        <v>90.40000000000002</v>
      </c>
      <c r="S1079" s="114">
        <f t="shared" si="55"/>
        <v>2733.3333333333335</v>
      </c>
    </row>
    <row r="1080" spans="2:19" ht="15.75" x14ac:dyDescent="0.25">
      <c r="B1080" s="59"/>
      <c r="C1080" s="13">
        <v>0.625</v>
      </c>
      <c r="D1080" s="14">
        <v>3060</v>
      </c>
      <c r="E1080" s="15">
        <v>1100</v>
      </c>
      <c r="F1080" s="15">
        <v>900</v>
      </c>
      <c r="G1080" s="16">
        <v>1100</v>
      </c>
      <c r="H1080" s="15">
        <v>1300</v>
      </c>
      <c r="I1080" s="16">
        <v>1300</v>
      </c>
      <c r="J1080" s="17">
        <v>700</v>
      </c>
      <c r="K1080" s="60">
        <f t="shared" si="53"/>
        <v>6400</v>
      </c>
      <c r="L1080" s="95">
        <f>'Estates Usage'!I66</f>
        <v>48.25</v>
      </c>
      <c r="M1080" s="95">
        <f>'Estates Usage'!J66</f>
        <v>46.75</v>
      </c>
      <c r="N1080" s="95">
        <f>'Estates Usage'!K66</f>
        <v>48.25</v>
      </c>
      <c r="O1080" s="95">
        <f>'Estates Usage'!L66</f>
        <v>49.75</v>
      </c>
      <c r="P1080" s="95">
        <f>'Estates Usage'!M66</f>
        <v>49.75</v>
      </c>
      <c r="Q1080" s="95">
        <f>'Estates Usage'!N66</f>
        <v>45.25</v>
      </c>
      <c r="R1080" s="64">
        <f t="shared" si="54"/>
        <v>48</v>
      </c>
      <c r="S1080" s="114">
        <f t="shared" si="55"/>
        <v>533.33333333333337</v>
      </c>
    </row>
    <row r="1081" spans="2:19" ht="15.75" x14ac:dyDescent="0.25">
      <c r="B1081" s="59"/>
      <c r="C1081" s="13">
        <v>0.625</v>
      </c>
      <c r="D1081" s="14">
        <v>3061</v>
      </c>
      <c r="E1081" s="15">
        <v>700</v>
      </c>
      <c r="F1081" s="15">
        <v>700</v>
      </c>
      <c r="G1081" s="16">
        <v>700</v>
      </c>
      <c r="H1081" s="15">
        <v>700</v>
      </c>
      <c r="I1081" s="16">
        <v>700</v>
      </c>
      <c r="J1081" s="17">
        <v>600</v>
      </c>
      <c r="K1081" s="60">
        <f t="shared" si="53"/>
        <v>4100</v>
      </c>
      <c r="L1081" s="95">
        <f>'Estates Usage'!I67</f>
        <v>45.25</v>
      </c>
      <c r="M1081" s="95">
        <f>'Estates Usage'!J67</f>
        <v>45.25</v>
      </c>
      <c r="N1081" s="95">
        <f>'Estates Usage'!K67</f>
        <v>45.25</v>
      </c>
      <c r="O1081" s="95">
        <f>'Estates Usage'!L67</f>
        <v>45.25</v>
      </c>
      <c r="P1081" s="95">
        <f>'Estates Usage'!M67</f>
        <v>45.25</v>
      </c>
      <c r="Q1081" s="95">
        <f>'Estates Usage'!N67</f>
        <v>44.5</v>
      </c>
      <c r="R1081" s="64">
        <f t="shared" si="54"/>
        <v>45.125</v>
      </c>
      <c r="S1081" s="114">
        <f t="shared" si="55"/>
        <v>341.66666666666669</v>
      </c>
    </row>
    <row r="1082" spans="2:19" ht="15.75" x14ac:dyDescent="0.25">
      <c r="B1082" s="59"/>
      <c r="C1082" s="13">
        <v>0.625</v>
      </c>
      <c r="D1082" s="14">
        <v>3062</v>
      </c>
      <c r="E1082" s="15">
        <v>2600</v>
      </c>
      <c r="F1082" s="15">
        <v>900</v>
      </c>
      <c r="G1082" s="16">
        <v>900</v>
      </c>
      <c r="H1082" s="15">
        <v>800</v>
      </c>
      <c r="I1082" s="16">
        <v>2800</v>
      </c>
      <c r="J1082" s="17">
        <v>3900</v>
      </c>
      <c r="K1082" s="60">
        <f t="shared" si="53"/>
        <v>11900</v>
      </c>
      <c r="L1082" s="95">
        <f>'Estates Usage'!I68</f>
        <v>60.4</v>
      </c>
      <c r="M1082" s="95">
        <f>'Estates Usage'!J68</f>
        <v>46.75</v>
      </c>
      <c r="N1082" s="95">
        <f>'Estates Usage'!K68</f>
        <v>46.75</v>
      </c>
      <c r="O1082" s="95">
        <f>'Estates Usage'!L68</f>
        <v>46</v>
      </c>
      <c r="P1082" s="95">
        <f>'Estates Usage'!M68</f>
        <v>62.2</v>
      </c>
      <c r="Q1082" s="95">
        <f>'Estates Usage'!N68</f>
        <v>72.099999999999994</v>
      </c>
      <c r="R1082" s="64">
        <f t="shared" si="54"/>
        <v>55.70000000000001</v>
      </c>
      <c r="S1082" s="114">
        <f t="shared" si="55"/>
        <v>991.66666666666663</v>
      </c>
    </row>
    <row r="1083" spans="2:19" ht="15.75" x14ac:dyDescent="0.25">
      <c r="B1083" s="59"/>
      <c r="C1083" s="13">
        <v>0.625</v>
      </c>
      <c r="D1083" s="14">
        <v>3063</v>
      </c>
      <c r="E1083" s="15">
        <v>500</v>
      </c>
      <c r="F1083" s="15">
        <v>300</v>
      </c>
      <c r="G1083" s="16">
        <v>400</v>
      </c>
      <c r="H1083" s="15">
        <v>300</v>
      </c>
      <c r="I1083" s="16">
        <v>700</v>
      </c>
      <c r="J1083" s="17">
        <v>600</v>
      </c>
      <c r="K1083" s="60">
        <f t="shared" si="53"/>
        <v>2800</v>
      </c>
      <c r="L1083" s="95">
        <f>'Estates Usage'!I69</f>
        <v>43.75</v>
      </c>
      <c r="M1083" s="95">
        <f>'Estates Usage'!J69</f>
        <v>42.25</v>
      </c>
      <c r="N1083" s="95">
        <f>'Estates Usage'!K69</f>
        <v>43</v>
      </c>
      <c r="O1083" s="95">
        <f>'Estates Usage'!L69</f>
        <v>42.25</v>
      </c>
      <c r="P1083" s="95">
        <f>'Estates Usage'!M69</f>
        <v>45.25</v>
      </c>
      <c r="Q1083" s="95">
        <f>'Estates Usage'!N69</f>
        <v>44.5</v>
      </c>
      <c r="R1083" s="64">
        <f t="shared" si="54"/>
        <v>43.5</v>
      </c>
      <c r="S1083" s="114">
        <f t="shared" si="55"/>
        <v>233.33333333333334</v>
      </c>
    </row>
    <row r="1084" spans="2:19" ht="15.75" x14ac:dyDescent="0.25">
      <c r="B1084" s="59"/>
      <c r="C1084" s="13">
        <v>0.625</v>
      </c>
      <c r="D1084" s="14">
        <v>3064</v>
      </c>
      <c r="E1084" s="15">
        <v>1500</v>
      </c>
      <c r="F1084" s="15">
        <v>900</v>
      </c>
      <c r="G1084" s="16">
        <v>1000</v>
      </c>
      <c r="H1084" s="15">
        <v>700</v>
      </c>
      <c r="I1084" s="16">
        <v>900</v>
      </c>
      <c r="J1084" s="17">
        <v>600</v>
      </c>
      <c r="K1084" s="60">
        <f t="shared" si="53"/>
        <v>5600</v>
      </c>
      <c r="L1084" s="95">
        <f>'Estates Usage'!I70</f>
        <v>51.25</v>
      </c>
      <c r="M1084" s="95">
        <f>'Estates Usage'!J70</f>
        <v>46.75</v>
      </c>
      <c r="N1084" s="95">
        <f>'Estates Usage'!K70</f>
        <v>47.5</v>
      </c>
      <c r="O1084" s="95">
        <f>'Estates Usage'!L70</f>
        <v>45.25</v>
      </c>
      <c r="P1084" s="95">
        <f>'Estates Usage'!M70</f>
        <v>46.75</v>
      </c>
      <c r="Q1084" s="95">
        <f>'Estates Usage'!N70</f>
        <v>44.5</v>
      </c>
      <c r="R1084" s="64">
        <f t="shared" si="54"/>
        <v>47</v>
      </c>
      <c r="S1084" s="114">
        <f t="shared" si="55"/>
        <v>466.66666666666669</v>
      </c>
    </row>
    <row r="1085" spans="2:19" ht="15.75" x14ac:dyDescent="0.25">
      <c r="B1085" s="59"/>
      <c r="C1085" s="13">
        <v>0.625</v>
      </c>
      <c r="D1085" s="14">
        <v>3065</v>
      </c>
      <c r="E1085" s="15">
        <v>1700</v>
      </c>
      <c r="F1085" s="15">
        <v>500</v>
      </c>
      <c r="G1085" s="16">
        <v>1100</v>
      </c>
      <c r="H1085" s="15">
        <v>600</v>
      </c>
      <c r="I1085" s="16">
        <v>1200</v>
      </c>
      <c r="J1085" s="17">
        <v>1800</v>
      </c>
      <c r="K1085" s="60">
        <f t="shared" si="53"/>
        <v>6900</v>
      </c>
      <c r="L1085" s="95">
        <f>'Estates Usage'!I71</f>
        <v>52.75</v>
      </c>
      <c r="M1085" s="95">
        <f>'Estates Usage'!J71</f>
        <v>43.75</v>
      </c>
      <c r="N1085" s="95">
        <f>'Estates Usage'!K71</f>
        <v>48.25</v>
      </c>
      <c r="O1085" s="95">
        <f>'Estates Usage'!L71</f>
        <v>44.5</v>
      </c>
      <c r="P1085" s="95">
        <f>'Estates Usage'!M71</f>
        <v>49</v>
      </c>
      <c r="Q1085" s="95">
        <f>'Estates Usage'!N71</f>
        <v>53.5</v>
      </c>
      <c r="R1085" s="64">
        <f t="shared" si="54"/>
        <v>48.625</v>
      </c>
      <c r="S1085" s="114">
        <f t="shared" si="55"/>
        <v>575</v>
      </c>
    </row>
    <row r="1086" spans="2:19" ht="15.75" x14ac:dyDescent="0.25">
      <c r="B1086" s="59"/>
      <c r="C1086" s="13">
        <v>0.625</v>
      </c>
      <c r="D1086" s="14">
        <v>3066</v>
      </c>
      <c r="E1086" s="15">
        <v>1500</v>
      </c>
      <c r="F1086" s="15">
        <v>600</v>
      </c>
      <c r="G1086" s="16">
        <v>400</v>
      </c>
      <c r="H1086" s="15">
        <v>500</v>
      </c>
      <c r="I1086" s="16">
        <v>1800</v>
      </c>
      <c r="J1086" s="17">
        <v>400</v>
      </c>
      <c r="K1086" s="60">
        <f t="shared" si="53"/>
        <v>5200</v>
      </c>
      <c r="L1086" s="95">
        <f>'Estates Usage'!I72</f>
        <v>51.25</v>
      </c>
      <c r="M1086" s="95">
        <f>'Estates Usage'!J72</f>
        <v>44.5</v>
      </c>
      <c r="N1086" s="95">
        <f>'Estates Usage'!K72</f>
        <v>43</v>
      </c>
      <c r="O1086" s="95">
        <f>'Estates Usage'!L72</f>
        <v>43.75</v>
      </c>
      <c r="P1086" s="95">
        <f>'Estates Usage'!M72</f>
        <v>53.5</v>
      </c>
      <c r="Q1086" s="95">
        <f>'Estates Usage'!N72</f>
        <v>43</v>
      </c>
      <c r="R1086" s="64">
        <f t="shared" si="54"/>
        <v>46.5</v>
      </c>
      <c r="S1086" s="114">
        <f t="shared" si="55"/>
        <v>433.33333333333331</v>
      </c>
    </row>
    <row r="1087" spans="2:19" ht="15.75" x14ac:dyDescent="0.25">
      <c r="B1087" s="59"/>
      <c r="C1087" s="13">
        <v>0.625</v>
      </c>
      <c r="D1087" s="14">
        <v>3067</v>
      </c>
      <c r="E1087" s="15">
        <v>1000</v>
      </c>
      <c r="F1087" s="15">
        <v>800</v>
      </c>
      <c r="G1087" s="16">
        <v>700</v>
      </c>
      <c r="H1087" s="15">
        <v>500</v>
      </c>
      <c r="I1087" s="16">
        <v>700</v>
      </c>
      <c r="J1087" s="17">
        <v>1000</v>
      </c>
      <c r="K1087" s="60">
        <f t="shared" si="53"/>
        <v>4700</v>
      </c>
      <c r="L1087" s="95">
        <f>'Estates Usage'!I73</f>
        <v>47.5</v>
      </c>
      <c r="M1087" s="95">
        <f>'Estates Usage'!J73</f>
        <v>46</v>
      </c>
      <c r="N1087" s="95">
        <f>'Estates Usage'!K73</f>
        <v>45.25</v>
      </c>
      <c r="O1087" s="95">
        <f>'Estates Usage'!L73</f>
        <v>43.75</v>
      </c>
      <c r="P1087" s="95">
        <f>'Estates Usage'!M73</f>
        <v>45.25</v>
      </c>
      <c r="Q1087" s="95">
        <f>'Estates Usage'!N73</f>
        <v>47.5</v>
      </c>
      <c r="R1087" s="64">
        <f t="shared" si="54"/>
        <v>45.875</v>
      </c>
      <c r="S1087" s="114">
        <f t="shared" si="55"/>
        <v>391.66666666666669</v>
      </c>
    </row>
    <row r="1088" spans="2:19" ht="15.75" x14ac:dyDescent="0.25">
      <c r="B1088" s="59"/>
      <c r="C1088" s="13">
        <v>0.625</v>
      </c>
      <c r="D1088" s="14">
        <v>3068</v>
      </c>
      <c r="E1088" s="15">
        <v>2100</v>
      </c>
      <c r="F1088" s="15">
        <v>1000</v>
      </c>
      <c r="G1088" s="16">
        <v>1100</v>
      </c>
      <c r="H1088" s="15">
        <v>900</v>
      </c>
      <c r="I1088" s="16">
        <v>2600</v>
      </c>
      <c r="J1088" s="17">
        <v>3500</v>
      </c>
      <c r="K1088" s="60">
        <f t="shared" si="53"/>
        <v>11200</v>
      </c>
      <c r="L1088" s="95">
        <f>'Estates Usage'!I74</f>
        <v>55.9</v>
      </c>
      <c r="M1088" s="95">
        <f>'Estates Usage'!J74</f>
        <v>47.5</v>
      </c>
      <c r="N1088" s="95">
        <f>'Estates Usage'!K74</f>
        <v>48.25</v>
      </c>
      <c r="O1088" s="95">
        <f>'Estates Usage'!L74</f>
        <v>46.75</v>
      </c>
      <c r="P1088" s="95">
        <f>'Estates Usage'!M74</f>
        <v>60.4</v>
      </c>
      <c r="Q1088" s="95">
        <f>'Estates Usage'!N74</f>
        <v>68.5</v>
      </c>
      <c r="R1088" s="64">
        <f t="shared" si="54"/>
        <v>54.550000000000004</v>
      </c>
      <c r="S1088" s="114">
        <f t="shared" si="55"/>
        <v>933.33333333333337</v>
      </c>
    </row>
    <row r="1089" spans="2:19" ht="15.75" x14ac:dyDescent="0.25">
      <c r="B1089" s="59"/>
      <c r="C1089" s="13">
        <v>0.625</v>
      </c>
      <c r="D1089" s="14">
        <v>3069</v>
      </c>
      <c r="E1089" s="15">
        <v>500</v>
      </c>
      <c r="F1089" s="15">
        <v>800</v>
      </c>
      <c r="G1089" s="16">
        <v>300</v>
      </c>
      <c r="H1089" s="15">
        <v>300</v>
      </c>
      <c r="I1089" s="16">
        <v>300</v>
      </c>
      <c r="J1089" s="17">
        <v>500</v>
      </c>
      <c r="K1089" s="60">
        <f t="shared" si="53"/>
        <v>2700</v>
      </c>
      <c r="L1089" s="95">
        <f>'Estates Usage'!I75</f>
        <v>43.75</v>
      </c>
      <c r="M1089" s="95">
        <f>'Estates Usage'!J75</f>
        <v>46</v>
      </c>
      <c r="N1089" s="95">
        <f>'Estates Usage'!K75</f>
        <v>42.25</v>
      </c>
      <c r="O1089" s="95">
        <f>'Estates Usage'!L75</f>
        <v>42.25</v>
      </c>
      <c r="P1089" s="95">
        <f>'Estates Usage'!M75</f>
        <v>42.25</v>
      </c>
      <c r="Q1089" s="95">
        <f>'Estates Usage'!N75</f>
        <v>43.75</v>
      </c>
      <c r="R1089" s="64">
        <f t="shared" si="54"/>
        <v>43.375</v>
      </c>
      <c r="S1089" s="114">
        <f t="shared" si="55"/>
        <v>225</v>
      </c>
    </row>
    <row r="1090" spans="2:19" ht="15.75" x14ac:dyDescent="0.25">
      <c r="B1090" s="59"/>
      <c r="C1090" s="13">
        <v>0.625</v>
      </c>
      <c r="D1090" s="14">
        <v>3070</v>
      </c>
      <c r="E1090" s="15">
        <v>2000</v>
      </c>
      <c r="F1090" s="15">
        <v>1900</v>
      </c>
      <c r="G1090" s="16">
        <v>1900</v>
      </c>
      <c r="H1090" s="15">
        <v>1700</v>
      </c>
      <c r="I1090" s="16">
        <v>1300</v>
      </c>
      <c r="J1090" s="17"/>
      <c r="K1090" s="60">
        <f t="shared" si="53"/>
        <v>8800</v>
      </c>
      <c r="L1090" s="95">
        <f>'Estates Usage'!I76</f>
        <v>55</v>
      </c>
      <c r="M1090" s="95">
        <f>'Estates Usage'!J76</f>
        <v>54.25</v>
      </c>
      <c r="N1090" s="95">
        <f>'Estates Usage'!K76</f>
        <v>54.25</v>
      </c>
      <c r="O1090" s="95">
        <f>'Estates Usage'!L76</f>
        <v>52.75</v>
      </c>
      <c r="P1090" s="95">
        <f>'Estates Usage'!M76</f>
        <v>49.75</v>
      </c>
      <c r="Q1090" s="95">
        <f>'Estates Usage'!N76</f>
        <v>40</v>
      </c>
      <c r="R1090" s="64">
        <f t="shared" si="54"/>
        <v>51</v>
      </c>
      <c r="S1090" s="114">
        <f t="shared" si="55"/>
        <v>880</v>
      </c>
    </row>
    <row r="1091" spans="2:19" ht="15.75" x14ac:dyDescent="0.25">
      <c r="B1091" s="59"/>
      <c r="C1091" s="13">
        <v>0.625</v>
      </c>
      <c r="D1091" s="14">
        <v>3071</v>
      </c>
      <c r="E1091" s="15">
        <v>800</v>
      </c>
      <c r="F1091" s="15">
        <v>800</v>
      </c>
      <c r="G1091" s="16">
        <v>700</v>
      </c>
      <c r="H1091" s="15">
        <v>700</v>
      </c>
      <c r="I1091" s="16">
        <v>900</v>
      </c>
      <c r="J1091" s="17">
        <v>800</v>
      </c>
      <c r="K1091" s="60">
        <f t="shared" si="53"/>
        <v>4700</v>
      </c>
      <c r="L1091" s="95">
        <f>'Estates Usage'!I77</f>
        <v>46</v>
      </c>
      <c r="M1091" s="95">
        <f>'Estates Usage'!J77</f>
        <v>46</v>
      </c>
      <c r="N1091" s="95">
        <f>'Estates Usage'!K77</f>
        <v>45.25</v>
      </c>
      <c r="O1091" s="95">
        <f>'Estates Usage'!L77</f>
        <v>45.25</v>
      </c>
      <c r="P1091" s="95">
        <f>'Estates Usage'!M77</f>
        <v>46.75</v>
      </c>
      <c r="Q1091" s="95">
        <f>'Estates Usage'!N77</f>
        <v>46</v>
      </c>
      <c r="R1091" s="64">
        <f t="shared" si="54"/>
        <v>45.875</v>
      </c>
      <c r="S1091" s="114">
        <f t="shared" si="55"/>
        <v>391.66666666666669</v>
      </c>
    </row>
    <row r="1092" spans="2:19" ht="15.75" x14ac:dyDescent="0.25">
      <c r="B1092" s="59"/>
      <c r="C1092" s="13">
        <v>0.625</v>
      </c>
      <c r="D1092" s="14">
        <v>3072</v>
      </c>
      <c r="E1092" s="15">
        <v>300</v>
      </c>
      <c r="F1092" s="15">
        <v>100</v>
      </c>
      <c r="G1092" s="16">
        <v>100</v>
      </c>
      <c r="H1092" s="15"/>
      <c r="I1092" s="16">
        <v>5500</v>
      </c>
      <c r="J1092" s="17">
        <v>5600</v>
      </c>
      <c r="K1092" s="60">
        <f t="shared" si="53"/>
        <v>11600</v>
      </c>
      <c r="L1092" s="95">
        <f>'Estates Usage'!I78</f>
        <v>42.25</v>
      </c>
      <c r="M1092" s="95">
        <f>'Estates Usage'!J78</f>
        <v>40.75</v>
      </c>
      <c r="N1092" s="95">
        <f>'Estates Usage'!K78</f>
        <v>40.75</v>
      </c>
      <c r="O1092" s="95">
        <f>'Estates Usage'!L78</f>
        <v>40</v>
      </c>
      <c r="P1092" s="95">
        <f>'Estates Usage'!M78</f>
        <v>88.75</v>
      </c>
      <c r="Q1092" s="95">
        <f>'Estates Usage'!N78</f>
        <v>89.8</v>
      </c>
      <c r="R1092" s="64">
        <f t="shared" si="54"/>
        <v>57.050000000000004</v>
      </c>
      <c r="S1092" s="114">
        <f t="shared" si="55"/>
        <v>1160</v>
      </c>
    </row>
    <row r="1093" spans="2:19" ht="15.75" x14ac:dyDescent="0.25">
      <c r="B1093" s="59"/>
      <c r="C1093" s="13">
        <v>0.625</v>
      </c>
      <c r="D1093" s="14">
        <v>3073</v>
      </c>
      <c r="E1093" s="15">
        <v>900</v>
      </c>
      <c r="F1093" s="15">
        <v>300</v>
      </c>
      <c r="G1093" s="16">
        <v>400</v>
      </c>
      <c r="H1093" s="15">
        <v>900</v>
      </c>
      <c r="I1093" s="16">
        <v>1200</v>
      </c>
      <c r="J1093" s="17">
        <v>4100</v>
      </c>
      <c r="K1093" s="60">
        <f t="shared" si="53"/>
        <v>7800</v>
      </c>
      <c r="L1093" s="95">
        <f>'Estates Usage'!I79</f>
        <v>46.75</v>
      </c>
      <c r="M1093" s="95">
        <f>'Estates Usage'!J79</f>
        <v>42.25</v>
      </c>
      <c r="N1093" s="95">
        <f>'Estates Usage'!K79</f>
        <v>43</v>
      </c>
      <c r="O1093" s="95">
        <f>'Estates Usage'!L79</f>
        <v>46.75</v>
      </c>
      <c r="P1093" s="95">
        <f>'Estates Usage'!M79</f>
        <v>49</v>
      </c>
      <c r="Q1093" s="95">
        <f>'Estates Usage'!N79</f>
        <v>74.05</v>
      </c>
      <c r="R1093" s="64">
        <f t="shared" si="54"/>
        <v>50.300000000000004</v>
      </c>
      <c r="S1093" s="114">
        <f t="shared" si="55"/>
        <v>650</v>
      </c>
    </row>
    <row r="1094" spans="2:19" ht="15.75" x14ac:dyDescent="0.25">
      <c r="B1094" s="59"/>
      <c r="C1094" s="13">
        <v>0.625</v>
      </c>
      <c r="D1094" s="14">
        <v>3074</v>
      </c>
      <c r="E1094" s="15"/>
      <c r="F1094" s="15"/>
      <c r="G1094" s="16"/>
      <c r="H1094" s="15"/>
      <c r="I1094" s="16"/>
      <c r="J1094" s="17"/>
      <c r="K1094" s="60">
        <f t="shared" si="53"/>
        <v>0</v>
      </c>
      <c r="L1094" s="95">
        <f>'Estates Usage'!I80</f>
        <v>40</v>
      </c>
      <c r="M1094" s="95">
        <f>'Estates Usage'!J80</f>
        <v>40</v>
      </c>
      <c r="N1094" s="95">
        <f>'Estates Usage'!K80</f>
        <v>40</v>
      </c>
      <c r="O1094" s="95">
        <f>'Estates Usage'!L80</f>
        <v>40</v>
      </c>
      <c r="P1094" s="95">
        <f>'Estates Usage'!M80</f>
        <v>40</v>
      </c>
      <c r="Q1094" s="95">
        <f>'Estates Usage'!N80</f>
        <v>40</v>
      </c>
      <c r="R1094" s="64">
        <f t="shared" si="54"/>
        <v>40</v>
      </c>
      <c r="S1094" s="114" t="str">
        <f t="shared" si="55"/>
        <v/>
      </c>
    </row>
    <row r="1095" spans="2:19" ht="15.75" x14ac:dyDescent="0.25">
      <c r="B1095" s="59"/>
      <c r="C1095" s="13">
        <v>0.625</v>
      </c>
      <c r="D1095" s="14">
        <v>3075</v>
      </c>
      <c r="E1095" s="15">
        <v>800</v>
      </c>
      <c r="F1095" s="15">
        <v>1600</v>
      </c>
      <c r="G1095" s="16">
        <v>1400</v>
      </c>
      <c r="H1095" s="15">
        <v>900</v>
      </c>
      <c r="I1095" s="16">
        <v>1900</v>
      </c>
      <c r="J1095" s="17">
        <v>2100</v>
      </c>
      <c r="K1095" s="60">
        <f t="shared" si="53"/>
        <v>8700</v>
      </c>
      <c r="L1095" s="95">
        <f>'Estates Usage'!I81</f>
        <v>46</v>
      </c>
      <c r="M1095" s="95">
        <f>'Estates Usage'!J81</f>
        <v>52</v>
      </c>
      <c r="N1095" s="95">
        <f>'Estates Usage'!K81</f>
        <v>50.5</v>
      </c>
      <c r="O1095" s="95">
        <f>'Estates Usage'!L81</f>
        <v>46.75</v>
      </c>
      <c r="P1095" s="95">
        <f>'Estates Usage'!M81</f>
        <v>54.25</v>
      </c>
      <c r="Q1095" s="95">
        <f>'Estates Usage'!N81</f>
        <v>55.9</v>
      </c>
      <c r="R1095" s="64">
        <f t="shared" si="54"/>
        <v>50.9</v>
      </c>
      <c r="S1095" s="114">
        <f t="shared" si="55"/>
        <v>725</v>
      </c>
    </row>
    <row r="1096" spans="2:19" ht="15.75" x14ac:dyDescent="0.25">
      <c r="B1096" s="59"/>
      <c r="C1096" s="13">
        <v>0.625</v>
      </c>
      <c r="D1096" s="14">
        <v>3076</v>
      </c>
      <c r="E1096" s="15">
        <v>300</v>
      </c>
      <c r="F1096" s="15">
        <v>200</v>
      </c>
      <c r="G1096" s="16">
        <v>300</v>
      </c>
      <c r="H1096" s="15">
        <v>300</v>
      </c>
      <c r="I1096" s="16">
        <v>200</v>
      </c>
      <c r="J1096" s="17">
        <v>200</v>
      </c>
      <c r="K1096" s="60">
        <f t="shared" si="53"/>
        <v>1500</v>
      </c>
      <c r="L1096" s="95">
        <f>'Estates Usage'!I82</f>
        <v>42.25</v>
      </c>
      <c r="M1096" s="95">
        <f>'Estates Usage'!J82</f>
        <v>41.5</v>
      </c>
      <c r="N1096" s="95">
        <f>'Estates Usage'!K82</f>
        <v>42.25</v>
      </c>
      <c r="O1096" s="95">
        <f>'Estates Usage'!L82</f>
        <v>42.25</v>
      </c>
      <c r="P1096" s="95">
        <f>'Estates Usage'!M82</f>
        <v>41.5</v>
      </c>
      <c r="Q1096" s="95">
        <f>'Estates Usage'!N82</f>
        <v>41.5</v>
      </c>
      <c r="R1096" s="64">
        <f t="shared" si="54"/>
        <v>41.875</v>
      </c>
      <c r="S1096" s="114">
        <f t="shared" si="55"/>
        <v>125</v>
      </c>
    </row>
    <row r="1097" spans="2:19" ht="15.75" x14ac:dyDescent="0.25">
      <c r="B1097" s="59"/>
      <c r="C1097" s="13">
        <v>0.625</v>
      </c>
      <c r="D1097" s="14">
        <v>3077</v>
      </c>
      <c r="E1097" s="15">
        <v>1600</v>
      </c>
      <c r="F1097" s="15">
        <v>800</v>
      </c>
      <c r="G1097" s="16">
        <v>300</v>
      </c>
      <c r="H1097" s="15">
        <v>300</v>
      </c>
      <c r="I1097" s="16">
        <v>300</v>
      </c>
      <c r="J1097" s="17">
        <v>200</v>
      </c>
      <c r="K1097" s="60">
        <f t="shared" ref="K1097:K1160" si="56">SUM(E1097:J1097)</f>
        <v>3500</v>
      </c>
      <c r="L1097" s="95">
        <f>'Estates Usage'!I83</f>
        <v>52</v>
      </c>
      <c r="M1097" s="95">
        <f>'Estates Usage'!J83</f>
        <v>46</v>
      </c>
      <c r="N1097" s="95">
        <f>'Estates Usage'!K83</f>
        <v>42.25</v>
      </c>
      <c r="O1097" s="95">
        <f>'Estates Usage'!L83</f>
        <v>42.25</v>
      </c>
      <c r="P1097" s="95">
        <f>'Estates Usage'!M83</f>
        <v>42.25</v>
      </c>
      <c r="Q1097" s="95">
        <f>'Estates Usage'!N83</f>
        <v>41.5</v>
      </c>
      <c r="R1097" s="64">
        <f t="shared" ref="R1097:R1160" si="57">AVERAGE(L1097:Q1097)</f>
        <v>44.375</v>
      </c>
      <c r="S1097" s="114">
        <f t="shared" ref="S1097:S1160" si="58">IFERROR(AVERAGE(E1097:J1097)/2,"")</f>
        <v>291.66666666666669</v>
      </c>
    </row>
    <row r="1098" spans="2:19" ht="15.75" x14ac:dyDescent="0.25">
      <c r="B1098" s="59"/>
      <c r="C1098" s="13">
        <v>0.625</v>
      </c>
      <c r="D1098" s="14">
        <v>3078</v>
      </c>
      <c r="E1098" s="15">
        <v>600</v>
      </c>
      <c r="F1098" s="15">
        <v>500</v>
      </c>
      <c r="G1098" s="16">
        <v>600</v>
      </c>
      <c r="H1098" s="15">
        <v>700</v>
      </c>
      <c r="I1098" s="16">
        <v>600</v>
      </c>
      <c r="J1098" s="17">
        <v>600</v>
      </c>
      <c r="K1098" s="60">
        <f t="shared" si="56"/>
        <v>3600</v>
      </c>
      <c r="L1098" s="95">
        <f>'Estates Usage'!I84</f>
        <v>44.5</v>
      </c>
      <c r="M1098" s="95">
        <f>'Estates Usage'!J84</f>
        <v>43.75</v>
      </c>
      <c r="N1098" s="95">
        <f>'Estates Usage'!K84</f>
        <v>44.5</v>
      </c>
      <c r="O1098" s="95">
        <f>'Estates Usage'!L84</f>
        <v>45.25</v>
      </c>
      <c r="P1098" s="95">
        <f>'Estates Usage'!M84</f>
        <v>44.5</v>
      </c>
      <c r="Q1098" s="95">
        <f>'Estates Usage'!N84</f>
        <v>44.5</v>
      </c>
      <c r="R1098" s="64">
        <f t="shared" si="57"/>
        <v>44.5</v>
      </c>
      <c r="S1098" s="114">
        <f t="shared" si="58"/>
        <v>300</v>
      </c>
    </row>
    <row r="1099" spans="2:19" ht="15.75" x14ac:dyDescent="0.25">
      <c r="B1099" s="59"/>
      <c r="C1099" s="13">
        <v>0.625</v>
      </c>
      <c r="D1099" s="14">
        <v>3079</v>
      </c>
      <c r="E1099" s="15">
        <v>6700</v>
      </c>
      <c r="F1099" s="15">
        <v>1100</v>
      </c>
      <c r="G1099" s="16">
        <v>1300</v>
      </c>
      <c r="H1099" s="15">
        <v>4100</v>
      </c>
      <c r="I1099" s="16">
        <v>9100</v>
      </c>
      <c r="J1099" s="17">
        <v>20400</v>
      </c>
      <c r="K1099" s="60">
        <f t="shared" si="56"/>
        <v>42700</v>
      </c>
      <c r="L1099" s="95">
        <f>'Estates Usage'!I85</f>
        <v>101.35</v>
      </c>
      <c r="M1099" s="95">
        <f>'Estates Usage'!J85</f>
        <v>48.25</v>
      </c>
      <c r="N1099" s="95">
        <f>'Estates Usage'!K85</f>
        <v>49.75</v>
      </c>
      <c r="O1099" s="95">
        <f>'Estates Usage'!L85</f>
        <v>74.05</v>
      </c>
      <c r="P1099" s="95">
        <f>'Estates Usage'!M85</f>
        <v>126.55000000000001</v>
      </c>
      <c r="Q1099" s="95">
        <f>'Estates Usage'!N85</f>
        <v>245.20000000000002</v>
      </c>
      <c r="R1099" s="64">
        <f t="shared" si="57"/>
        <v>107.52499999999999</v>
      </c>
      <c r="S1099" s="114">
        <f t="shared" si="58"/>
        <v>3558.3333333333335</v>
      </c>
    </row>
    <row r="1100" spans="2:19" ht="15.75" x14ac:dyDescent="0.25">
      <c r="B1100" s="59"/>
      <c r="C1100" s="13">
        <v>0.625</v>
      </c>
      <c r="D1100" s="14">
        <v>3080</v>
      </c>
      <c r="E1100" s="15">
        <v>2600</v>
      </c>
      <c r="F1100" s="15">
        <v>2300</v>
      </c>
      <c r="G1100" s="16">
        <v>2900</v>
      </c>
      <c r="H1100" s="15">
        <v>2300</v>
      </c>
      <c r="I1100" s="16">
        <v>4000</v>
      </c>
      <c r="J1100" s="17">
        <v>5900</v>
      </c>
      <c r="K1100" s="60">
        <f t="shared" si="56"/>
        <v>20000</v>
      </c>
      <c r="L1100" s="95">
        <f>'Estates Usage'!I86</f>
        <v>60.4</v>
      </c>
      <c r="M1100" s="95">
        <f>'Estates Usage'!J86</f>
        <v>57.7</v>
      </c>
      <c r="N1100" s="95">
        <f>'Estates Usage'!K86</f>
        <v>63.1</v>
      </c>
      <c r="O1100" s="95">
        <f>'Estates Usage'!L86</f>
        <v>57.7</v>
      </c>
      <c r="P1100" s="95">
        <f>'Estates Usage'!M86</f>
        <v>73</v>
      </c>
      <c r="Q1100" s="95">
        <f>'Estates Usage'!N86</f>
        <v>92.95</v>
      </c>
      <c r="R1100" s="64">
        <f t="shared" si="57"/>
        <v>67.474999999999994</v>
      </c>
      <c r="S1100" s="114">
        <f t="shared" si="58"/>
        <v>1666.6666666666667</v>
      </c>
    </row>
    <row r="1101" spans="2:19" ht="15.75" x14ac:dyDescent="0.25">
      <c r="B1101" s="59"/>
      <c r="C1101" s="13">
        <v>0.625</v>
      </c>
      <c r="D1101" s="14">
        <v>3081</v>
      </c>
      <c r="E1101" s="15">
        <v>1000</v>
      </c>
      <c r="F1101" s="15">
        <v>800</v>
      </c>
      <c r="G1101" s="16">
        <v>700</v>
      </c>
      <c r="H1101" s="15">
        <v>700</v>
      </c>
      <c r="I1101" s="16">
        <v>700</v>
      </c>
      <c r="J1101" s="17">
        <v>900</v>
      </c>
      <c r="K1101" s="60">
        <f t="shared" si="56"/>
        <v>4800</v>
      </c>
      <c r="L1101" s="95">
        <f>'Estates Usage'!I87</f>
        <v>47.5</v>
      </c>
      <c r="M1101" s="95">
        <f>'Estates Usage'!J87</f>
        <v>46</v>
      </c>
      <c r="N1101" s="95">
        <f>'Estates Usage'!K87</f>
        <v>45.25</v>
      </c>
      <c r="O1101" s="95">
        <f>'Estates Usage'!L87</f>
        <v>45.25</v>
      </c>
      <c r="P1101" s="95">
        <f>'Estates Usage'!M87</f>
        <v>45.25</v>
      </c>
      <c r="Q1101" s="95">
        <f>'Estates Usage'!N87</f>
        <v>46.75</v>
      </c>
      <c r="R1101" s="64">
        <f t="shared" si="57"/>
        <v>46</v>
      </c>
      <c r="S1101" s="114">
        <f t="shared" si="58"/>
        <v>400</v>
      </c>
    </row>
    <row r="1102" spans="2:19" ht="15.75" x14ac:dyDescent="0.25">
      <c r="B1102" s="59"/>
      <c r="C1102" s="13">
        <v>0.625</v>
      </c>
      <c r="D1102" s="14">
        <v>3082</v>
      </c>
      <c r="E1102" s="15">
        <v>1000</v>
      </c>
      <c r="F1102" s="15">
        <v>800</v>
      </c>
      <c r="G1102" s="16">
        <v>700</v>
      </c>
      <c r="H1102" s="15">
        <v>700</v>
      </c>
      <c r="I1102" s="16">
        <v>2600</v>
      </c>
      <c r="J1102" s="17">
        <v>2500</v>
      </c>
      <c r="K1102" s="60">
        <f t="shared" si="56"/>
        <v>8300</v>
      </c>
      <c r="L1102" s="95">
        <f>'Estates Usage'!I88</f>
        <v>47.5</v>
      </c>
      <c r="M1102" s="95">
        <f>'Estates Usage'!J88</f>
        <v>46</v>
      </c>
      <c r="N1102" s="95">
        <f>'Estates Usage'!K88</f>
        <v>45.25</v>
      </c>
      <c r="O1102" s="95">
        <f>'Estates Usage'!L88</f>
        <v>45.25</v>
      </c>
      <c r="P1102" s="95">
        <f>'Estates Usage'!M88</f>
        <v>60.4</v>
      </c>
      <c r="Q1102" s="95">
        <f>'Estates Usage'!N88</f>
        <v>59.5</v>
      </c>
      <c r="R1102" s="64">
        <f t="shared" si="57"/>
        <v>50.65</v>
      </c>
      <c r="S1102" s="114">
        <f t="shared" si="58"/>
        <v>691.66666666666663</v>
      </c>
    </row>
    <row r="1103" spans="2:19" ht="15.75" x14ac:dyDescent="0.25">
      <c r="B1103" s="59"/>
      <c r="C1103" s="13">
        <v>0.625</v>
      </c>
      <c r="D1103" s="14">
        <v>3083</v>
      </c>
      <c r="E1103" s="15">
        <v>2700</v>
      </c>
      <c r="F1103" s="15">
        <v>500</v>
      </c>
      <c r="G1103" s="16">
        <v>600</v>
      </c>
      <c r="H1103" s="15">
        <v>500</v>
      </c>
      <c r="I1103" s="16">
        <v>3100</v>
      </c>
      <c r="J1103" s="17">
        <v>5300</v>
      </c>
      <c r="K1103" s="60">
        <f t="shared" si="56"/>
        <v>12700</v>
      </c>
      <c r="L1103" s="95">
        <f>'Estates Usage'!I89</f>
        <v>61.3</v>
      </c>
      <c r="M1103" s="95">
        <f>'Estates Usage'!J89</f>
        <v>43.75</v>
      </c>
      <c r="N1103" s="95">
        <f>'Estates Usage'!K89</f>
        <v>44.5</v>
      </c>
      <c r="O1103" s="95">
        <f>'Estates Usage'!L89</f>
        <v>43.75</v>
      </c>
      <c r="P1103" s="95">
        <f>'Estates Usage'!M89</f>
        <v>64.900000000000006</v>
      </c>
      <c r="Q1103" s="95">
        <f>'Estates Usage'!N89</f>
        <v>86.65</v>
      </c>
      <c r="R1103" s="64">
        <f t="shared" si="57"/>
        <v>57.475000000000001</v>
      </c>
      <c r="S1103" s="114">
        <f t="shared" si="58"/>
        <v>1058.3333333333333</v>
      </c>
    </row>
    <row r="1104" spans="2:19" ht="15.75" x14ac:dyDescent="0.25">
      <c r="B1104" s="59"/>
      <c r="C1104" s="13">
        <v>0.625</v>
      </c>
      <c r="D1104" s="14">
        <v>3084</v>
      </c>
      <c r="E1104" s="15">
        <v>5500</v>
      </c>
      <c r="F1104" s="15">
        <v>800</v>
      </c>
      <c r="G1104" s="16">
        <v>800</v>
      </c>
      <c r="H1104" s="15">
        <v>700</v>
      </c>
      <c r="I1104" s="16">
        <v>3200</v>
      </c>
      <c r="J1104" s="17">
        <v>5600</v>
      </c>
      <c r="K1104" s="60">
        <f t="shared" si="56"/>
        <v>16600</v>
      </c>
      <c r="L1104" s="95">
        <f>'Estates Usage'!I90</f>
        <v>88.75</v>
      </c>
      <c r="M1104" s="95">
        <f>'Estates Usage'!J90</f>
        <v>46</v>
      </c>
      <c r="N1104" s="95">
        <f>'Estates Usage'!K90</f>
        <v>46</v>
      </c>
      <c r="O1104" s="95">
        <f>'Estates Usage'!L90</f>
        <v>45.25</v>
      </c>
      <c r="P1104" s="95">
        <f>'Estates Usage'!M90</f>
        <v>65.8</v>
      </c>
      <c r="Q1104" s="95">
        <f>'Estates Usage'!N90</f>
        <v>89.8</v>
      </c>
      <c r="R1104" s="64">
        <f t="shared" si="57"/>
        <v>63.6</v>
      </c>
      <c r="S1104" s="114">
        <f t="shared" si="58"/>
        <v>1383.3333333333333</v>
      </c>
    </row>
    <row r="1105" spans="2:19" ht="15.75" x14ac:dyDescent="0.25">
      <c r="B1105" s="59"/>
      <c r="C1105" s="13">
        <v>0.625</v>
      </c>
      <c r="D1105" s="14">
        <v>3085</v>
      </c>
      <c r="E1105" s="15">
        <v>1300</v>
      </c>
      <c r="F1105" s="15">
        <v>1300</v>
      </c>
      <c r="G1105" s="16">
        <v>1700</v>
      </c>
      <c r="H1105" s="15">
        <v>1500</v>
      </c>
      <c r="I1105" s="16">
        <v>1500</v>
      </c>
      <c r="J1105" s="17">
        <v>1600</v>
      </c>
      <c r="K1105" s="60">
        <f t="shared" si="56"/>
        <v>8900</v>
      </c>
      <c r="L1105" s="95">
        <f>'Estates Usage'!I91</f>
        <v>49.75</v>
      </c>
      <c r="M1105" s="95">
        <f>'Estates Usage'!J91</f>
        <v>49.75</v>
      </c>
      <c r="N1105" s="95">
        <f>'Estates Usage'!K91</f>
        <v>52.75</v>
      </c>
      <c r="O1105" s="95">
        <f>'Estates Usage'!L91</f>
        <v>51.25</v>
      </c>
      <c r="P1105" s="95">
        <f>'Estates Usage'!M91</f>
        <v>51.25</v>
      </c>
      <c r="Q1105" s="95">
        <f>'Estates Usage'!N91</f>
        <v>52</v>
      </c>
      <c r="R1105" s="64">
        <f t="shared" si="57"/>
        <v>51.125</v>
      </c>
      <c r="S1105" s="114">
        <f t="shared" si="58"/>
        <v>741.66666666666663</v>
      </c>
    </row>
    <row r="1106" spans="2:19" ht="15.75" x14ac:dyDescent="0.25">
      <c r="B1106" s="59"/>
      <c r="C1106" s="13">
        <v>0.625</v>
      </c>
      <c r="D1106" s="14">
        <v>3086</v>
      </c>
      <c r="E1106" s="15">
        <v>400</v>
      </c>
      <c r="F1106" s="15">
        <v>700</v>
      </c>
      <c r="G1106" s="16">
        <v>200</v>
      </c>
      <c r="H1106" s="15">
        <v>400</v>
      </c>
      <c r="I1106" s="16">
        <v>500</v>
      </c>
      <c r="J1106" s="17">
        <v>500</v>
      </c>
      <c r="K1106" s="60">
        <f t="shared" si="56"/>
        <v>2700</v>
      </c>
      <c r="L1106" s="95">
        <f>'Estates Usage'!I92</f>
        <v>43</v>
      </c>
      <c r="M1106" s="95">
        <f>'Estates Usage'!J92</f>
        <v>45.25</v>
      </c>
      <c r="N1106" s="95">
        <f>'Estates Usage'!K92</f>
        <v>41.5</v>
      </c>
      <c r="O1106" s="95">
        <f>'Estates Usage'!L92</f>
        <v>43</v>
      </c>
      <c r="P1106" s="95">
        <f>'Estates Usage'!M92</f>
        <v>43.75</v>
      </c>
      <c r="Q1106" s="95">
        <f>'Estates Usage'!N92</f>
        <v>43.75</v>
      </c>
      <c r="R1106" s="64">
        <f t="shared" si="57"/>
        <v>43.375</v>
      </c>
      <c r="S1106" s="114">
        <f t="shared" si="58"/>
        <v>225</v>
      </c>
    </row>
    <row r="1107" spans="2:19" ht="15.75" x14ac:dyDescent="0.25">
      <c r="B1107" s="59"/>
      <c r="C1107" s="13">
        <v>0.625</v>
      </c>
      <c r="D1107" s="14">
        <v>3087</v>
      </c>
      <c r="E1107" s="15">
        <v>3700</v>
      </c>
      <c r="F1107" s="15">
        <v>700</v>
      </c>
      <c r="G1107" s="16">
        <v>900</v>
      </c>
      <c r="H1107" s="15">
        <v>2100</v>
      </c>
      <c r="I1107" s="16">
        <v>10000</v>
      </c>
      <c r="J1107" s="17">
        <v>8400</v>
      </c>
      <c r="K1107" s="60">
        <f t="shared" si="56"/>
        <v>25800</v>
      </c>
      <c r="L1107" s="95">
        <f>'Estates Usage'!I93</f>
        <v>70.3</v>
      </c>
      <c r="M1107" s="95">
        <f>'Estates Usage'!J93</f>
        <v>45.25</v>
      </c>
      <c r="N1107" s="95">
        <f>'Estates Usage'!K93</f>
        <v>46.75</v>
      </c>
      <c r="O1107" s="95">
        <f>'Estates Usage'!L93</f>
        <v>55.9</v>
      </c>
      <c r="P1107" s="95">
        <f>'Estates Usage'!M93</f>
        <v>136</v>
      </c>
      <c r="Q1107" s="95">
        <f>'Estates Usage'!N93</f>
        <v>119.2</v>
      </c>
      <c r="R1107" s="64">
        <f t="shared" si="57"/>
        <v>78.900000000000006</v>
      </c>
      <c r="S1107" s="114">
        <f t="shared" si="58"/>
        <v>2150</v>
      </c>
    </row>
    <row r="1108" spans="2:19" ht="15.75" x14ac:dyDescent="0.25">
      <c r="B1108" s="59"/>
      <c r="C1108" s="13">
        <v>0.625</v>
      </c>
      <c r="D1108" s="14">
        <v>3088</v>
      </c>
      <c r="E1108" s="15">
        <v>3500</v>
      </c>
      <c r="F1108" s="15">
        <v>800</v>
      </c>
      <c r="G1108" s="16">
        <v>1100</v>
      </c>
      <c r="H1108" s="15">
        <v>900</v>
      </c>
      <c r="I1108" s="16">
        <v>4400</v>
      </c>
      <c r="J1108" s="17">
        <v>4700</v>
      </c>
      <c r="K1108" s="60">
        <f t="shared" si="56"/>
        <v>15400</v>
      </c>
      <c r="L1108" s="95">
        <f>'Estates Usage'!I94</f>
        <v>68.5</v>
      </c>
      <c r="M1108" s="95">
        <f>'Estates Usage'!J94</f>
        <v>46</v>
      </c>
      <c r="N1108" s="95">
        <f>'Estates Usage'!K94</f>
        <v>48.25</v>
      </c>
      <c r="O1108" s="95">
        <f>'Estates Usage'!L94</f>
        <v>46.75</v>
      </c>
      <c r="P1108" s="95">
        <f>'Estates Usage'!M94</f>
        <v>77.2</v>
      </c>
      <c r="Q1108" s="95">
        <f>'Estates Usage'!N94</f>
        <v>80.349999999999994</v>
      </c>
      <c r="R1108" s="64">
        <f t="shared" si="57"/>
        <v>61.17499999999999</v>
      </c>
      <c r="S1108" s="114">
        <f t="shared" si="58"/>
        <v>1283.3333333333333</v>
      </c>
    </row>
    <row r="1109" spans="2:19" ht="15.75" x14ac:dyDescent="0.25">
      <c r="B1109" s="59"/>
      <c r="C1109" s="13">
        <v>0.625</v>
      </c>
      <c r="D1109" s="14">
        <v>3089</v>
      </c>
      <c r="E1109" s="15">
        <v>2000</v>
      </c>
      <c r="F1109" s="15">
        <v>700</v>
      </c>
      <c r="G1109" s="16">
        <v>1000</v>
      </c>
      <c r="H1109" s="15">
        <v>400</v>
      </c>
      <c r="I1109" s="16">
        <v>1800</v>
      </c>
      <c r="J1109" s="17">
        <v>1700</v>
      </c>
      <c r="K1109" s="60">
        <f t="shared" si="56"/>
        <v>7600</v>
      </c>
      <c r="L1109" s="95">
        <f>'Estates Usage'!I95</f>
        <v>55</v>
      </c>
      <c r="M1109" s="95">
        <f>'Estates Usage'!J95</f>
        <v>45.25</v>
      </c>
      <c r="N1109" s="95">
        <f>'Estates Usage'!K95</f>
        <v>47.5</v>
      </c>
      <c r="O1109" s="95">
        <f>'Estates Usage'!L95</f>
        <v>43</v>
      </c>
      <c r="P1109" s="95">
        <f>'Estates Usage'!M95</f>
        <v>53.5</v>
      </c>
      <c r="Q1109" s="95">
        <f>'Estates Usage'!N95</f>
        <v>52.75</v>
      </c>
      <c r="R1109" s="64">
        <f t="shared" si="57"/>
        <v>49.5</v>
      </c>
      <c r="S1109" s="114">
        <f t="shared" si="58"/>
        <v>633.33333333333337</v>
      </c>
    </row>
    <row r="1110" spans="2:19" ht="15.75" x14ac:dyDescent="0.25">
      <c r="B1110" s="59"/>
      <c r="C1110" s="13">
        <v>0.625</v>
      </c>
      <c r="D1110" s="14">
        <v>3090</v>
      </c>
      <c r="E1110" s="15">
        <v>400</v>
      </c>
      <c r="F1110" s="15">
        <v>400</v>
      </c>
      <c r="G1110" s="16">
        <v>500</v>
      </c>
      <c r="H1110" s="15">
        <v>300</v>
      </c>
      <c r="I1110" s="16">
        <v>400</v>
      </c>
      <c r="J1110" s="17">
        <v>300</v>
      </c>
      <c r="K1110" s="60">
        <f t="shared" si="56"/>
        <v>2300</v>
      </c>
      <c r="L1110" s="95">
        <f>'Estates Usage'!I96</f>
        <v>43</v>
      </c>
      <c r="M1110" s="95">
        <f>'Estates Usage'!J96</f>
        <v>43</v>
      </c>
      <c r="N1110" s="95">
        <f>'Estates Usage'!K96</f>
        <v>43.75</v>
      </c>
      <c r="O1110" s="95">
        <f>'Estates Usage'!L96</f>
        <v>42.25</v>
      </c>
      <c r="P1110" s="95">
        <f>'Estates Usage'!M96</f>
        <v>43</v>
      </c>
      <c r="Q1110" s="95">
        <f>'Estates Usage'!N96</f>
        <v>42.25</v>
      </c>
      <c r="R1110" s="64">
        <f t="shared" si="57"/>
        <v>42.875</v>
      </c>
      <c r="S1110" s="114">
        <f t="shared" si="58"/>
        <v>191.66666666666666</v>
      </c>
    </row>
    <row r="1111" spans="2:19" ht="15.75" x14ac:dyDescent="0.25">
      <c r="B1111" s="59"/>
      <c r="C1111" s="13">
        <v>0.625</v>
      </c>
      <c r="D1111" s="14">
        <v>3091</v>
      </c>
      <c r="E1111" s="15">
        <v>2400</v>
      </c>
      <c r="F1111" s="15">
        <v>100</v>
      </c>
      <c r="G1111" s="16">
        <v>100</v>
      </c>
      <c r="H1111" s="15">
        <v>600</v>
      </c>
      <c r="I1111" s="16">
        <v>2100</v>
      </c>
      <c r="J1111" s="17">
        <v>2000</v>
      </c>
      <c r="K1111" s="60">
        <f t="shared" si="56"/>
        <v>7300</v>
      </c>
      <c r="L1111" s="95">
        <f>'Estates Usage'!I97</f>
        <v>58.6</v>
      </c>
      <c r="M1111" s="95">
        <f>'Estates Usage'!J97</f>
        <v>40.75</v>
      </c>
      <c r="N1111" s="95">
        <f>'Estates Usage'!K97</f>
        <v>40.75</v>
      </c>
      <c r="O1111" s="95">
        <f>'Estates Usage'!L97</f>
        <v>44.5</v>
      </c>
      <c r="P1111" s="95">
        <f>'Estates Usage'!M97</f>
        <v>55.9</v>
      </c>
      <c r="Q1111" s="95">
        <f>'Estates Usage'!N97</f>
        <v>55</v>
      </c>
      <c r="R1111" s="64">
        <f t="shared" si="57"/>
        <v>49.25</v>
      </c>
      <c r="S1111" s="114">
        <f t="shared" si="58"/>
        <v>608.33333333333337</v>
      </c>
    </row>
    <row r="1112" spans="2:19" ht="15.75" x14ac:dyDescent="0.25">
      <c r="B1112" s="59"/>
      <c r="C1112" s="13">
        <v>0.625</v>
      </c>
      <c r="D1112" s="14">
        <v>3092</v>
      </c>
      <c r="E1112" s="15">
        <v>1000</v>
      </c>
      <c r="F1112" s="15">
        <v>1600</v>
      </c>
      <c r="G1112" s="16">
        <v>900</v>
      </c>
      <c r="H1112" s="15">
        <v>800</v>
      </c>
      <c r="I1112" s="16">
        <v>2300</v>
      </c>
      <c r="J1112" s="17">
        <v>4200</v>
      </c>
      <c r="K1112" s="60">
        <f t="shared" si="56"/>
        <v>10800</v>
      </c>
      <c r="L1112" s="95">
        <f>'Estates Usage'!I98</f>
        <v>47.5</v>
      </c>
      <c r="M1112" s="95">
        <f>'Estates Usage'!J98</f>
        <v>52</v>
      </c>
      <c r="N1112" s="95">
        <f>'Estates Usage'!K98</f>
        <v>46.75</v>
      </c>
      <c r="O1112" s="95">
        <f>'Estates Usage'!L98</f>
        <v>46</v>
      </c>
      <c r="P1112" s="95">
        <f>'Estates Usage'!M98</f>
        <v>57.7</v>
      </c>
      <c r="Q1112" s="95">
        <f>'Estates Usage'!N98</f>
        <v>75.099999999999994</v>
      </c>
      <c r="R1112" s="64">
        <f t="shared" si="57"/>
        <v>54.17499999999999</v>
      </c>
      <c r="S1112" s="114">
        <f t="shared" si="58"/>
        <v>900</v>
      </c>
    </row>
    <row r="1113" spans="2:19" ht="15.75" x14ac:dyDescent="0.25">
      <c r="B1113" s="59"/>
      <c r="C1113" s="13">
        <v>0.625</v>
      </c>
      <c r="D1113" s="14">
        <v>3093</v>
      </c>
      <c r="E1113" s="15">
        <v>2300</v>
      </c>
      <c r="F1113" s="15">
        <v>1500</v>
      </c>
      <c r="G1113" s="16">
        <v>1500</v>
      </c>
      <c r="H1113" s="15">
        <v>1100</v>
      </c>
      <c r="I1113" s="16">
        <v>1500</v>
      </c>
      <c r="J1113" s="17">
        <v>1500</v>
      </c>
      <c r="K1113" s="60">
        <f t="shared" si="56"/>
        <v>9400</v>
      </c>
      <c r="L1113" s="95">
        <f>'Estates Usage'!I99</f>
        <v>57.7</v>
      </c>
      <c r="M1113" s="95">
        <f>'Estates Usage'!J99</f>
        <v>51.25</v>
      </c>
      <c r="N1113" s="95">
        <f>'Estates Usage'!K99</f>
        <v>51.25</v>
      </c>
      <c r="O1113" s="95">
        <f>'Estates Usage'!L99</f>
        <v>48.25</v>
      </c>
      <c r="P1113" s="95">
        <f>'Estates Usage'!M99</f>
        <v>51.25</v>
      </c>
      <c r="Q1113" s="95">
        <f>'Estates Usage'!N99</f>
        <v>51.25</v>
      </c>
      <c r="R1113" s="64">
        <f t="shared" si="57"/>
        <v>51.824999999999996</v>
      </c>
      <c r="S1113" s="114">
        <f t="shared" si="58"/>
        <v>783.33333333333337</v>
      </c>
    </row>
    <row r="1114" spans="2:19" ht="15.75" x14ac:dyDescent="0.25">
      <c r="B1114" s="59"/>
      <c r="C1114" s="13">
        <v>0.625</v>
      </c>
      <c r="D1114" s="14">
        <v>3094</v>
      </c>
      <c r="E1114" s="15">
        <v>600</v>
      </c>
      <c r="F1114" s="15">
        <v>500</v>
      </c>
      <c r="G1114" s="16">
        <v>600</v>
      </c>
      <c r="H1114" s="15">
        <v>500</v>
      </c>
      <c r="I1114" s="16">
        <v>2500</v>
      </c>
      <c r="J1114" s="17">
        <v>2900</v>
      </c>
      <c r="K1114" s="60">
        <f t="shared" si="56"/>
        <v>7600</v>
      </c>
      <c r="L1114" s="95">
        <f>'Estates Usage'!I100</f>
        <v>44.5</v>
      </c>
      <c r="M1114" s="95">
        <f>'Estates Usage'!J100</f>
        <v>43.75</v>
      </c>
      <c r="N1114" s="95">
        <f>'Estates Usage'!K100</f>
        <v>44.5</v>
      </c>
      <c r="O1114" s="95">
        <f>'Estates Usage'!L100</f>
        <v>43.75</v>
      </c>
      <c r="P1114" s="95">
        <f>'Estates Usage'!M100</f>
        <v>59.5</v>
      </c>
      <c r="Q1114" s="95">
        <f>'Estates Usage'!N100</f>
        <v>63.1</v>
      </c>
      <c r="R1114" s="64">
        <f t="shared" si="57"/>
        <v>49.85</v>
      </c>
      <c r="S1114" s="114">
        <f t="shared" si="58"/>
        <v>633.33333333333337</v>
      </c>
    </row>
    <row r="1115" spans="2:19" ht="15.75" x14ac:dyDescent="0.25">
      <c r="B1115" s="59"/>
      <c r="C1115" s="13">
        <v>0.625</v>
      </c>
      <c r="D1115" s="14">
        <v>3095</v>
      </c>
      <c r="E1115" s="15">
        <v>1700</v>
      </c>
      <c r="F1115" s="15">
        <v>1000</v>
      </c>
      <c r="G1115" s="16">
        <v>900</v>
      </c>
      <c r="H1115" s="15">
        <v>1300</v>
      </c>
      <c r="I1115" s="16">
        <v>2700</v>
      </c>
      <c r="J1115" s="17">
        <v>2900</v>
      </c>
      <c r="K1115" s="60">
        <f t="shared" si="56"/>
        <v>10500</v>
      </c>
      <c r="L1115" s="95">
        <f>'Estates Usage'!I101</f>
        <v>52.75</v>
      </c>
      <c r="M1115" s="95">
        <f>'Estates Usage'!J101</f>
        <v>47.5</v>
      </c>
      <c r="N1115" s="95">
        <f>'Estates Usage'!K101</f>
        <v>46.75</v>
      </c>
      <c r="O1115" s="95">
        <f>'Estates Usage'!L101</f>
        <v>49.75</v>
      </c>
      <c r="P1115" s="95">
        <f>'Estates Usage'!M101</f>
        <v>61.3</v>
      </c>
      <c r="Q1115" s="95">
        <f>'Estates Usage'!N101</f>
        <v>63.1</v>
      </c>
      <c r="R1115" s="64">
        <f t="shared" si="57"/>
        <v>53.525000000000006</v>
      </c>
      <c r="S1115" s="114">
        <f t="shared" si="58"/>
        <v>875</v>
      </c>
    </row>
    <row r="1116" spans="2:19" ht="15.75" x14ac:dyDescent="0.25">
      <c r="B1116" s="59"/>
      <c r="C1116" s="13">
        <v>0.625</v>
      </c>
      <c r="D1116" s="14">
        <v>3096</v>
      </c>
      <c r="E1116" s="15">
        <v>2200</v>
      </c>
      <c r="F1116" s="15">
        <v>2100</v>
      </c>
      <c r="G1116" s="16">
        <v>2400</v>
      </c>
      <c r="H1116" s="15">
        <v>2000</v>
      </c>
      <c r="I1116" s="16">
        <v>2000</v>
      </c>
      <c r="J1116" s="17">
        <v>2300</v>
      </c>
      <c r="K1116" s="60">
        <f t="shared" si="56"/>
        <v>13000</v>
      </c>
      <c r="L1116" s="95">
        <f>'Estates Usage'!I102</f>
        <v>56.8</v>
      </c>
      <c r="M1116" s="95">
        <f>'Estates Usage'!J102</f>
        <v>55.9</v>
      </c>
      <c r="N1116" s="95">
        <f>'Estates Usage'!K102</f>
        <v>58.6</v>
      </c>
      <c r="O1116" s="95">
        <f>'Estates Usage'!L102</f>
        <v>55</v>
      </c>
      <c r="P1116" s="95">
        <f>'Estates Usage'!M102</f>
        <v>55</v>
      </c>
      <c r="Q1116" s="95">
        <f>'Estates Usage'!N102</f>
        <v>57.7</v>
      </c>
      <c r="R1116" s="64">
        <f t="shared" si="57"/>
        <v>56.499999999999993</v>
      </c>
      <c r="S1116" s="114">
        <f t="shared" si="58"/>
        <v>1083.3333333333333</v>
      </c>
    </row>
    <row r="1117" spans="2:19" ht="15.75" x14ac:dyDescent="0.25">
      <c r="B1117" s="59"/>
      <c r="C1117" s="13">
        <v>0.625</v>
      </c>
      <c r="D1117" s="14">
        <v>3097</v>
      </c>
      <c r="E1117" s="15">
        <v>100</v>
      </c>
      <c r="F1117" s="15">
        <v>0</v>
      </c>
      <c r="G1117" s="16">
        <v>200</v>
      </c>
      <c r="H1117" s="15">
        <v>700</v>
      </c>
      <c r="I1117" s="16">
        <v>200</v>
      </c>
      <c r="J1117" s="17">
        <v>500</v>
      </c>
      <c r="K1117" s="60">
        <f t="shared" si="56"/>
        <v>1700</v>
      </c>
      <c r="L1117" s="95">
        <f>'Estates Usage'!I103</f>
        <v>40.75</v>
      </c>
      <c r="M1117" s="95">
        <f>'Estates Usage'!J103</f>
        <v>40</v>
      </c>
      <c r="N1117" s="95">
        <f>'Estates Usage'!K103</f>
        <v>41.5</v>
      </c>
      <c r="O1117" s="95">
        <f>'Estates Usage'!L103</f>
        <v>45.25</v>
      </c>
      <c r="P1117" s="95">
        <f>'Estates Usage'!M103</f>
        <v>41.5</v>
      </c>
      <c r="Q1117" s="95">
        <f>'Estates Usage'!N103</f>
        <v>43.75</v>
      </c>
      <c r="R1117" s="64">
        <f t="shared" si="57"/>
        <v>42.125</v>
      </c>
      <c r="S1117" s="114">
        <f t="shared" si="58"/>
        <v>141.66666666666666</v>
      </c>
    </row>
    <row r="1118" spans="2:19" ht="15.75" x14ac:dyDescent="0.25">
      <c r="B1118" s="59"/>
      <c r="C1118" s="13">
        <v>0.625</v>
      </c>
      <c r="D1118" s="14">
        <v>3098</v>
      </c>
      <c r="E1118" s="15">
        <v>1300</v>
      </c>
      <c r="F1118" s="15">
        <v>1200</v>
      </c>
      <c r="G1118" s="16">
        <v>1200</v>
      </c>
      <c r="H1118" s="15">
        <v>1000</v>
      </c>
      <c r="I1118" s="16">
        <v>1900</v>
      </c>
      <c r="J1118" s="17">
        <v>2700</v>
      </c>
      <c r="K1118" s="60">
        <f t="shared" si="56"/>
        <v>9300</v>
      </c>
      <c r="L1118" s="95">
        <f>'Estates Usage'!I104</f>
        <v>49.75</v>
      </c>
      <c r="M1118" s="95">
        <f>'Estates Usage'!J104</f>
        <v>49</v>
      </c>
      <c r="N1118" s="95">
        <f>'Estates Usage'!K104</f>
        <v>49</v>
      </c>
      <c r="O1118" s="95">
        <f>'Estates Usage'!L104</f>
        <v>47.5</v>
      </c>
      <c r="P1118" s="95">
        <f>'Estates Usage'!M104</f>
        <v>54.25</v>
      </c>
      <c r="Q1118" s="95">
        <f>'Estates Usage'!N104</f>
        <v>61.3</v>
      </c>
      <c r="R1118" s="64">
        <f t="shared" si="57"/>
        <v>51.800000000000004</v>
      </c>
      <c r="S1118" s="114">
        <f t="shared" si="58"/>
        <v>775</v>
      </c>
    </row>
    <row r="1119" spans="2:19" ht="15.75" x14ac:dyDescent="0.25">
      <c r="B1119" s="59"/>
      <c r="C1119" s="13">
        <v>0.625</v>
      </c>
      <c r="D1119" s="14">
        <v>3099</v>
      </c>
      <c r="E1119" s="15">
        <v>1100</v>
      </c>
      <c r="F1119" s="15">
        <v>900</v>
      </c>
      <c r="G1119" s="16">
        <v>1100</v>
      </c>
      <c r="H1119" s="15">
        <v>900</v>
      </c>
      <c r="I1119" s="16">
        <v>1100</v>
      </c>
      <c r="J1119" s="17">
        <v>900</v>
      </c>
      <c r="K1119" s="60">
        <f t="shared" si="56"/>
        <v>6000</v>
      </c>
      <c r="L1119" s="95">
        <f>'Estates Usage'!I105</f>
        <v>48.25</v>
      </c>
      <c r="M1119" s="95">
        <f>'Estates Usage'!J105</f>
        <v>46.75</v>
      </c>
      <c r="N1119" s="95">
        <f>'Estates Usage'!K105</f>
        <v>48.25</v>
      </c>
      <c r="O1119" s="95">
        <f>'Estates Usage'!L105</f>
        <v>46.75</v>
      </c>
      <c r="P1119" s="95">
        <f>'Estates Usage'!M105</f>
        <v>48.25</v>
      </c>
      <c r="Q1119" s="95">
        <f>'Estates Usage'!N105</f>
        <v>46.75</v>
      </c>
      <c r="R1119" s="64">
        <f t="shared" si="57"/>
        <v>47.5</v>
      </c>
      <c r="S1119" s="114">
        <f t="shared" si="58"/>
        <v>500</v>
      </c>
    </row>
    <row r="1120" spans="2:19" ht="15.75" x14ac:dyDescent="0.25">
      <c r="B1120" s="59"/>
      <c r="C1120" s="13">
        <v>0.625</v>
      </c>
      <c r="D1120" s="14">
        <v>3100</v>
      </c>
      <c r="E1120" s="15">
        <v>700</v>
      </c>
      <c r="F1120" s="15">
        <v>700</v>
      </c>
      <c r="G1120" s="16">
        <v>600</v>
      </c>
      <c r="H1120" s="15">
        <v>700</v>
      </c>
      <c r="I1120" s="16">
        <v>400</v>
      </c>
      <c r="J1120" s="17">
        <v>1400</v>
      </c>
      <c r="K1120" s="60">
        <f t="shared" si="56"/>
        <v>4500</v>
      </c>
      <c r="L1120" s="95">
        <f>'Estates Usage'!I106</f>
        <v>45.25</v>
      </c>
      <c r="M1120" s="95">
        <f>'Estates Usage'!J106</f>
        <v>45.25</v>
      </c>
      <c r="N1120" s="95">
        <f>'Estates Usage'!K106</f>
        <v>44.5</v>
      </c>
      <c r="O1120" s="95">
        <f>'Estates Usage'!L106</f>
        <v>45.25</v>
      </c>
      <c r="P1120" s="95">
        <f>'Estates Usage'!M106</f>
        <v>43</v>
      </c>
      <c r="Q1120" s="95">
        <f>'Estates Usage'!N106</f>
        <v>50.5</v>
      </c>
      <c r="R1120" s="64">
        <f t="shared" si="57"/>
        <v>45.625</v>
      </c>
      <c r="S1120" s="114">
        <f t="shared" si="58"/>
        <v>375</v>
      </c>
    </row>
    <row r="1121" spans="2:19" ht="15.75" x14ac:dyDescent="0.25">
      <c r="B1121" s="59"/>
      <c r="C1121" s="13">
        <v>0.625</v>
      </c>
      <c r="D1121" s="14">
        <v>3101</v>
      </c>
      <c r="E1121" s="15">
        <v>1500</v>
      </c>
      <c r="F1121" s="15">
        <v>1700</v>
      </c>
      <c r="G1121" s="16">
        <v>1000</v>
      </c>
      <c r="H1121" s="15">
        <v>1200</v>
      </c>
      <c r="I1121" s="16">
        <v>2600</v>
      </c>
      <c r="J1121" s="17">
        <v>3400</v>
      </c>
      <c r="K1121" s="60">
        <f t="shared" si="56"/>
        <v>11400</v>
      </c>
      <c r="L1121" s="95">
        <f>'Estates Usage'!I107</f>
        <v>51.25</v>
      </c>
      <c r="M1121" s="95">
        <f>'Estates Usage'!J107</f>
        <v>52.75</v>
      </c>
      <c r="N1121" s="95">
        <f>'Estates Usage'!K107</f>
        <v>47.5</v>
      </c>
      <c r="O1121" s="95">
        <f>'Estates Usage'!L107</f>
        <v>49</v>
      </c>
      <c r="P1121" s="95">
        <f>'Estates Usage'!M107</f>
        <v>60.4</v>
      </c>
      <c r="Q1121" s="95">
        <f>'Estates Usage'!N107</f>
        <v>67.599999999999994</v>
      </c>
      <c r="R1121" s="64">
        <f t="shared" si="57"/>
        <v>54.75</v>
      </c>
      <c r="S1121" s="114">
        <f t="shared" si="58"/>
        <v>950</v>
      </c>
    </row>
    <row r="1122" spans="2:19" ht="15.75" x14ac:dyDescent="0.25">
      <c r="B1122" s="59"/>
      <c r="C1122" s="13">
        <v>0.625</v>
      </c>
      <c r="D1122" s="14">
        <v>3102</v>
      </c>
      <c r="E1122" s="15">
        <v>500</v>
      </c>
      <c r="F1122" s="15">
        <v>400</v>
      </c>
      <c r="G1122" s="16">
        <v>400</v>
      </c>
      <c r="H1122" s="15">
        <v>500</v>
      </c>
      <c r="I1122" s="16">
        <v>1600</v>
      </c>
      <c r="J1122" s="17">
        <v>1500</v>
      </c>
      <c r="K1122" s="60">
        <f t="shared" si="56"/>
        <v>4900</v>
      </c>
      <c r="L1122" s="95">
        <f>'Estates Usage'!I108</f>
        <v>43.75</v>
      </c>
      <c r="M1122" s="95">
        <f>'Estates Usage'!J108</f>
        <v>43</v>
      </c>
      <c r="N1122" s="95">
        <f>'Estates Usage'!K108</f>
        <v>43</v>
      </c>
      <c r="O1122" s="95">
        <f>'Estates Usage'!L108</f>
        <v>43.75</v>
      </c>
      <c r="P1122" s="95">
        <f>'Estates Usage'!M108</f>
        <v>52</v>
      </c>
      <c r="Q1122" s="95">
        <f>'Estates Usage'!N108</f>
        <v>51.25</v>
      </c>
      <c r="R1122" s="64">
        <f t="shared" si="57"/>
        <v>46.125</v>
      </c>
      <c r="S1122" s="114">
        <f t="shared" si="58"/>
        <v>408.33333333333331</v>
      </c>
    </row>
    <row r="1123" spans="2:19" ht="15.75" x14ac:dyDescent="0.25">
      <c r="B1123" s="59"/>
      <c r="C1123" s="13">
        <v>0.625</v>
      </c>
      <c r="D1123" s="14">
        <v>3103</v>
      </c>
      <c r="E1123" s="15">
        <v>900</v>
      </c>
      <c r="F1123" s="15">
        <v>800</v>
      </c>
      <c r="G1123" s="16">
        <v>1200</v>
      </c>
      <c r="H1123" s="15">
        <v>1000</v>
      </c>
      <c r="I1123" s="16">
        <v>1100</v>
      </c>
      <c r="J1123" s="17">
        <v>1300</v>
      </c>
      <c r="K1123" s="60">
        <f t="shared" si="56"/>
        <v>6300</v>
      </c>
      <c r="L1123" s="95">
        <f>'Estates Usage'!I109</f>
        <v>46.75</v>
      </c>
      <c r="M1123" s="95">
        <f>'Estates Usage'!J109</f>
        <v>46</v>
      </c>
      <c r="N1123" s="95">
        <f>'Estates Usage'!K109</f>
        <v>49</v>
      </c>
      <c r="O1123" s="95">
        <f>'Estates Usage'!L109</f>
        <v>47.5</v>
      </c>
      <c r="P1123" s="95">
        <f>'Estates Usage'!M109</f>
        <v>48.25</v>
      </c>
      <c r="Q1123" s="95">
        <f>'Estates Usage'!N109</f>
        <v>49.75</v>
      </c>
      <c r="R1123" s="64">
        <f t="shared" si="57"/>
        <v>47.875</v>
      </c>
      <c r="S1123" s="114">
        <f t="shared" si="58"/>
        <v>525</v>
      </c>
    </row>
    <row r="1124" spans="2:19" ht="15.75" x14ac:dyDescent="0.25">
      <c r="B1124" s="59"/>
      <c r="C1124" s="13">
        <v>0.625</v>
      </c>
      <c r="D1124" s="14">
        <v>3104</v>
      </c>
      <c r="E1124" s="15">
        <v>2000</v>
      </c>
      <c r="F1124" s="15">
        <v>1300</v>
      </c>
      <c r="G1124" s="16">
        <v>1300</v>
      </c>
      <c r="H1124" s="15">
        <v>1400</v>
      </c>
      <c r="I1124" s="16">
        <v>1900</v>
      </c>
      <c r="J1124" s="17">
        <v>2100</v>
      </c>
      <c r="K1124" s="60">
        <f t="shared" si="56"/>
        <v>10000</v>
      </c>
      <c r="L1124" s="95">
        <f>'Estates Usage'!I110</f>
        <v>55</v>
      </c>
      <c r="M1124" s="95">
        <f>'Estates Usage'!J110</f>
        <v>49.75</v>
      </c>
      <c r="N1124" s="95">
        <f>'Estates Usage'!K110</f>
        <v>49.75</v>
      </c>
      <c r="O1124" s="95">
        <f>'Estates Usage'!L110</f>
        <v>50.5</v>
      </c>
      <c r="P1124" s="95">
        <f>'Estates Usage'!M110</f>
        <v>54.25</v>
      </c>
      <c r="Q1124" s="95">
        <f>'Estates Usage'!N110</f>
        <v>55.9</v>
      </c>
      <c r="R1124" s="64">
        <f t="shared" si="57"/>
        <v>52.524999999999999</v>
      </c>
      <c r="S1124" s="114">
        <f t="shared" si="58"/>
        <v>833.33333333333337</v>
      </c>
    </row>
    <row r="1125" spans="2:19" ht="15.75" x14ac:dyDescent="0.25">
      <c r="B1125" s="59"/>
      <c r="C1125" s="13">
        <v>0.625</v>
      </c>
      <c r="D1125" s="14">
        <v>3105</v>
      </c>
      <c r="E1125" s="15">
        <v>1900</v>
      </c>
      <c r="F1125" s="15">
        <v>800</v>
      </c>
      <c r="G1125" s="16">
        <v>700</v>
      </c>
      <c r="H1125" s="15">
        <v>500</v>
      </c>
      <c r="I1125" s="16">
        <v>2000</v>
      </c>
      <c r="J1125" s="17">
        <v>3000</v>
      </c>
      <c r="K1125" s="60">
        <f t="shared" si="56"/>
        <v>8900</v>
      </c>
      <c r="L1125" s="95">
        <f>'Estates Usage'!I111</f>
        <v>54.25</v>
      </c>
      <c r="M1125" s="95">
        <f>'Estates Usage'!J111</f>
        <v>46</v>
      </c>
      <c r="N1125" s="95">
        <f>'Estates Usage'!K111</f>
        <v>45.25</v>
      </c>
      <c r="O1125" s="95">
        <f>'Estates Usage'!L111</f>
        <v>43.75</v>
      </c>
      <c r="P1125" s="95">
        <f>'Estates Usage'!M111</f>
        <v>55</v>
      </c>
      <c r="Q1125" s="95">
        <f>'Estates Usage'!N111</f>
        <v>64</v>
      </c>
      <c r="R1125" s="64">
        <f t="shared" si="57"/>
        <v>51.375</v>
      </c>
      <c r="S1125" s="114">
        <f t="shared" si="58"/>
        <v>741.66666666666663</v>
      </c>
    </row>
    <row r="1126" spans="2:19" ht="15.75" x14ac:dyDescent="0.25">
      <c r="B1126" s="59"/>
      <c r="C1126" s="13">
        <v>0.625</v>
      </c>
      <c r="D1126" s="14">
        <v>3106</v>
      </c>
      <c r="E1126" s="15">
        <v>700</v>
      </c>
      <c r="F1126" s="15">
        <v>600</v>
      </c>
      <c r="G1126" s="16">
        <v>600</v>
      </c>
      <c r="H1126" s="15">
        <v>600</v>
      </c>
      <c r="I1126" s="16">
        <v>1100</v>
      </c>
      <c r="J1126" s="17">
        <v>1200</v>
      </c>
      <c r="K1126" s="60">
        <f t="shared" si="56"/>
        <v>4800</v>
      </c>
      <c r="L1126" s="95">
        <f>'Estates Usage'!I112</f>
        <v>45.25</v>
      </c>
      <c r="M1126" s="95">
        <f>'Estates Usage'!J112</f>
        <v>44.5</v>
      </c>
      <c r="N1126" s="95">
        <f>'Estates Usage'!K112</f>
        <v>44.5</v>
      </c>
      <c r="O1126" s="95">
        <f>'Estates Usage'!L112</f>
        <v>44.5</v>
      </c>
      <c r="P1126" s="95">
        <f>'Estates Usage'!M112</f>
        <v>48.25</v>
      </c>
      <c r="Q1126" s="95">
        <f>'Estates Usage'!N112</f>
        <v>49</v>
      </c>
      <c r="R1126" s="64">
        <f t="shared" si="57"/>
        <v>46</v>
      </c>
      <c r="S1126" s="114">
        <f t="shared" si="58"/>
        <v>400</v>
      </c>
    </row>
    <row r="1127" spans="2:19" ht="15.75" x14ac:dyDescent="0.25">
      <c r="B1127" s="59"/>
      <c r="C1127" s="13">
        <v>0.625</v>
      </c>
      <c r="D1127" s="14">
        <v>3107</v>
      </c>
      <c r="E1127" s="15">
        <v>1800</v>
      </c>
      <c r="F1127" s="15">
        <v>2000</v>
      </c>
      <c r="G1127" s="16">
        <v>2100</v>
      </c>
      <c r="H1127" s="15">
        <v>1700</v>
      </c>
      <c r="I1127" s="16">
        <v>1700</v>
      </c>
      <c r="J1127" s="17">
        <v>2300</v>
      </c>
      <c r="K1127" s="60">
        <f t="shared" si="56"/>
        <v>11600</v>
      </c>
      <c r="L1127" s="95">
        <f>'Estates Usage'!I113</f>
        <v>53.5</v>
      </c>
      <c r="M1127" s="95">
        <f>'Estates Usage'!J113</f>
        <v>55</v>
      </c>
      <c r="N1127" s="95">
        <f>'Estates Usage'!K113</f>
        <v>55.9</v>
      </c>
      <c r="O1127" s="95">
        <f>'Estates Usage'!L113</f>
        <v>52.75</v>
      </c>
      <c r="P1127" s="95">
        <f>'Estates Usage'!M113</f>
        <v>52.75</v>
      </c>
      <c r="Q1127" s="95">
        <f>'Estates Usage'!N113</f>
        <v>57.7</v>
      </c>
      <c r="R1127" s="64">
        <f t="shared" si="57"/>
        <v>54.599999999999994</v>
      </c>
      <c r="S1127" s="114">
        <f t="shared" si="58"/>
        <v>966.66666666666663</v>
      </c>
    </row>
    <row r="1128" spans="2:19" ht="15.75" x14ac:dyDescent="0.25">
      <c r="B1128" s="59"/>
      <c r="C1128" s="13">
        <v>0.625</v>
      </c>
      <c r="D1128" s="14">
        <v>3108</v>
      </c>
      <c r="E1128" s="15">
        <v>200</v>
      </c>
      <c r="F1128" s="15">
        <v>100</v>
      </c>
      <c r="G1128" s="16">
        <v>300</v>
      </c>
      <c r="H1128" s="15">
        <v>100</v>
      </c>
      <c r="I1128" s="16">
        <v>2000</v>
      </c>
      <c r="J1128" s="17">
        <v>2000</v>
      </c>
      <c r="K1128" s="60">
        <f t="shared" si="56"/>
        <v>4700</v>
      </c>
      <c r="L1128" s="95">
        <f>'Estates Usage'!I114</f>
        <v>41.5</v>
      </c>
      <c r="M1128" s="95">
        <f>'Estates Usage'!J114</f>
        <v>40.75</v>
      </c>
      <c r="N1128" s="95">
        <f>'Estates Usage'!K114</f>
        <v>42.25</v>
      </c>
      <c r="O1128" s="95">
        <f>'Estates Usage'!L114</f>
        <v>40.75</v>
      </c>
      <c r="P1128" s="95">
        <f>'Estates Usage'!M114</f>
        <v>55</v>
      </c>
      <c r="Q1128" s="95">
        <f>'Estates Usage'!N114</f>
        <v>55</v>
      </c>
      <c r="R1128" s="64">
        <f t="shared" si="57"/>
        <v>45.875</v>
      </c>
      <c r="S1128" s="114">
        <f t="shared" si="58"/>
        <v>391.66666666666669</v>
      </c>
    </row>
    <row r="1129" spans="2:19" ht="15.75" x14ac:dyDescent="0.25">
      <c r="B1129" s="59"/>
      <c r="C1129" s="13">
        <v>0.625</v>
      </c>
      <c r="D1129" s="14">
        <v>3109</v>
      </c>
      <c r="E1129" s="15">
        <v>700</v>
      </c>
      <c r="F1129" s="15">
        <v>500</v>
      </c>
      <c r="G1129" s="16">
        <v>800</v>
      </c>
      <c r="H1129" s="15">
        <v>2000</v>
      </c>
      <c r="I1129" s="16">
        <v>2200</v>
      </c>
      <c r="J1129" s="17">
        <v>900</v>
      </c>
      <c r="K1129" s="60">
        <f t="shared" si="56"/>
        <v>7100</v>
      </c>
      <c r="L1129" s="95">
        <f>'Estates Usage'!I115</f>
        <v>45.25</v>
      </c>
      <c r="M1129" s="95">
        <f>'Estates Usage'!J115</f>
        <v>43.75</v>
      </c>
      <c r="N1129" s="95">
        <f>'Estates Usage'!K115</f>
        <v>46</v>
      </c>
      <c r="O1129" s="95">
        <f>'Estates Usage'!L115</f>
        <v>55</v>
      </c>
      <c r="P1129" s="95">
        <f>'Estates Usage'!M115</f>
        <v>56.8</v>
      </c>
      <c r="Q1129" s="95">
        <f>'Estates Usage'!N115</f>
        <v>46.75</v>
      </c>
      <c r="R1129" s="64">
        <f t="shared" si="57"/>
        <v>48.925000000000004</v>
      </c>
      <c r="S1129" s="114">
        <f t="shared" si="58"/>
        <v>591.66666666666663</v>
      </c>
    </row>
    <row r="1130" spans="2:19" ht="15.75" x14ac:dyDescent="0.25">
      <c r="B1130" s="59"/>
      <c r="C1130" s="13">
        <v>0.625</v>
      </c>
      <c r="D1130" s="14">
        <v>3110</v>
      </c>
      <c r="E1130" s="15">
        <v>2000</v>
      </c>
      <c r="F1130" s="15">
        <v>1000</v>
      </c>
      <c r="G1130" s="16">
        <v>1100</v>
      </c>
      <c r="H1130" s="15">
        <v>800</v>
      </c>
      <c r="I1130" s="16">
        <v>1400</v>
      </c>
      <c r="J1130" s="17">
        <v>1700</v>
      </c>
      <c r="K1130" s="60">
        <f t="shared" si="56"/>
        <v>8000</v>
      </c>
      <c r="L1130" s="95">
        <f>'Estates Usage'!I116</f>
        <v>55</v>
      </c>
      <c r="M1130" s="95">
        <f>'Estates Usage'!J116</f>
        <v>47.5</v>
      </c>
      <c r="N1130" s="95">
        <f>'Estates Usage'!K116</f>
        <v>48.25</v>
      </c>
      <c r="O1130" s="95">
        <f>'Estates Usage'!L116</f>
        <v>46</v>
      </c>
      <c r="P1130" s="95">
        <f>'Estates Usage'!M116</f>
        <v>50.5</v>
      </c>
      <c r="Q1130" s="95">
        <f>'Estates Usage'!N116</f>
        <v>52.75</v>
      </c>
      <c r="R1130" s="64">
        <f t="shared" si="57"/>
        <v>50</v>
      </c>
      <c r="S1130" s="114">
        <f t="shared" si="58"/>
        <v>666.66666666666663</v>
      </c>
    </row>
    <row r="1131" spans="2:19" ht="15.75" x14ac:dyDescent="0.25">
      <c r="B1131" s="59"/>
      <c r="C1131" s="13">
        <v>0.625</v>
      </c>
      <c r="D1131" s="14">
        <v>3111</v>
      </c>
      <c r="E1131" s="15">
        <v>1000</v>
      </c>
      <c r="F1131" s="15">
        <v>800</v>
      </c>
      <c r="G1131" s="16">
        <v>1100</v>
      </c>
      <c r="H1131" s="15">
        <v>900</v>
      </c>
      <c r="I1131" s="16">
        <v>1000</v>
      </c>
      <c r="J1131" s="17">
        <v>1200</v>
      </c>
      <c r="K1131" s="60">
        <f t="shared" si="56"/>
        <v>6000</v>
      </c>
      <c r="L1131" s="95">
        <f>'Estates Usage'!I117</f>
        <v>47.5</v>
      </c>
      <c r="M1131" s="95">
        <f>'Estates Usage'!J117</f>
        <v>46</v>
      </c>
      <c r="N1131" s="95">
        <f>'Estates Usage'!K117</f>
        <v>48.25</v>
      </c>
      <c r="O1131" s="95">
        <f>'Estates Usage'!L117</f>
        <v>46.75</v>
      </c>
      <c r="P1131" s="95">
        <f>'Estates Usage'!M117</f>
        <v>47.5</v>
      </c>
      <c r="Q1131" s="95">
        <f>'Estates Usage'!N117</f>
        <v>49</v>
      </c>
      <c r="R1131" s="64">
        <f t="shared" si="57"/>
        <v>47.5</v>
      </c>
      <c r="S1131" s="114">
        <f t="shared" si="58"/>
        <v>500</v>
      </c>
    </row>
    <row r="1132" spans="2:19" ht="15.75" x14ac:dyDescent="0.25">
      <c r="B1132" s="59"/>
      <c r="C1132" s="13">
        <v>0.625</v>
      </c>
      <c r="D1132" s="14">
        <v>3112</v>
      </c>
      <c r="E1132" s="15">
        <v>500</v>
      </c>
      <c r="F1132" s="15">
        <v>100</v>
      </c>
      <c r="G1132" s="16">
        <v>600</v>
      </c>
      <c r="H1132" s="15">
        <v>400</v>
      </c>
      <c r="I1132" s="16">
        <v>500</v>
      </c>
      <c r="J1132" s="17">
        <v>500</v>
      </c>
      <c r="K1132" s="60">
        <f t="shared" si="56"/>
        <v>2600</v>
      </c>
      <c r="L1132" s="95">
        <f>'Estates Usage'!I118</f>
        <v>43.75</v>
      </c>
      <c r="M1132" s="95">
        <f>'Estates Usage'!J118</f>
        <v>40.75</v>
      </c>
      <c r="N1132" s="95">
        <f>'Estates Usage'!K118</f>
        <v>44.5</v>
      </c>
      <c r="O1132" s="95">
        <f>'Estates Usage'!L118</f>
        <v>43</v>
      </c>
      <c r="P1132" s="95">
        <f>'Estates Usage'!M118</f>
        <v>43.75</v>
      </c>
      <c r="Q1132" s="95">
        <f>'Estates Usage'!N118</f>
        <v>43.75</v>
      </c>
      <c r="R1132" s="64">
        <f t="shared" si="57"/>
        <v>43.25</v>
      </c>
      <c r="S1132" s="114">
        <f t="shared" si="58"/>
        <v>216.66666666666666</v>
      </c>
    </row>
    <row r="1133" spans="2:19" ht="15.75" x14ac:dyDescent="0.25">
      <c r="B1133" s="59"/>
      <c r="C1133" s="13">
        <v>0.625</v>
      </c>
      <c r="D1133" s="14">
        <v>3113</v>
      </c>
      <c r="E1133" s="15">
        <v>400</v>
      </c>
      <c r="F1133" s="15">
        <v>700</v>
      </c>
      <c r="G1133" s="16">
        <v>400</v>
      </c>
      <c r="H1133" s="15">
        <v>1400</v>
      </c>
      <c r="I1133" s="16">
        <v>1300</v>
      </c>
      <c r="J1133" s="17">
        <v>1300</v>
      </c>
      <c r="K1133" s="60">
        <f t="shared" si="56"/>
        <v>5500</v>
      </c>
      <c r="L1133" s="95">
        <f>'Estates Usage'!I119</f>
        <v>43</v>
      </c>
      <c r="M1133" s="95">
        <f>'Estates Usage'!J119</f>
        <v>45.25</v>
      </c>
      <c r="N1133" s="95">
        <f>'Estates Usage'!K119</f>
        <v>43</v>
      </c>
      <c r="O1133" s="95">
        <f>'Estates Usage'!L119</f>
        <v>50.5</v>
      </c>
      <c r="P1133" s="95">
        <f>'Estates Usage'!M119</f>
        <v>49.75</v>
      </c>
      <c r="Q1133" s="95">
        <f>'Estates Usage'!N119</f>
        <v>49.75</v>
      </c>
      <c r="R1133" s="64">
        <f t="shared" si="57"/>
        <v>46.875</v>
      </c>
      <c r="S1133" s="114">
        <f t="shared" si="58"/>
        <v>458.33333333333331</v>
      </c>
    </row>
    <row r="1134" spans="2:19" ht="15.75" x14ac:dyDescent="0.25">
      <c r="B1134" s="59"/>
      <c r="C1134" s="13">
        <v>0.625</v>
      </c>
      <c r="D1134" s="14">
        <v>3114</v>
      </c>
      <c r="E1134" s="15">
        <v>1300</v>
      </c>
      <c r="F1134" s="15">
        <v>700</v>
      </c>
      <c r="G1134" s="16">
        <v>800</v>
      </c>
      <c r="H1134" s="15">
        <v>600</v>
      </c>
      <c r="I1134" s="16">
        <v>800</v>
      </c>
      <c r="J1134" s="17">
        <v>800</v>
      </c>
      <c r="K1134" s="60">
        <f t="shared" si="56"/>
        <v>5000</v>
      </c>
      <c r="L1134" s="95">
        <f>'Estates Usage'!I120</f>
        <v>49.75</v>
      </c>
      <c r="M1134" s="95">
        <f>'Estates Usage'!J120</f>
        <v>45.25</v>
      </c>
      <c r="N1134" s="95">
        <f>'Estates Usage'!K120</f>
        <v>46</v>
      </c>
      <c r="O1134" s="95">
        <f>'Estates Usage'!L120</f>
        <v>44.5</v>
      </c>
      <c r="P1134" s="95">
        <f>'Estates Usage'!M120</f>
        <v>46</v>
      </c>
      <c r="Q1134" s="95">
        <f>'Estates Usage'!N120</f>
        <v>46</v>
      </c>
      <c r="R1134" s="64">
        <f t="shared" si="57"/>
        <v>46.25</v>
      </c>
      <c r="S1134" s="114">
        <f t="shared" si="58"/>
        <v>416.66666666666669</v>
      </c>
    </row>
    <row r="1135" spans="2:19" ht="15.75" x14ac:dyDescent="0.25">
      <c r="B1135" s="59"/>
      <c r="C1135" s="13">
        <v>0.625</v>
      </c>
      <c r="D1135" s="14">
        <v>3115</v>
      </c>
      <c r="E1135" s="15">
        <v>1800</v>
      </c>
      <c r="F1135" s="15">
        <v>2000</v>
      </c>
      <c r="G1135" s="16">
        <v>2000</v>
      </c>
      <c r="H1135" s="15">
        <v>1700</v>
      </c>
      <c r="I1135" s="16">
        <v>1900</v>
      </c>
      <c r="J1135" s="17">
        <v>1900</v>
      </c>
      <c r="K1135" s="60">
        <f t="shared" si="56"/>
        <v>11300</v>
      </c>
      <c r="L1135" s="95">
        <f>'Estates Usage'!I121</f>
        <v>53.5</v>
      </c>
      <c r="M1135" s="95">
        <f>'Estates Usage'!J121</f>
        <v>55</v>
      </c>
      <c r="N1135" s="95">
        <f>'Estates Usage'!K121</f>
        <v>55</v>
      </c>
      <c r="O1135" s="95">
        <f>'Estates Usage'!L121</f>
        <v>52.75</v>
      </c>
      <c r="P1135" s="95">
        <f>'Estates Usage'!M121</f>
        <v>54.25</v>
      </c>
      <c r="Q1135" s="95">
        <f>'Estates Usage'!N121</f>
        <v>54.25</v>
      </c>
      <c r="R1135" s="64">
        <f t="shared" si="57"/>
        <v>54.125</v>
      </c>
      <c r="S1135" s="114">
        <f t="shared" si="58"/>
        <v>941.66666666666663</v>
      </c>
    </row>
    <row r="1136" spans="2:19" ht="15.75" x14ac:dyDescent="0.25">
      <c r="B1136" s="59"/>
      <c r="C1136" s="13">
        <v>0.625</v>
      </c>
      <c r="D1136" s="14">
        <v>3116</v>
      </c>
      <c r="E1136" s="15">
        <v>1800</v>
      </c>
      <c r="F1136" s="15">
        <v>1700</v>
      </c>
      <c r="G1136" s="16">
        <v>2100</v>
      </c>
      <c r="H1136" s="15">
        <v>1500</v>
      </c>
      <c r="I1136" s="16">
        <v>4800</v>
      </c>
      <c r="J1136" s="17">
        <v>2000</v>
      </c>
      <c r="K1136" s="60">
        <f t="shared" si="56"/>
        <v>13900</v>
      </c>
      <c r="L1136" s="95">
        <f>'Estates Usage'!I122</f>
        <v>53.5</v>
      </c>
      <c r="M1136" s="95">
        <f>'Estates Usage'!J122</f>
        <v>52.75</v>
      </c>
      <c r="N1136" s="95">
        <f>'Estates Usage'!K122</f>
        <v>55.9</v>
      </c>
      <c r="O1136" s="95">
        <f>'Estates Usage'!L122</f>
        <v>51.25</v>
      </c>
      <c r="P1136" s="95">
        <f>'Estates Usage'!M122</f>
        <v>81.400000000000006</v>
      </c>
      <c r="Q1136" s="95">
        <f>'Estates Usage'!N122</f>
        <v>55</v>
      </c>
      <c r="R1136" s="64">
        <f t="shared" si="57"/>
        <v>58.300000000000004</v>
      </c>
      <c r="S1136" s="114">
        <f t="shared" si="58"/>
        <v>1158.3333333333333</v>
      </c>
    </row>
    <row r="1137" spans="2:19" ht="15.75" x14ac:dyDescent="0.25">
      <c r="B1137" s="59"/>
      <c r="C1137" s="13">
        <v>0.625</v>
      </c>
      <c r="D1137" s="14">
        <v>3117</v>
      </c>
      <c r="E1137" s="15">
        <v>9700</v>
      </c>
      <c r="F1137" s="15">
        <v>10700</v>
      </c>
      <c r="G1137" s="16">
        <v>11900</v>
      </c>
      <c r="H1137" s="15">
        <v>6400</v>
      </c>
      <c r="I1137" s="16">
        <v>2500</v>
      </c>
      <c r="J1137" s="17">
        <v>8300</v>
      </c>
      <c r="K1137" s="60">
        <f t="shared" si="56"/>
        <v>49500</v>
      </c>
      <c r="L1137" s="95">
        <f>'Estates Usage'!I123</f>
        <v>132.85</v>
      </c>
      <c r="M1137" s="95">
        <f>'Estates Usage'!J123</f>
        <v>143.35000000000002</v>
      </c>
      <c r="N1137" s="95">
        <f>'Estates Usage'!K123</f>
        <v>155.94999999999999</v>
      </c>
      <c r="O1137" s="95">
        <f>'Estates Usage'!L123</f>
        <v>98.2</v>
      </c>
      <c r="P1137" s="95">
        <f>'Estates Usage'!M123</f>
        <v>59.5</v>
      </c>
      <c r="Q1137" s="95">
        <f>'Estates Usage'!N123</f>
        <v>118.15</v>
      </c>
      <c r="R1137" s="64">
        <f t="shared" si="57"/>
        <v>118</v>
      </c>
      <c r="S1137" s="114">
        <f t="shared" si="58"/>
        <v>4125</v>
      </c>
    </row>
    <row r="1138" spans="2:19" ht="15.75" x14ac:dyDescent="0.25">
      <c r="B1138" s="59"/>
      <c r="C1138" s="13">
        <v>0.625</v>
      </c>
      <c r="D1138" s="14">
        <v>3118</v>
      </c>
      <c r="E1138" s="15">
        <v>500</v>
      </c>
      <c r="F1138" s="15">
        <v>300</v>
      </c>
      <c r="G1138" s="16">
        <v>300</v>
      </c>
      <c r="H1138" s="15">
        <v>300</v>
      </c>
      <c r="I1138" s="16">
        <v>700</v>
      </c>
      <c r="J1138" s="17">
        <v>700</v>
      </c>
      <c r="K1138" s="60">
        <f t="shared" si="56"/>
        <v>2800</v>
      </c>
      <c r="L1138" s="95">
        <f>'Estates Usage'!I124</f>
        <v>43.75</v>
      </c>
      <c r="M1138" s="95">
        <f>'Estates Usage'!J124</f>
        <v>42.25</v>
      </c>
      <c r="N1138" s="95">
        <f>'Estates Usage'!K124</f>
        <v>42.25</v>
      </c>
      <c r="O1138" s="95">
        <f>'Estates Usage'!L124</f>
        <v>42.25</v>
      </c>
      <c r="P1138" s="95">
        <f>'Estates Usage'!M124</f>
        <v>45.25</v>
      </c>
      <c r="Q1138" s="95">
        <f>'Estates Usage'!N124</f>
        <v>45.25</v>
      </c>
      <c r="R1138" s="64">
        <f t="shared" si="57"/>
        <v>43.5</v>
      </c>
      <c r="S1138" s="114">
        <f t="shared" si="58"/>
        <v>233.33333333333334</v>
      </c>
    </row>
    <row r="1139" spans="2:19" ht="15.75" x14ac:dyDescent="0.25">
      <c r="B1139" s="59"/>
      <c r="C1139" s="13">
        <v>0.625</v>
      </c>
      <c r="D1139" s="14">
        <v>3119</v>
      </c>
      <c r="E1139" s="15">
        <v>700</v>
      </c>
      <c r="F1139" s="15">
        <v>600</v>
      </c>
      <c r="G1139" s="16">
        <v>600</v>
      </c>
      <c r="H1139" s="15">
        <v>500</v>
      </c>
      <c r="I1139" s="16">
        <v>600</v>
      </c>
      <c r="J1139" s="17">
        <v>700</v>
      </c>
      <c r="K1139" s="60">
        <f t="shared" si="56"/>
        <v>3700</v>
      </c>
      <c r="L1139" s="95">
        <f>'Estates Usage'!I125</f>
        <v>45.25</v>
      </c>
      <c r="M1139" s="95">
        <f>'Estates Usage'!J125</f>
        <v>44.5</v>
      </c>
      <c r="N1139" s="95">
        <f>'Estates Usage'!K125</f>
        <v>44.5</v>
      </c>
      <c r="O1139" s="95">
        <f>'Estates Usage'!L125</f>
        <v>43.75</v>
      </c>
      <c r="P1139" s="95">
        <f>'Estates Usage'!M125</f>
        <v>44.5</v>
      </c>
      <c r="Q1139" s="95">
        <f>'Estates Usage'!N125</f>
        <v>45.25</v>
      </c>
      <c r="R1139" s="64">
        <f t="shared" si="57"/>
        <v>44.625</v>
      </c>
      <c r="S1139" s="114">
        <f t="shared" si="58"/>
        <v>308.33333333333331</v>
      </c>
    </row>
    <row r="1140" spans="2:19" ht="15.75" x14ac:dyDescent="0.25">
      <c r="B1140" s="59"/>
      <c r="C1140" s="13">
        <v>0.625</v>
      </c>
      <c r="D1140" s="14">
        <v>3120</v>
      </c>
      <c r="E1140" s="15">
        <v>400</v>
      </c>
      <c r="F1140" s="15">
        <v>300</v>
      </c>
      <c r="G1140" s="16">
        <v>400</v>
      </c>
      <c r="H1140" s="15">
        <v>300</v>
      </c>
      <c r="I1140" s="16">
        <v>700</v>
      </c>
      <c r="J1140" s="17">
        <v>600</v>
      </c>
      <c r="K1140" s="60">
        <f t="shared" si="56"/>
        <v>2700</v>
      </c>
      <c r="L1140" s="95">
        <f>'Estates Usage'!I126</f>
        <v>43</v>
      </c>
      <c r="M1140" s="95">
        <f>'Estates Usage'!J126</f>
        <v>42.25</v>
      </c>
      <c r="N1140" s="95">
        <f>'Estates Usage'!K126</f>
        <v>43</v>
      </c>
      <c r="O1140" s="95">
        <f>'Estates Usage'!L126</f>
        <v>42.25</v>
      </c>
      <c r="P1140" s="95">
        <f>'Estates Usage'!M126</f>
        <v>45.25</v>
      </c>
      <c r="Q1140" s="95">
        <f>'Estates Usage'!N126</f>
        <v>44.5</v>
      </c>
      <c r="R1140" s="64">
        <f t="shared" si="57"/>
        <v>43.375</v>
      </c>
      <c r="S1140" s="114">
        <f t="shared" si="58"/>
        <v>225</v>
      </c>
    </row>
    <row r="1141" spans="2:19" ht="15.75" x14ac:dyDescent="0.25">
      <c r="B1141" s="59"/>
      <c r="C1141" s="13">
        <v>0.625</v>
      </c>
      <c r="D1141" s="14">
        <v>3121</v>
      </c>
      <c r="E1141" s="15">
        <v>1500</v>
      </c>
      <c r="F1141" s="15">
        <v>1400</v>
      </c>
      <c r="G1141" s="16">
        <v>1900</v>
      </c>
      <c r="H1141" s="15">
        <v>1600</v>
      </c>
      <c r="I1141" s="16">
        <v>2100</v>
      </c>
      <c r="J1141" s="17">
        <v>1100</v>
      </c>
      <c r="K1141" s="60">
        <f t="shared" si="56"/>
        <v>9600</v>
      </c>
      <c r="L1141" s="95">
        <f>'Estates Usage'!I127</f>
        <v>51.25</v>
      </c>
      <c r="M1141" s="95">
        <f>'Estates Usage'!J127</f>
        <v>50.5</v>
      </c>
      <c r="N1141" s="95">
        <f>'Estates Usage'!K127</f>
        <v>54.25</v>
      </c>
      <c r="O1141" s="95">
        <f>'Estates Usage'!L127</f>
        <v>52</v>
      </c>
      <c r="P1141" s="95">
        <f>'Estates Usage'!M127</f>
        <v>55.9</v>
      </c>
      <c r="Q1141" s="95">
        <f>'Estates Usage'!N127</f>
        <v>48.25</v>
      </c>
      <c r="R1141" s="64">
        <f t="shared" si="57"/>
        <v>52.024999999999999</v>
      </c>
      <c r="S1141" s="114">
        <f t="shared" si="58"/>
        <v>800</v>
      </c>
    </row>
    <row r="1142" spans="2:19" ht="15.75" x14ac:dyDescent="0.25">
      <c r="B1142" s="59"/>
      <c r="C1142" s="13">
        <v>0.625</v>
      </c>
      <c r="D1142" s="14">
        <v>3122</v>
      </c>
      <c r="E1142" s="15">
        <v>3500</v>
      </c>
      <c r="F1142" s="15">
        <v>3200</v>
      </c>
      <c r="G1142" s="16">
        <v>3700</v>
      </c>
      <c r="H1142" s="15">
        <v>3000</v>
      </c>
      <c r="I1142" s="16">
        <v>13300</v>
      </c>
      <c r="J1142" s="17">
        <v>13400</v>
      </c>
      <c r="K1142" s="60">
        <f t="shared" si="56"/>
        <v>40100</v>
      </c>
      <c r="L1142" s="95">
        <f>'Estates Usage'!I128</f>
        <v>68.5</v>
      </c>
      <c r="M1142" s="95">
        <f>'Estates Usage'!J128</f>
        <v>65.8</v>
      </c>
      <c r="N1142" s="95">
        <f>'Estates Usage'!K128</f>
        <v>70.3</v>
      </c>
      <c r="O1142" s="95">
        <f>'Estates Usage'!L128</f>
        <v>64</v>
      </c>
      <c r="P1142" s="95">
        <f>'Estates Usage'!M128</f>
        <v>170.65</v>
      </c>
      <c r="Q1142" s="95">
        <f>'Estates Usage'!N128</f>
        <v>171.7</v>
      </c>
      <c r="R1142" s="64">
        <f t="shared" si="57"/>
        <v>101.825</v>
      </c>
      <c r="S1142" s="114">
        <f t="shared" si="58"/>
        <v>3341.6666666666665</v>
      </c>
    </row>
    <row r="1143" spans="2:19" ht="15.75" x14ac:dyDescent="0.25">
      <c r="B1143" s="59"/>
      <c r="C1143" s="13">
        <v>0.625</v>
      </c>
      <c r="D1143" s="14">
        <v>3123</v>
      </c>
      <c r="E1143" s="15">
        <v>900</v>
      </c>
      <c r="F1143" s="15">
        <v>700</v>
      </c>
      <c r="G1143" s="16">
        <v>700</v>
      </c>
      <c r="H1143" s="15">
        <v>700</v>
      </c>
      <c r="I1143" s="16">
        <v>700</v>
      </c>
      <c r="J1143" s="17">
        <v>800</v>
      </c>
      <c r="K1143" s="60">
        <f t="shared" si="56"/>
        <v>4500</v>
      </c>
      <c r="L1143" s="95">
        <f>'Estates Usage'!I129</f>
        <v>46.75</v>
      </c>
      <c r="M1143" s="95">
        <f>'Estates Usage'!J129</f>
        <v>45.25</v>
      </c>
      <c r="N1143" s="95">
        <f>'Estates Usage'!K129</f>
        <v>45.25</v>
      </c>
      <c r="O1143" s="95">
        <f>'Estates Usage'!L129</f>
        <v>45.25</v>
      </c>
      <c r="P1143" s="95">
        <f>'Estates Usage'!M129</f>
        <v>45.25</v>
      </c>
      <c r="Q1143" s="95">
        <f>'Estates Usage'!N129</f>
        <v>46</v>
      </c>
      <c r="R1143" s="64">
        <f t="shared" si="57"/>
        <v>45.625</v>
      </c>
      <c r="S1143" s="114">
        <f t="shared" si="58"/>
        <v>375</v>
      </c>
    </row>
    <row r="1144" spans="2:19" ht="15.75" x14ac:dyDescent="0.25">
      <c r="B1144" s="59"/>
      <c r="C1144" s="13">
        <v>0.625</v>
      </c>
      <c r="D1144" s="14">
        <v>3124</v>
      </c>
      <c r="E1144" s="15">
        <v>700</v>
      </c>
      <c r="F1144" s="15">
        <v>800</v>
      </c>
      <c r="G1144" s="16">
        <v>1200</v>
      </c>
      <c r="H1144" s="15">
        <v>1000</v>
      </c>
      <c r="I1144" s="16">
        <v>700</v>
      </c>
      <c r="J1144" s="17">
        <v>100</v>
      </c>
      <c r="K1144" s="60">
        <f t="shared" si="56"/>
        <v>4500</v>
      </c>
      <c r="L1144" s="95">
        <f>'Estates Usage'!I130</f>
        <v>45.25</v>
      </c>
      <c r="M1144" s="95">
        <f>'Estates Usage'!J130</f>
        <v>46</v>
      </c>
      <c r="N1144" s="95">
        <f>'Estates Usage'!K130</f>
        <v>49</v>
      </c>
      <c r="O1144" s="95">
        <f>'Estates Usage'!L130</f>
        <v>47.5</v>
      </c>
      <c r="P1144" s="95">
        <f>'Estates Usage'!M130</f>
        <v>45.25</v>
      </c>
      <c r="Q1144" s="95">
        <f>'Estates Usage'!N130</f>
        <v>40.75</v>
      </c>
      <c r="R1144" s="64">
        <f t="shared" si="57"/>
        <v>45.625</v>
      </c>
      <c r="S1144" s="114">
        <f t="shared" si="58"/>
        <v>375</v>
      </c>
    </row>
    <row r="1145" spans="2:19" ht="15.75" x14ac:dyDescent="0.25">
      <c r="B1145" s="59"/>
      <c r="C1145" s="13">
        <v>0.625</v>
      </c>
      <c r="D1145" s="14">
        <v>3125</v>
      </c>
      <c r="E1145" s="15">
        <v>2500</v>
      </c>
      <c r="F1145" s="15">
        <v>2100</v>
      </c>
      <c r="G1145" s="16">
        <v>2500</v>
      </c>
      <c r="H1145" s="15">
        <v>1900</v>
      </c>
      <c r="I1145" s="16">
        <v>2100</v>
      </c>
      <c r="J1145" s="17">
        <v>1800</v>
      </c>
      <c r="K1145" s="60">
        <f t="shared" si="56"/>
        <v>12900</v>
      </c>
      <c r="L1145" s="95">
        <f>'Estates Usage'!I131</f>
        <v>59.5</v>
      </c>
      <c r="M1145" s="95">
        <f>'Estates Usage'!J131</f>
        <v>55.9</v>
      </c>
      <c r="N1145" s="95">
        <f>'Estates Usage'!K131</f>
        <v>59.5</v>
      </c>
      <c r="O1145" s="95">
        <f>'Estates Usage'!L131</f>
        <v>54.25</v>
      </c>
      <c r="P1145" s="95">
        <f>'Estates Usage'!M131</f>
        <v>55.9</v>
      </c>
      <c r="Q1145" s="95">
        <f>'Estates Usage'!N131</f>
        <v>53.5</v>
      </c>
      <c r="R1145" s="64">
        <f t="shared" si="57"/>
        <v>56.425000000000004</v>
      </c>
      <c r="S1145" s="114">
        <f t="shared" si="58"/>
        <v>1075</v>
      </c>
    </row>
    <row r="1146" spans="2:19" ht="15.75" x14ac:dyDescent="0.25">
      <c r="B1146" s="59"/>
      <c r="C1146" s="13">
        <v>0.625</v>
      </c>
      <c r="D1146" s="14">
        <v>3126</v>
      </c>
      <c r="E1146" s="15">
        <v>800</v>
      </c>
      <c r="F1146" s="15">
        <v>700</v>
      </c>
      <c r="G1146" s="16">
        <v>700</v>
      </c>
      <c r="H1146" s="15">
        <v>600</v>
      </c>
      <c r="I1146" s="16">
        <v>800</v>
      </c>
      <c r="J1146" s="17">
        <v>800</v>
      </c>
      <c r="K1146" s="60">
        <f t="shared" si="56"/>
        <v>4400</v>
      </c>
      <c r="L1146" s="95">
        <f>'Estates Usage'!I132</f>
        <v>46</v>
      </c>
      <c r="M1146" s="95">
        <f>'Estates Usage'!J132</f>
        <v>45.25</v>
      </c>
      <c r="N1146" s="95">
        <f>'Estates Usage'!K132</f>
        <v>45.25</v>
      </c>
      <c r="O1146" s="95">
        <f>'Estates Usage'!L132</f>
        <v>44.5</v>
      </c>
      <c r="P1146" s="95">
        <f>'Estates Usage'!M132</f>
        <v>46</v>
      </c>
      <c r="Q1146" s="95">
        <f>'Estates Usage'!N132</f>
        <v>46</v>
      </c>
      <c r="R1146" s="64">
        <f t="shared" si="57"/>
        <v>45.5</v>
      </c>
      <c r="S1146" s="114">
        <f t="shared" si="58"/>
        <v>366.66666666666669</v>
      </c>
    </row>
    <row r="1147" spans="2:19" ht="15.75" x14ac:dyDescent="0.25">
      <c r="B1147" s="59"/>
      <c r="C1147" s="13">
        <v>0.625</v>
      </c>
      <c r="D1147" s="14">
        <v>3127</v>
      </c>
      <c r="E1147" s="15">
        <v>1100</v>
      </c>
      <c r="F1147" s="15">
        <v>700</v>
      </c>
      <c r="G1147" s="16">
        <v>1500</v>
      </c>
      <c r="H1147" s="15">
        <v>300</v>
      </c>
      <c r="I1147" s="16">
        <v>1200</v>
      </c>
      <c r="J1147" s="17">
        <v>700</v>
      </c>
      <c r="K1147" s="60">
        <f t="shared" si="56"/>
        <v>5500</v>
      </c>
      <c r="L1147" s="95">
        <f>'Estates Usage'!I133</f>
        <v>48.25</v>
      </c>
      <c r="M1147" s="95">
        <f>'Estates Usage'!J133</f>
        <v>45.25</v>
      </c>
      <c r="N1147" s="95">
        <f>'Estates Usage'!K133</f>
        <v>51.25</v>
      </c>
      <c r="O1147" s="95">
        <f>'Estates Usage'!L133</f>
        <v>42.25</v>
      </c>
      <c r="P1147" s="95">
        <f>'Estates Usage'!M133</f>
        <v>49</v>
      </c>
      <c r="Q1147" s="95">
        <f>'Estates Usage'!N133</f>
        <v>45.25</v>
      </c>
      <c r="R1147" s="64">
        <f t="shared" si="57"/>
        <v>46.875</v>
      </c>
      <c r="S1147" s="114">
        <f t="shared" si="58"/>
        <v>458.33333333333331</v>
      </c>
    </row>
    <row r="1148" spans="2:19" ht="15.75" x14ac:dyDescent="0.25">
      <c r="B1148" s="59"/>
      <c r="C1148" s="13">
        <v>0.625</v>
      </c>
      <c r="D1148" s="14">
        <v>3128</v>
      </c>
      <c r="E1148" s="15"/>
      <c r="F1148" s="15">
        <v>100</v>
      </c>
      <c r="G1148" s="16">
        <v>1000</v>
      </c>
      <c r="H1148" s="15">
        <v>900</v>
      </c>
      <c r="I1148" s="16">
        <v>800</v>
      </c>
      <c r="J1148" s="17">
        <v>900</v>
      </c>
      <c r="K1148" s="60">
        <f t="shared" si="56"/>
        <v>3700</v>
      </c>
      <c r="L1148" s="95">
        <f>'Estates Usage'!I134</f>
        <v>40</v>
      </c>
      <c r="M1148" s="95">
        <f>'Estates Usage'!J134</f>
        <v>40.75</v>
      </c>
      <c r="N1148" s="95">
        <f>'Estates Usage'!K134</f>
        <v>47.5</v>
      </c>
      <c r="O1148" s="95">
        <f>'Estates Usage'!L134</f>
        <v>46.75</v>
      </c>
      <c r="P1148" s="95">
        <f>'Estates Usage'!M134</f>
        <v>46</v>
      </c>
      <c r="Q1148" s="95">
        <f>'Estates Usage'!N134</f>
        <v>46.75</v>
      </c>
      <c r="R1148" s="64">
        <f t="shared" si="57"/>
        <v>44.625</v>
      </c>
      <c r="S1148" s="114">
        <f t="shared" si="58"/>
        <v>370</v>
      </c>
    </row>
    <row r="1149" spans="2:19" ht="15.75" x14ac:dyDescent="0.25">
      <c r="B1149" s="59"/>
      <c r="C1149" s="13">
        <v>0.625</v>
      </c>
      <c r="D1149" s="14">
        <v>3129</v>
      </c>
      <c r="E1149" s="15">
        <v>400</v>
      </c>
      <c r="F1149" s="15">
        <v>400</v>
      </c>
      <c r="G1149" s="16">
        <v>700</v>
      </c>
      <c r="H1149" s="15">
        <v>500</v>
      </c>
      <c r="I1149" s="16">
        <v>700</v>
      </c>
      <c r="J1149" s="17">
        <v>2300</v>
      </c>
      <c r="K1149" s="60">
        <f t="shared" si="56"/>
        <v>5000</v>
      </c>
      <c r="L1149" s="95">
        <f>'Estates Usage'!I135</f>
        <v>43</v>
      </c>
      <c r="M1149" s="95">
        <f>'Estates Usage'!J135</f>
        <v>43</v>
      </c>
      <c r="N1149" s="95">
        <f>'Estates Usage'!K135</f>
        <v>45.25</v>
      </c>
      <c r="O1149" s="95">
        <f>'Estates Usage'!L135</f>
        <v>43.75</v>
      </c>
      <c r="P1149" s="95">
        <f>'Estates Usage'!M135</f>
        <v>45.25</v>
      </c>
      <c r="Q1149" s="95">
        <f>'Estates Usage'!N135</f>
        <v>57.7</v>
      </c>
      <c r="R1149" s="64">
        <f t="shared" si="57"/>
        <v>46.324999999999996</v>
      </c>
      <c r="S1149" s="114">
        <f t="shared" si="58"/>
        <v>416.66666666666669</v>
      </c>
    </row>
    <row r="1150" spans="2:19" ht="15.75" x14ac:dyDescent="0.25">
      <c r="B1150" s="59"/>
      <c r="C1150" s="13">
        <v>0.625</v>
      </c>
      <c r="D1150" s="14">
        <v>3130</v>
      </c>
      <c r="E1150" s="15">
        <v>2500</v>
      </c>
      <c r="F1150" s="15">
        <v>800</v>
      </c>
      <c r="G1150" s="16">
        <v>500</v>
      </c>
      <c r="H1150" s="15">
        <v>700</v>
      </c>
      <c r="I1150" s="16">
        <v>4800</v>
      </c>
      <c r="J1150" s="17">
        <v>4700</v>
      </c>
      <c r="K1150" s="60">
        <f t="shared" si="56"/>
        <v>14000</v>
      </c>
      <c r="L1150" s="95">
        <f>'Estates Usage'!I136</f>
        <v>59.5</v>
      </c>
      <c r="M1150" s="95">
        <f>'Estates Usage'!J136</f>
        <v>46</v>
      </c>
      <c r="N1150" s="95">
        <f>'Estates Usage'!K136</f>
        <v>43.75</v>
      </c>
      <c r="O1150" s="95">
        <f>'Estates Usage'!L136</f>
        <v>45.25</v>
      </c>
      <c r="P1150" s="95">
        <f>'Estates Usage'!M136</f>
        <v>81.400000000000006</v>
      </c>
      <c r="Q1150" s="95">
        <f>'Estates Usage'!N136</f>
        <v>80.349999999999994</v>
      </c>
      <c r="R1150" s="64">
        <f t="shared" si="57"/>
        <v>59.375</v>
      </c>
      <c r="S1150" s="114">
        <f t="shared" si="58"/>
        <v>1166.6666666666667</v>
      </c>
    </row>
    <row r="1151" spans="2:19" ht="15.75" x14ac:dyDescent="0.25">
      <c r="B1151" s="59"/>
      <c r="C1151" s="13">
        <v>0.625</v>
      </c>
      <c r="D1151" s="14">
        <v>3131</v>
      </c>
      <c r="E1151" s="15">
        <v>1400</v>
      </c>
      <c r="F1151" s="15">
        <v>500</v>
      </c>
      <c r="G1151" s="16">
        <v>700</v>
      </c>
      <c r="H1151" s="15">
        <v>2300</v>
      </c>
      <c r="I1151" s="16">
        <v>5300</v>
      </c>
      <c r="J1151" s="17">
        <v>18500</v>
      </c>
      <c r="K1151" s="60">
        <f t="shared" si="56"/>
        <v>28700</v>
      </c>
      <c r="L1151" s="95">
        <f>'Estates Usage'!I137</f>
        <v>50.5</v>
      </c>
      <c r="M1151" s="95">
        <f>'Estates Usage'!J137</f>
        <v>43.75</v>
      </c>
      <c r="N1151" s="95">
        <f>'Estates Usage'!K137</f>
        <v>45.25</v>
      </c>
      <c r="O1151" s="95">
        <f>'Estates Usage'!L137</f>
        <v>57.7</v>
      </c>
      <c r="P1151" s="95">
        <f>'Estates Usage'!M137</f>
        <v>86.65</v>
      </c>
      <c r="Q1151" s="95">
        <f>'Estates Usage'!N137</f>
        <v>225.25</v>
      </c>
      <c r="R1151" s="64">
        <f t="shared" si="57"/>
        <v>84.850000000000009</v>
      </c>
      <c r="S1151" s="114">
        <f t="shared" si="58"/>
        <v>2391.6666666666665</v>
      </c>
    </row>
    <row r="1152" spans="2:19" ht="15.75" x14ac:dyDescent="0.25">
      <c r="B1152" s="59"/>
      <c r="C1152" s="13">
        <v>0.625</v>
      </c>
      <c r="D1152" s="14">
        <v>3132</v>
      </c>
      <c r="E1152" s="15">
        <v>700</v>
      </c>
      <c r="F1152" s="15">
        <v>700</v>
      </c>
      <c r="G1152" s="16">
        <v>800</v>
      </c>
      <c r="H1152" s="15">
        <v>700</v>
      </c>
      <c r="I1152" s="16">
        <v>13900</v>
      </c>
      <c r="J1152" s="17">
        <v>11700</v>
      </c>
      <c r="K1152" s="60">
        <f t="shared" si="56"/>
        <v>28500</v>
      </c>
      <c r="L1152" s="95">
        <f>'Estates Usage'!I138</f>
        <v>45.25</v>
      </c>
      <c r="M1152" s="95">
        <f>'Estates Usage'!J138</f>
        <v>45.25</v>
      </c>
      <c r="N1152" s="95">
        <f>'Estates Usage'!K138</f>
        <v>46</v>
      </c>
      <c r="O1152" s="95">
        <f>'Estates Usage'!L138</f>
        <v>45.25</v>
      </c>
      <c r="P1152" s="95">
        <f>'Estates Usage'!M138</f>
        <v>176.95</v>
      </c>
      <c r="Q1152" s="95">
        <f>'Estates Usage'!N138</f>
        <v>153.85000000000002</v>
      </c>
      <c r="R1152" s="64">
        <f t="shared" si="57"/>
        <v>85.424999999999997</v>
      </c>
      <c r="S1152" s="114">
        <f t="shared" si="58"/>
        <v>2375</v>
      </c>
    </row>
    <row r="1153" spans="2:19" ht="15.75" x14ac:dyDescent="0.25">
      <c r="B1153" s="59"/>
      <c r="C1153" s="13">
        <v>0.625</v>
      </c>
      <c r="D1153" s="14">
        <v>3133</v>
      </c>
      <c r="E1153" s="15">
        <v>1700</v>
      </c>
      <c r="F1153" s="15">
        <v>2000</v>
      </c>
      <c r="G1153" s="16">
        <v>400</v>
      </c>
      <c r="H1153" s="15">
        <v>1200</v>
      </c>
      <c r="I1153" s="16">
        <v>7600</v>
      </c>
      <c r="J1153" s="17">
        <v>9600</v>
      </c>
      <c r="K1153" s="60">
        <f t="shared" si="56"/>
        <v>22500</v>
      </c>
      <c r="L1153" s="95">
        <f>'Estates Usage'!I139</f>
        <v>52.75</v>
      </c>
      <c r="M1153" s="95">
        <f>'Estates Usage'!J139</f>
        <v>55</v>
      </c>
      <c r="N1153" s="95">
        <f>'Estates Usage'!K139</f>
        <v>43</v>
      </c>
      <c r="O1153" s="95">
        <f>'Estates Usage'!L139</f>
        <v>49</v>
      </c>
      <c r="P1153" s="95">
        <f>'Estates Usage'!M139</f>
        <v>110.80000000000001</v>
      </c>
      <c r="Q1153" s="95">
        <f>'Estates Usage'!N139</f>
        <v>131.80000000000001</v>
      </c>
      <c r="R1153" s="64">
        <f t="shared" si="57"/>
        <v>73.725000000000009</v>
      </c>
      <c r="S1153" s="114">
        <f t="shared" si="58"/>
        <v>1875</v>
      </c>
    </row>
    <row r="1154" spans="2:19" ht="15.75" x14ac:dyDescent="0.25">
      <c r="B1154" s="59"/>
      <c r="C1154" s="13">
        <v>0.625</v>
      </c>
      <c r="D1154" s="14">
        <v>3134</v>
      </c>
      <c r="E1154" s="15">
        <v>17800</v>
      </c>
      <c r="F1154" s="15">
        <v>16800</v>
      </c>
      <c r="G1154" s="16">
        <v>6200</v>
      </c>
      <c r="H1154" s="15">
        <v>1500</v>
      </c>
      <c r="I1154" s="16">
        <v>1700</v>
      </c>
      <c r="J1154" s="17">
        <v>4300</v>
      </c>
      <c r="K1154" s="60">
        <f t="shared" si="56"/>
        <v>48300</v>
      </c>
      <c r="L1154" s="95">
        <f>'Estates Usage'!I140</f>
        <v>217.9</v>
      </c>
      <c r="M1154" s="95">
        <f>'Estates Usage'!J140</f>
        <v>207.4</v>
      </c>
      <c r="N1154" s="95">
        <f>'Estates Usage'!K140</f>
        <v>96.1</v>
      </c>
      <c r="O1154" s="95">
        <f>'Estates Usage'!L140</f>
        <v>51.25</v>
      </c>
      <c r="P1154" s="95">
        <f>'Estates Usage'!M140</f>
        <v>52.75</v>
      </c>
      <c r="Q1154" s="95">
        <f>'Estates Usage'!N140</f>
        <v>76.150000000000006</v>
      </c>
      <c r="R1154" s="64">
        <f t="shared" si="57"/>
        <v>116.925</v>
      </c>
      <c r="S1154" s="114">
        <f t="shared" si="58"/>
        <v>4025</v>
      </c>
    </row>
    <row r="1155" spans="2:19" ht="15.75" x14ac:dyDescent="0.25">
      <c r="B1155" s="59"/>
      <c r="C1155" s="13">
        <v>0.625</v>
      </c>
      <c r="D1155" s="14">
        <v>3135</v>
      </c>
      <c r="E1155" s="15">
        <v>700</v>
      </c>
      <c r="F1155" s="15">
        <v>800</v>
      </c>
      <c r="G1155" s="16">
        <v>0</v>
      </c>
      <c r="H1155" s="15">
        <v>4300</v>
      </c>
      <c r="I1155" s="16">
        <v>4800</v>
      </c>
      <c r="J1155" s="17">
        <v>1500</v>
      </c>
      <c r="K1155" s="60">
        <f t="shared" si="56"/>
        <v>12100</v>
      </c>
      <c r="L1155" s="95">
        <f>'Estates Usage'!I141</f>
        <v>45.25</v>
      </c>
      <c r="M1155" s="95">
        <f>'Estates Usage'!J141</f>
        <v>46</v>
      </c>
      <c r="N1155" s="95">
        <f>'Estates Usage'!K141</f>
        <v>40</v>
      </c>
      <c r="O1155" s="95">
        <f>'Estates Usage'!L141</f>
        <v>76.150000000000006</v>
      </c>
      <c r="P1155" s="95">
        <f>'Estates Usage'!M141</f>
        <v>81.400000000000006</v>
      </c>
      <c r="Q1155" s="95">
        <f>'Estates Usage'!N141</f>
        <v>51.25</v>
      </c>
      <c r="R1155" s="64">
        <f t="shared" si="57"/>
        <v>56.675000000000004</v>
      </c>
      <c r="S1155" s="114">
        <f t="shared" si="58"/>
        <v>1008.3333333333334</v>
      </c>
    </row>
    <row r="1156" spans="2:19" ht="15.75" x14ac:dyDescent="0.25">
      <c r="B1156" s="59"/>
      <c r="C1156" s="13">
        <v>0.625</v>
      </c>
      <c r="D1156" s="18">
        <v>3136</v>
      </c>
      <c r="E1156" s="15">
        <v>700</v>
      </c>
      <c r="F1156" s="15">
        <v>400</v>
      </c>
      <c r="G1156" s="16">
        <v>300</v>
      </c>
      <c r="H1156" s="15">
        <v>1200</v>
      </c>
      <c r="I1156" s="16">
        <v>1300</v>
      </c>
      <c r="J1156" s="17">
        <v>1600</v>
      </c>
      <c r="K1156" s="60">
        <f t="shared" si="56"/>
        <v>5500</v>
      </c>
      <c r="L1156" s="95">
        <f>'Estates Usage'!I142</f>
        <v>45.25</v>
      </c>
      <c r="M1156" s="95">
        <f>'Estates Usage'!J142</f>
        <v>43</v>
      </c>
      <c r="N1156" s="95">
        <f>'Estates Usage'!K142</f>
        <v>42.25</v>
      </c>
      <c r="O1156" s="95">
        <f>'Estates Usage'!L142</f>
        <v>49</v>
      </c>
      <c r="P1156" s="95">
        <f>'Estates Usage'!M142</f>
        <v>49.75</v>
      </c>
      <c r="Q1156" s="95">
        <f>'Estates Usage'!N142</f>
        <v>52</v>
      </c>
      <c r="R1156" s="64">
        <f t="shared" si="57"/>
        <v>46.875</v>
      </c>
      <c r="S1156" s="114">
        <f t="shared" si="58"/>
        <v>458.33333333333331</v>
      </c>
    </row>
    <row r="1157" spans="2:19" ht="15.75" x14ac:dyDescent="0.25">
      <c r="B1157" s="59"/>
      <c r="C1157" s="13">
        <v>0.625</v>
      </c>
      <c r="D1157" s="14">
        <v>3137</v>
      </c>
      <c r="E1157" s="15"/>
      <c r="F1157" s="15"/>
      <c r="G1157" s="16">
        <v>0</v>
      </c>
      <c r="H1157" s="15"/>
      <c r="I1157" s="16">
        <v>800</v>
      </c>
      <c r="J1157" s="17">
        <v>1000</v>
      </c>
      <c r="K1157" s="60">
        <f t="shared" si="56"/>
        <v>1800</v>
      </c>
      <c r="L1157" s="95">
        <f>'Estates Usage'!I143</f>
        <v>40</v>
      </c>
      <c r="M1157" s="95">
        <f>'Estates Usage'!J143</f>
        <v>40</v>
      </c>
      <c r="N1157" s="95">
        <f>'Estates Usage'!K143</f>
        <v>40</v>
      </c>
      <c r="O1157" s="95">
        <f>'Estates Usage'!L143</f>
        <v>40</v>
      </c>
      <c r="P1157" s="95">
        <f>'Estates Usage'!M143</f>
        <v>46</v>
      </c>
      <c r="Q1157" s="95">
        <f>'Estates Usage'!N143</f>
        <v>47.5</v>
      </c>
      <c r="R1157" s="64">
        <f t="shared" si="57"/>
        <v>42.25</v>
      </c>
      <c r="S1157" s="114">
        <f t="shared" si="58"/>
        <v>300</v>
      </c>
    </row>
    <row r="1158" spans="2:19" ht="15.75" x14ac:dyDescent="0.25">
      <c r="B1158" s="59"/>
      <c r="C1158" s="13">
        <v>0.625</v>
      </c>
      <c r="D1158" s="14">
        <v>3138</v>
      </c>
      <c r="E1158" s="15">
        <v>2100</v>
      </c>
      <c r="F1158" s="15">
        <v>700</v>
      </c>
      <c r="G1158" s="16">
        <v>300</v>
      </c>
      <c r="H1158" s="15">
        <v>500</v>
      </c>
      <c r="I1158" s="16">
        <v>10100</v>
      </c>
      <c r="J1158" s="17">
        <v>18400</v>
      </c>
      <c r="K1158" s="60">
        <f t="shared" si="56"/>
        <v>32100</v>
      </c>
      <c r="L1158" s="95">
        <f>'Estates Usage'!I144</f>
        <v>55.9</v>
      </c>
      <c r="M1158" s="95">
        <f>'Estates Usage'!J144</f>
        <v>45.25</v>
      </c>
      <c r="N1158" s="95">
        <f>'Estates Usage'!K144</f>
        <v>42.25</v>
      </c>
      <c r="O1158" s="95">
        <f>'Estates Usage'!L144</f>
        <v>43.75</v>
      </c>
      <c r="P1158" s="95">
        <f>'Estates Usage'!M144</f>
        <v>137.05000000000001</v>
      </c>
      <c r="Q1158" s="95">
        <f>'Estates Usage'!N144</f>
        <v>224.20000000000002</v>
      </c>
      <c r="R1158" s="64">
        <f t="shared" si="57"/>
        <v>91.40000000000002</v>
      </c>
      <c r="S1158" s="114">
        <f t="shared" si="58"/>
        <v>2675</v>
      </c>
    </row>
    <row r="1159" spans="2:19" ht="15.75" x14ac:dyDescent="0.25">
      <c r="B1159" s="59"/>
      <c r="C1159" s="13">
        <v>0.625</v>
      </c>
      <c r="D1159" s="14">
        <v>3139</v>
      </c>
      <c r="E1159" s="15">
        <v>1100</v>
      </c>
      <c r="F1159" s="15">
        <v>800</v>
      </c>
      <c r="G1159" s="16">
        <v>1100</v>
      </c>
      <c r="H1159" s="15">
        <v>800</v>
      </c>
      <c r="I1159" s="16">
        <v>1400</v>
      </c>
      <c r="J1159" s="17">
        <v>1100</v>
      </c>
      <c r="K1159" s="60">
        <f t="shared" si="56"/>
        <v>6300</v>
      </c>
      <c r="L1159" s="95">
        <f>'Estates Usage'!I145</f>
        <v>48.25</v>
      </c>
      <c r="M1159" s="95">
        <f>'Estates Usage'!J145</f>
        <v>46</v>
      </c>
      <c r="N1159" s="95">
        <f>'Estates Usage'!K145</f>
        <v>48.25</v>
      </c>
      <c r="O1159" s="95">
        <f>'Estates Usage'!L145</f>
        <v>46</v>
      </c>
      <c r="P1159" s="95">
        <f>'Estates Usage'!M145</f>
        <v>50.5</v>
      </c>
      <c r="Q1159" s="95">
        <f>'Estates Usage'!N145</f>
        <v>48.25</v>
      </c>
      <c r="R1159" s="64">
        <f t="shared" si="57"/>
        <v>47.875</v>
      </c>
      <c r="S1159" s="114">
        <f t="shared" si="58"/>
        <v>525</v>
      </c>
    </row>
    <row r="1160" spans="2:19" ht="15.75" x14ac:dyDescent="0.25">
      <c r="B1160" s="59"/>
      <c r="C1160" s="13">
        <v>0.625</v>
      </c>
      <c r="D1160" s="14">
        <v>3140</v>
      </c>
      <c r="E1160" s="15">
        <v>800</v>
      </c>
      <c r="F1160" s="15">
        <v>500</v>
      </c>
      <c r="G1160" s="16">
        <v>1100</v>
      </c>
      <c r="H1160" s="15">
        <v>800</v>
      </c>
      <c r="I1160" s="16">
        <v>1100</v>
      </c>
      <c r="J1160" s="17">
        <v>900</v>
      </c>
      <c r="K1160" s="60">
        <f t="shared" si="56"/>
        <v>5200</v>
      </c>
      <c r="L1160" s="95">
        <f>'Estates Usage'!I146</f>
        <v>46</v>
      </c>
      <c r="M1160" s="95">
        <f>'Estates Usage'!J146</f>
        <v>43.75</v>
      </c>
      <c r="N1160" s="95">
        <f>'Estates Usage'!K146</f>
        <v>48.25</v>
      </c>
      <c r="O1160" s="95">
        <f>'Estates Usage'!L146</f>
        <v>46</v>
      </c>
      <c r="P1160" s="95">
        <f>'Estates Usage'!M146</f>
        <v>48.25</v>
      </c>
      <c r="Q1160" s="95">
        <f>'Estates Usage'!N146</f>
        <v>46.75</v>
      </c>
      <c r="R1160" s="64">
        <f t="shared" si="57"/>
        <v>46.5</v>
      </c>
      <c r="S1160" s="114">
        <f t="shared" si="58"/>
        <v>433.33333333333331</v>
      </c>
    </row>
    <row r="1161" spans="2:19" ht="15.75" x14ac:dyDescent="0.25">
      <c r="B1161" s="59"/>
      <c r="C1161" s="13">
        <v>0.625</v>
      </c>
      <c r="D1161" s="14">
        <v>3141</v>
      </c>
      <c r="E1161" s="15">
        <v>1500</v>
      </c>
      <c r="F1161" s="15">
        <v>1200</v>
      </c>
      <c r="G1161" s="16">
        <v>400</v>
      </c>
      <c r="H1161" s="15">
        <v>600</v>
      </c>
      <c r="I1161" s="16">
        <v>4600</v>
      </c>
      <c r="J1161" s="17">
        <v>7800</v>
      </c>
      <c r="K1161" s="60">
        <f t="shared" ref="K1161:K1224" si="59">SUM(E1161:J1161)</f>
        <v>16100</v>
      </c>
      <c r="L1161" s="95">
        <f>'Estates Usage'!I147</f>
        <v>51.25</v>
      </c>
      <c r="M1161" s="95">
        <f>'Estates Usage'!J147</f>
        <v>49</v>
      </c>
      <c r="N1161" s="95">
        <f>'Estates Usage'!K147</f>
        <v>43</v>
      </c>
      <c r="O1161" s="95">
        <f>'Estates Usage'!L147</f>
        <v>44.5</v>
      </c>
      <c r="P1161" s="95">
        <f>'Estates Usage'!M147</f>
        <v>79.3</v>
      </c>
      <c r="Q1161" s="95">
        <f>'Estates Usage'!N147</f>
        <v>112.9</v>
      </c>
      <c r="R1161" s="64">
        <f t="shared" ref="R1161:R1224" si="60">AVERAGE(L1161:Q1161)</f>
        <v>63.32500000000001</v>
      </c>
      <c r="S1161" s="114">
        <f t="shared" ref="S1161:S1224" si="61">IFERROR(AVERAGE(E1161:J1161)/2,"")</f>
        <v>1341.6666666666667</v>
      </c>
    </row>
    <row r="1162" spans="2:19" ht="15.75" x14ac:dyDescent="0.25">
      <c r="B1162" s="59"/>
      <c r="C1162" s="13">
        <v>0.625</v>
      </c>
      <c r="D1162" s="14">
        <v>3142</v>
      </c>
      <c r="E1162" s="15">
        <v>400</v>
      </c>
      <c r="F1162" s="15">
        <v>500</v>
      </c>
      <c r="G1162" s="16">
        <v>400</v>
      </c>
      <c r="H1162" s="15">
        <v>500</v>
      </c>
      <c r="I1162" s="16">
        <v>500</v>
      </c>
      <c r="J1162" s="17">
        <v>600</v>
      </c>
      <c r="K1162" s="60">
        <f t="shared" si="59"/>
        <v>2900</v>
      </c>
      <c r="L1162" s="95">
        <f>'Estates Usage'!I148</f>
        <v>43</v>
      </c>
      <c r="M1162" s="95">
        <f>'Estates Usage'!J148</f>
        <v>43.75</v>
      </c>
      <c r="N1162" s="95">
        <f>'Estates Usage'!K148</f>
        <v>43</v>
      </c>
      <c r="O1162" s="95">
        <f>'Estates Usage'!L148</f>
        <v>43.75</v>
      </c>
      <c r="P1162" s="95">
        <f>'Estates Usage'!M148</f>
        <v>43.75</v>
      </c>
      <c r="Q1162" s="95">
        <f>'Estates Usage'!N148</f>
        <v>44.5</v>
      </c>
      <c r="R1162" s="64">
        <f t="shared" si="60"/>
        <v>43.625</v>
      </c>
      <c r="S1162" s="114">
        <f t="shared" si="61"/>
        <v>241.66666666666666</v>
      </c>
    </row>
    <row r="1163" spans="2:19" ht="15.75" x14ac:dyDescent="0.25">
      <c r="B1163" s="59"/>
      <c r="C1163" s="13">
        <v>0.625</v>
      </c>
      <c r="D1163" s="14">
        <v>3143</v>
      </c>
      <c r="E1163" s="15">
        <v>800</v>
      </c>
      <c r="F1163" s="15">
        <v>1000</v>
      </c>
      <c r="G1163" s="16">
        <v>1300</v>
      </c>
      <c r="H1163" s="15">
        <v>1000</v>
      </c>
      <c r="I1163" s="16">
        <v>1400</v>
      </c>
      <c r="J1163" s="17">
        <v>1200</v>
      </c>
      <c r="K1163" s="60">
        <f t="shared" si="59"/>
        <v>6700</v>
      </c>
      <c r="L1163" s="95">
        <f>'Estates Usage'!I149</f>
        <v>46</v>
      </c>
      <c r="M1163" s="95">
        <f>'Estates Usage'!J149</f>
        <v>47.5</v>
      </c>
      <c r="N1163" s="95">
        <f>'Estates Usage'!K149</f>
        <v>49.75</v>
      </c>
      <c r="O1163" s="95">
        <f>'Estates Usage'!L149</f>
        <v>47.5</v>
      </c>
      <c r="P1163" s="95">
        <f>'Estates Usage'!M149</f>
        <v>50.5</v>
      </c>
      <c r="Q1163" s="95">
        <f>'Estates Usage'!N149</f>
        <v>49</v>
      </c>
      <c r="R1163" s="64">
        <f t="shared" si="60"/>
        <v>48.375</v>
      </c>
      <c r="S1163" s="114">
        <f t="shared" si="61"/>
        <v>558.33333333333337</v>
      </c>
    </row>
    <row r="1164" spans="2:19" ht="15.75" x14ac:dyDescent="0.25">
      <c r="B1164" s="59"/>
      <c r="C1164" s="13">
        <v>0.625</v>
      </c>
      <c r="D1164" s="14">
        <v>3144</v>
      </c>
      <c r="E1164" s="15">
        <v>500</v>
      </c>
      <c r="F1164" s="15">
        <v>600</v>
      </c>
      <c r="G1164" s="16">
        <v>600</v>
      </c>
      <c r="H1164" s="15">
        <v>500</v>
      </c>
      <c r="I1164" s="16">
        <v>600</v>
      </c>
      <c r="J1164" s="17">
        <v>600</v>
      </c>
      <c r="K1164" s="60">
        <f t="shared" si="59"/>
        <v>3400</v>
      </c>
      <c r="L1164" s="95">
        <f>'Estates Usage'!I150</f>
        <v>43.75</v>
      </c>
      <c r="M1164" s="95">
        <f>'Estates Usage'!J150</f>
        <v>44.5</v>
      </c>
      <c r="N1164" s="95">
        <f>'Estates Usage'!K150</f>
        <v>44.5</v>
      </c>
      <c r="O1164" s="95">
        <f>'Estates Usage'!L150</f>
        <v>43.75</v>
      </c>
      <c r="P1164" s="95">
        <f>'Estates Usage'!M150</f>
        <v>44.5</v>
      </c>
      <c r="Q1164" s="95">
        <f>'Estates Usage'!N150</f>
        <v>44.5</v>
      </c>
      <c r="R1164" s="64">
        <f t="shared" si="60"/>
        <v>44.25</v>
      </c>
      <c r="S1164" s="114">
        <f t="shared" si="61"/>
        <v>283.33333333333331</v>
      </c>
    </row>
    <row r="1165" spans="2:19" ht="15.75" x14ac:dyDescent="0.25">
      <c r="B1165" s="59"/>
      <c r="C1165" s="13">
        <v>0.625</v>
      </c>
      <c r="D1165" s="14">
        <v>3145</v>
      </c>
      <c r="E1165" s="15">
        <v>1400</v>
      </c>
      <c r="F1165" s="15">
        <v>900</v>
      </c>
      <c r="G1165" s="16">
        <v>1200</v>
      </c>
      <c r="H1165" s="15">
        <v>1100</v>
      </c>
      <c r="I1165" s="16">
        <v>1700</v>
      </c>
      <c r="J1165" s="17">
        <v>1700</v>
      </c>
      <c r="K1165" s="60">
        <f t="shared" si="59"/>
        <v>8000</v>
      </c>
      <c r="L1165" s="95">
        <f>'Estates Usage'!I151</f>
        <v>50.5</v>
      </c>
      <c r="M1165" s="95">
        <f>'Estates Usage'!J151</f>
        <v>46.75</v>
      </c>
      <c r="N1165" s="95">
        <f>'Estates Usage'!K151</f>
        <v>49</v>
      </c>
      <c r="O1165" s="95">
        <f>'Estates Usage'!L151</f>
        <v>48.25</v>
      </c>
      <c r="P1165" s="95">
        <f>'Estates Usage'!M151</f>
        <v>52.75</v>
      </c>
      <c r="Q1165" s="95">
        <f>'Estates Usage'!N151</f>
        <v>52.75</v>
      </c>
      <c r="R1165" s="64">
        <f t="shared" si="60"/>
        <v>50</v>
      </c>
      <c r="S1165" s="114">
        <f t="shared" si="61"/>
        <v>666.66666666666663</v>
      </c>
    </row>
    <row r="1166" spans="2:19" ht="15.75" x14ac:dyDescent="0.25">
      <c r="B1166" s="59"/>
      <c r="C1166" s="13">
        <v>0.625</v>
      </c>
      <c r="D1166" s="14">
        <v>3146</v>
      </c>
      <c r="E1166" s="15">
        <v>200</v>
      </c>
      <c r="F1166" s="15">
        <v>100</v>
      </c>
      <c r="G1166" s="16">
        <v>300</v>
      </c>
      <c r="H1166" s="15">
        <v>600</v>
      </c>
      <c r="I1166" s="16">
        <v>800</v>
      </c>
      <c r="J1166" s="17">
        <v>800</v>
      </c>
      <c r="K1166" s="60">
        <f t="shared" si="59"/>
        <v>2800</v>
      </c>
      <c r="L1166" s="95">
        <f>'Estates Usage'!I152</f>
        <v>41.5</v>
      </c>
      <c r="M1166" s="95">
        <f>'Estates Usage'!J152</f>
        <v>40.75</v>
      </c>
      <c r="N1166" s="95">
        <f>'Estates Usage'!K152</f>
        <v>42.25</v>
      </c>
      <c r="O1166" s="95">
        <f>'Estates Usage'!L152</f>
        <v>44.5</v>
      </c>
      <c r="P1166" s="95">
        <f>'Estates Usage'!M152</f>
        <v>46</v>
      </c>
      <c r="Q1166" s="95">
        <f>'Estates Usage'!N152</f>
        <v>46</v>
      </c>
      <c r="R1166" s="64">
        <f t="shared" si="60"/>
        <v>43.5</v>
      </c>
      <c r="S1166" s="114">
        <f t="shared" si="61"/>
        <v>233.33333333333334</v>
      </c>
    </row>
    <row r="1167" spans="2:19" ht="15.75" x14ac:dyDescent="0.25">
      <c r="B1167" s="59"/>
      <c r="C1167" s="13">
        <v>0.625</v>
      </c>
      <c r="D1167" s="14">
        <v>3147</v>
      </c>
      <c r="E1167" s="15">
        <v>700</v>
      </c>
      <c r="F1167" s="15">
        <v>600</v>
      </c>
      <c r="G1167" s="16">
        <v>700</v>
      </c>
      <c r="H1167" s="15">
        <v>600</v>
      </c>
      <c r="I1167" s="16">
        <v>600</v>
      </c>
      <c r="J1167" s="17">
        <v>700</v>
      </c>
      <c r="K1167" s="60">
        <f t="shared" si="59"/>
        <v>3900</v>
      </c>
      <c r="L1167" s="95">
        <f>'Estates Usage'!I153</f>
        <v>45.25</v>
      </c>
      <c r="M1167" s="95">
        <f>'Estates Usage'!J153</f>
        <v>44.5</v>
      </c>
      <c r="N1167" s="95">
        <f>'Estates Usage'!K153</f>
        <v>45.25</v>
      </c>
      <c r="O1167" s="95">
        <f>'Estates Usage'!L153</f>
        <v>44.5</v>
      </c>
      <c r="P1167" s="95">
        <f>'Estates Usage'!M153</f>
        <v>44.5</v>
      </c>
      <c r="Q1167" s="95">
        <f>'Estates Usage'!N153</f>
        <v>45.25</v>
      </c>
      <c r="R1167" s="64">
        <f t="shared" si="60"/>
        <v>44.875</v>
      </c>
      <c r="S1167" s="114">
        <f t="shared" si="61"/>
        <v>325</v>
      </c>
    </row>
    <row r="1168" spans="2:19" ht="15.75" x14ac:dyDescent="0.25">
      <c r="B1168" s="59"/>
      <c r="C1168" s="13">
        <v>0.625</v>
      </c>
      <c r="D1168" s="14">
        <v>3148</v>
      </c>
      <c r="E1168" s="15">
        <v>1200</v>
      </c>
      <c r="F1168" s="15">
        <v>300</v>
      </c>
      <c r="G1168" s="16">
        <v>400</v>
      </c>
      <c r="H1168" s="15">
        <v>500</v>
      </c>
      <c r="I1168" s="16">
        <v>2200</v>
      </c>
      <c r="J1168" s="17">
        <v>3700</v>
      </c>
      <c r="K1168" s="60">
        <f t="shared" si="59"/>
        <v>8300</v>
      </c>
      <c r="L1168" s="95">
        <f>'Estates Usage'!I154</f>
        <v>49</v>
      </c>
      <c r="M1168" s="95">
        <f>'Estates Usage'!J154</f>
        <v>42.25</v>
      </c>
      <c r="N1168" s="95">
        <f>'Estates Usage'!K154</f>
        <v>43</v>
      </c>
      <c r="O1168" s="95">
        <f>'Estates Usage'!L154</f>
        <v>43.75</v>
      </c>
      <c r="P1168" s="95">
        <f>'Estates Usage'!M154</f>
        <v>56.8</v>
      </c>
      <c r="Q1168" s="95">
        <f>'Estates Usage'!N154</f>
        <v>70.3</v>
      </c>
      <c r="R1168" s="64">
        <f t="shared" si="60"/>
        <v>50.85</v>
      </c>
      <c r="S1168" s="114">
        <f t="shared" si="61"/>
        <v>691.66666666666663</v>
      </c>
    </row>
    <row r="1169" spans="2:19" ht="15.75" x14ac:dyDescent="0.25">
      <c r="B1169" s="59"/>
      <c r="C1169" s="13">
        <v>0.625</v>
      </c>
      <c r="D1169" s="18">
        <v>3149</v>
      </c>
      <c r="E1169" s="15">
        <v>1200</v>
      </c>
      <c r="F1169" s="15">
        <v>500</v>
      </c>
      <c r="G1169" s="16">
        <v>800</v>
      </c>
      <c r="H1169" s="15">
        <v>400</v>
      </c>
      <c r="I1169" s="16">
        <v>3700</v>
      </c>
      <c r="J1169" s="17">
        <v>4500</v>
      </c>
      <c r="K1169" s="60">
        <f t="shared" si="59"/>
        <v>11100</v>
      </c>
      <c r="L1169" s="95">
        <f>'Estates Usage'!I155</f>
        <v>49</v>
      </c>
      <c r="M1169" s="95">
        <f>'Estates Usage'!J155</f>
        <v>43.75</v>
      </c>
      <c r="N1169" s="95">
        <f>'Estates Usage'!K155</f>
        <v>46</v>
      </c>
      <c r="O1169" s="95">
        <f>'Estates Usage'!L155</f>
        <v>43</v>
      </c>
      <c r="P1169" s="95">
        <f>'Estates Usage'!M155</f>
        <v>70.3</v>
      </c>
      <c r="Q1169" s="95">
        <f>'Estates Usage'!N155</f>
        <v>78.25</v>
      </c>
      <c r="R1169" s="64">
        <f t="shared" si="60"/>
        <v>55.050000000000004</v>
      </c>
      <c r="S1169" s="114">
        <f t="shared" si="61"/>
        <v>925</v>
      </c>
    </row>
    <row r="1170" spans="2:19" ht="15.75" x14ac:dyDescent="0.25">
      <c r="B1170" s="59"/>
      <c r="C1170" s="13">
        <v>0.625</v>
      </c>
      <c r="D1170" s="14">
        <v>3150</v>
      </c>
      <c r="E1170" s="15">
        <v>2500</v>
      </c>
      <c r="F1170" s="15">
        <v>1000</v>
      </c>
      <c r="G1170" s="16">
        <v>1000</v>
      </c>
      <c r="H1170" s="15">
        <v>900</v>
      </c>
      <c r="I1170" s="16">
        <v>4300</v>
      </c>
      <c r="J1170" s="17">
        <v>5000</v>
      </c>
      <c r="K1170" s="60">
        <f t="shared" si="59"/>
        <v>14700</v>
      </c>
      <c r="L1170" s="95">
        <f>'Estates Usage'!I156</f>
        <v>59.5</v>
      </c>
      <c r="M1170" s="95">
        <f>'Estates Usage'!J156</f>
        <v>47.5</v>
      </c>
      <c r="N1170" s="95">
        <f>'Estates Usage'!K156</f>
        <v>47.5</v>
      </c>
      <c r="O1170" s="95">
        <f>'Estates Usage'!L156</f>
        <v>46.75</v>
      </c>
      <c r="P1170" s="95">
        <f>'Estates Usage'!M156</f>
        <v>76.150000000000006</v>
      </c>
      <c r="Q1170" s="95">
        <f>'Estates Usage'!N156</f>
        <v>83.5</v>
      </c>
      <c r="R1170" s="64">
        <f t="shared" si="60"/>
        <v>60.15</v>
      </c>
      <c r="S1170" s="114">
        <f t="shared" si="61"/>
        <v>1225</v>
      </c>
    </row>
    <row r="1171" spans="2:19" ht="15.75" x14ac:dyDescent="0.25">
      <c r="B1171" s="59"/>
      <c r="C1171" s="13">
        <v>0.625</v>
      </c>
      <c r="D1171" s="14">
        <v>3151</v>
      </c>
      <c r="E1171" s="15">
        <v>10100</v>
      </c>
      <c r="F1171" s="15">
        <v>600</v>
      </c>
      <c r="G1171" s="16">
        <v>800</v>
      </c>
      <c r="H1171" s="15">
        <v>5400</v>
      </c>
      <c r="I1171" s="16">
        <v>37400</v>
      </c>
      <c r="J1171" s="17">
        <v>31400</v>
      </c>
      <c r="K1171" s="60">
        <f t="shared" si="59"/>
        <v>85700</v>
      </c>
      <c r="L1171" s="95">
        <f>'Estates Usage'!I157</f>
        <v>137.05000000000001</v>
      </c>
      <c r="M1171" s="95">
        <f>'Estates Usage'!J157</f>
        <v>44.5</v>
      </c>
      <c r="N1171" s="95">
        <f>'Estates Usage'!K157</f>
        <v>46</v>
      </c>
      <c r="O1171" s="95">
        <f>'Estates Usage'!L157</f>
        <v>87.7</v>
      </c>
      <c r="P1171" s="95">
        <f>'Estates Usage'!M157</f>
        <v>423.7</v>
      </c>
      <c r="Q1171" s="95">
        <f>'Estates Usage'!N157</f>
        <v>360.7</v>
      </c>
      <c r="R1171" s="64">
        <f t="shared" si="60"/>
        <v>183.27500000000001</v>
      </c>
      <c r="S1171" s="114">
        <f t="shared" si="61"/>
        <v>7141.666666666667</v>
      </c>
    </row>
    <row r="1172" spans="2:19" ht="15.75" x14ac:dyDescent="0.25">
      <c r="B1172" s="59"/>
      <c r="C1172" s="13">
        <v>0.625</v>
      </c>
      <c r="D1172" s="14">
        <v>3152</v>
      </c>
      <c r="E1172" s="15">
        <v>600</v>
      </c>
      <c r="F1172" s="15">
        <v>500</v>
      </c>
      <c r="G1172" s="16">
        <v>200</v>
      </c>
      <c r="H1172" s="15">
        <v>1700</v>
      </c>
      <c r="I1172" s="16">
        <v>2900</v>
      </c>
      <c r="J1172" s="17">
        <v>800</v>
      </c>
      <c r="K1172" s="60">
        <f t="shared" si="59"/>
        <v>6700</v>
      </c>
      <c r="L1172" s="95">
        <f>'Estates Usage'!I158</f>
        <v>44.5</v>
      </c>
      <c r="M1172" s="95">
        <f>'Estates Usage'!J158</f>
        <v>43.75</v>
      </c>
      <c r="N1172" s="95">
        <f>'Estates Usage'!K158</f>
        <v>41.5</v>
      </c>
      <c r="O1172" s="95">
        <f>'Estates Usage'!L158</f>
        <v>52.75</v>
      </c>
      <c r="P1172" s="95">
        <f>'Estates Usage'!M158</f>
        <v>63.1</v>
      </c>
      <c r="Q1172" s="95">
        <f>'Estates Usage'!N158</f>
        <v>46</v>
      </c>
      <c r="R1172" s="64">
        <f t="shared" si="60"/>
        <v>48.6</v>
      </c>
      <c r="S1172" s="114">
        <f t="shared" si="61"/>
        <v>558.33333333333337</v>
      </c>
    </row>
    <row r="1173" spans="2:19" ht="15.75" x14ac:dyDescent="0.25">
      <c r="B1173" s="59"/>
      <c r="C1173" s="13">
        <v>0.625</v>
      </c>
      <c r="D1173" s="14">
        <v>3153</v>
      </c>
      <c r="E1173" s="15">
        <v>900</v>
      </c>
      <c r="F1173" s="15">
        <v>700</v>
      </c>
      <c r="G1173" s="16">
        <v>700</v>
      </c>
      <c r="H1173" s="15">
        <v>700</v>
      </c>
      <c r="I1173" s="16">
        <v>800</v>
      </c>
      <c r="J1173" s="17">
        <v>700</v>
      </c>
      <c r="K1173" s="60">
        <f t="shared" si="59"/>
        <v>4500</v>
      </c>
      <c r="L1173" s="95">
        <f>'Estates Usage'!I159</f>
        <v>46.75</v>
      </c>
      <c r="M1173" s="95">
        <f>'Estates Usage'!J159</f>
        <v>45.25</v>
      </c>
      <c r="N1173" s="95">
        <f>'Estates Usage'!K159</f>
        <v>45.25</v>
      </c>
      <c r="O1173" s="95">
        <f>'Estates Usage'!L159</f>
        <v>45.25</v>
      </c>
      <c r="P1173" s="95">
        <f>'Estates Usage'!M159</f>
        <v>46</v>
      </c>
      <c r="Q1173" s="95">
        <f>'Estates Usage'!N159</f>
        <v>45.25</v>
      </c>
      <c r="R1173" s="64">
        <f t="shared" si="60"/>
        <v>45.625</v>
      </c>
      <c r="S1173" s="114">
        <f t="shared" si="61"/>
        <v>375</v>
      </c>
    </row>
    <row r="1174" spans="2:19" ht="15.75" x14ac:dyDescent="0.25">
      <c r="B1174" s="59"/>
      <c r="C1174" s="13">
        <v>0.625</v>
      </c>
      <c r="D1174" s="14">
        <v>3154</v>
      </c>
      <c r="E1174" s="15">
        <v>2500</v>
      </c>
      <c r="F1174" s="15">
        <v>700</v>
      </c>
      <c r="G1174" s="16"/>
      <c r="H1174" s="15">
        <v>600</v>
      </c>
      <c r="I1174" s="16">
        <v>3500</v>
      </c>
      <c r="J1174" s="17">
        <v>5300</v>
      </c>
      <c r="K1174" s="60">
        <f t="shared" si="59"/>
        <v>12600</v>
      </c>
      <c r="L1174" s="95">
        <f>'Estates Usage'!I160</f>
        <v>59.5</v>
      </c>
      <c r="M1174" s="95">
        <f>'Estates Usage'!J160</f>
        <v>45.25</v>
      </c>
      <c r="N1174" s="95">
        <f>'Estates Usage'!K160</f>
        <v>40</v>
      </c>
      <c r="O1174" s="95">
        <f>'Estates Usage'!L160</f>
        <v>44.5</v>
      </c>
      <c r="P1174" s="95">
        <f>'Estates Usage'!M160</f>
        <v>68.5</v>
      </c>
      <c r="Q1174" s="95">
        <f>'Estates Usage'!N160</f>
        <v>86.65</v>
      </c>
      <c r="R1174" s="64">
        <f t="shared" si="60"/>
        <v>57.4</v>
      </c>
      <c r="S1174" s="114">
        <f t="shared" si="61"/>
        <v>1260</v>
      </c>
    </row>
    <row r="1175" spans="2:19" ht="15.75" x14ac:dyDescent="0.25">
      <c r="B1175" s="59"/>
      <c r="C1175" s="13">
        <v>0.625</v>
      </c>
      <c r="D1175" s="14">
        <v>3155</v>
      </c>
      <c r="E1175" s="15">
        <v>600</v>
      </c>
      <c r="F1175" s="15">
        <v>300</v>
      </c>
      <c r="G1175" s="16">
        <v>500</v>
      </c>
      <c r="H1175" s="15">
        <v>2500</v>
      </c>
      <c r="I1175" s="16">
        <v>6000</v>
      </c>
      <c r="J1175" s="17">
        <v>8300</v>
      </c>
      <c r="K1175" s="60">
        <f t="shared" si="59"/>
        <v>18200</v>
      </c>
      <c r="L1175" s="95">
        <f>'Estates Usage'!I161</f>
        <v>44.5</v>
      </c>
      <c r="M1175" s="95">
        <f>'Estates Usage'!J161</f>
        <v>42.25</v>
      </c>
      <c r="N1175" s="95">
        <f>'Estates Usage'!K161</f>
        <v>43.75</v>
      </c>
      <c r="O1175" s="95">
        <f>'Estates Usage'!L161</f>
        <v>59.5</v>
      </c>
      <c r="P1175" s="95">
        <f>'Estates Usage'!M161</f>
        <v>94</v>
      </c>
      <c r="Q1175" s="95">
        <f>'Estates Usage'!N161</f>
        <v>118.15</v>
      </c>
      <c r="R1175" s="64">
        <f t="shared" si="60"/>
        <v>67.024999999999991</v>
      </c>
      <c r="S1175" s="114">
        <f t="shared" si="61"/>
        <v>1516.6666666666667</v>
      </c>
    </row>
    <row r="1176" spans="2:19" ht="15.75" x14ac:dyDescent="0.25">
      <c r="B1176" s="59"/>
      <c r="C1176" s="13">
        <v>0.625</v>
      </c>
      <c r="D1176" s="18">
        <v>3156</v>
      </c>
      <c r="E1176" s="15">
        <v>600</v>
      </c>
      <c r="F1176" s="15"/>
      <c r="G1176" s="16"/>
      <c r="H1176" s="15">
        <v>100</v>
      </c>
      <c r="I1176" s="16">
        <v>900</v>
      </c>
      <c r="J1176" s="17">
        <v>1000</v>
      </c>
      <c r="K1176" s="60">
        <f t="shared" si="59"/>
        <v>2600</v>
      </c>
      <c r="L1176" s="95">
        <f>'Estates Usage'!I162</f>
        <v>44.5</v>
      </c>
      <c r="M1176" s="95">
        <f>'Estates Usage'!J162</f>
        <v>40</v>
      </c>
      <c r="N1176" s="95">
        <f>'Estates Usage'!K162</f>
        <v>40</v>
      </c>
      <c r="O1176" s="95">
        <f>'Estates Usage'!L162</f>
        <v>40.75</v>
      </c>
      <c r="P1176" s="95">
        <f>'Estates Usage'!M162</f>
        <v>46.75</v>
      </c>
      <c r="Q1176" s="95">
        <f>'Estates Usage'!N162</f>
        <v>47.5</v>
      </c>
      <c r="R1176" s="64">
        <f t="shared" si="60"/>
        <v>43.25</v>
      </c>
      <c r="S1176" s="114">
        <f t="shared" si="61"/>
        <v>325</v>
      </c>
    </row>
    <row r="1177" spans="2:19" ht="15.75" x14ac:dyDescent="0.25">
      <c r="B1177" s="59"/>
      <c r="C1177" s="13">
        <v>0.625</v>
      </c>
      <c r="D1177" s="14">
        <v>3157</v>
      </c>
      <c r="E1177" s="15">
        <v>1800</v>
      </c>
      <c r="F1177" s="15">
        <v>900</v>
      </c>
      <c r="G1177" s="16">
        <v>1100</v>
      </c>
      <c r="H1177" s="15">
        <v>800</v>
      </c>
      <c r="I1177" s="16">
        <v>3700</v>
      </c>
      <c r="J1177" s="17">
        <v>3600</v>
      </c>
      <c r="K1177" s="60">
        <f t="shared" si="59"/>
        <v>11900</v>
      </c>
      <c r="L1177" s="95">
        <f>'Estates Usage'!I163</f>
        <v>53.5</v>
      </c>
      <c r="M1177" s="95">
        <f>'Estates Usage'!J163</f>
        <v>46.75</v>
      </c>
      <c r="N1177" s="95">
        <f>'Estates Usage'!K163</f>
        <v>48.25</v>
      </c>
      <c r="O1177" s="95">
        <f>'Estates Usage'!L163</f>
        <v>46</v>
      </c>
      <c r="P1177" s="95">
        <f>'Estates Usage'!M163</f>
        <v>70.3</v>
      </c>
      <c r="Q1177" s="95">
        <f>'Estates Usage'!N163</f>
        <v>69.400000000000006</v>
      </c>
      <c r="R1177" s="64">
        <f t="shared" si="60"/>
        <v>55.70000000000001</v>
      </c>
      <c r="S1177" s="114">
        <f t="shared" si="61"/>
        <v>991.66666666666663</v>
      </c>
    </row>
    <row r="1178" spans="2:19" ht="15.75" x14ac:dyDescent="0.25">
      <c r="B1178" s="59"/>
      <c r="C1178" s="13">
        <v>0.625</v>
      </c>
      <c r="D1178" s="14">
        <v>3158</v>
      </c>
      <c r="E1178" s="15">
        <v>1800</v>
      </c>
      <c r="F1178" s="15">
        <v>900</v>
      </c>
      <c r="G1178" s="16">
        <v>2200</v>
      </c>
      <c r="H1178" s="15">
        <v>1200</v>
      </c>
      <c r="I1178" s="16">
        <v>1400</v>
      </c>
      <c r="J1178" s="17">
        <v>1700</v>
      </c>
      <c r="K1178" s="60">
        <f t="shared" si="59"/>
        <v>9200</v>
      </c>
      <c r="L1178" s="95">
        <f>'Estates Usage'!I164</f>
        <v>53.5</v>
      </c>
      <c r="M1178" s="95">
        <f>'Estates Usage'!J164</f>
        <v>46.75</v>
      </c>
      <c r="N1178" s="95">
        <f>'Estates Usage'!K164</f>
        <v>56.8</v>
      </c>
      <c r="O1178" s="95">
        <f>'Estates Usage'!L164</f>
        <v>49</v>
      </c>
      <c r="P1178" s="95">
        <f>'Estates Usage'!M164</f>
        <v>50.5</v>
      </c>
      <c r="Q1178" s="95">
        <f>'Estates Usage'!N164</f>
        <v>52.75</v>
      </c>
      <c r="R1178" s="64">
        <f t="shared" si="60"/>
        <v>51.550000000000004</v>
      </c>
      <c r="S1178" s="114">
        <f t="shared" si="61"/>
        <v>766.66666666666663</v>
      </c>
    </row>
    <row r="1179" spans="2:19" ht="15.75" x14ac:dyDescent="0.25">
      <c r="B1179" s="59"/>
      <c r="C1179" s="13">
        <v>0.625</v>
      </c>
      <c r="D1179" s="14">
        <v>3159</v>
      </c>
      <c r="E1179" s="15">
        <v>1300</v>
      </c>
      <c r="F1179" s="15">
        <v>800</v>
      </c>
      <c r="G1179" s="16">
        <v>1000</v>
      </c>
      <c r="H1179" s="15">
        <v>900</v>
      </c>
      <c r="I1179" s="16">
        <v>1000</v>
      </c>
      <c r="J1179" s="17">
        <v>1000</v>
      </c>
      <c r="K1179" s="60">
        <f t="shared" si="59"/>
        <v>6000</v>
      </c>
      <c r="L1179" s="95">
        <f>'Estates Usage'!I165</f>
        <v>49.75</v>
      </c>
      <c r="M1179" s="95">
        <f>'Estates Usage'!J165</f>
        <v>46</v>
      </c>
      <c r="N1179" s="95">
        <f>'Estates Usage'!K165</f>
        <v>47.5</v>
      </c>
      <c r="O1179" s="95">
        <f>'Estates Usage'!L165</f>
        <v>46.75</v>
      </c>
      <c r="P1179" s="95">
        <f>'Estates Usage'!M165</f>
        <v>47.5</v>
      </c>
      <c r="Q1179" s="95">
        <f>'Estates Usage'!N165</f>
        <v>47.5</v>
      </c>
      <c r="R1179" s="64">
        <f t="shared" si="60"/>
        <v>47.5</v>
      </c>
      <c r="S1179" s="114">
        <f t="shared" si="61"/>
        <v>500</v>
      </c>
    </row>
    <row r="1180" spans="2:19" ht="15.75" x14ac:dyDescent="0.25">
      <c r="B1180" s="59"/>
      <c r="C1180" s="13">
        <v>0.625</v>
      </c>
      <c r="D1180" s="14">
        <v>3160</v>
      </c>
      <c r="E1180" s="15">
        <v>2600</v>
      </c>
      <c r="F1180" s="15">
        <v>700</v>
      </c>
      <c r="G1180" s="16">
        <v>700</v>
      </c>
      <c r="H1180" s="15">
        <v>600</v>
      </c>
      <c r="I1180" s="16">
        <v>3700</v>
      </c>
      <c r="J1180" s="17">
        <v>4500</v>
      </c>
      <c r="K1180" s="60">
        <f t="shared" si="59"/>
        <v>12800</v>
      </c>
      <c r="L1180" s="95">
        <f>'Estates Usage'!I166</f>
        <v>60.4</v>
      </c>
      <c r="M1180" s="95">
        <f>'Estates Usage'!J166</f>
        <v>45.25</v>
      </c>
      <c r="N1180" s="95">
        <f>'Estates Usage'!K166</f>
        <v>45.25</v>
      </c>
      <c r="O1180" s="95">
        <f>'Estates Usage'!L166</f>
        <v>44.5</v>
      </c>
      <c r="P1180" s="95">
        <f>'Estates Usage'!M166</f>
        <v>70.3</v>
      </c>
      <c r="Q1180" s="95">
        <f>'Estates Usage'!N166</f>
        <v>78.25</v>
      </c>
      <c r="R1180" s="64">
        <f t="shared" si="60"/>
        <v>57.324999999999996</v>
      </c>
      <c r="S1180" s="114">
        <f t="shared" si="61"/>
        <v>1066.6666666666667</v>
      </c>
    </row>
    <row r="1181" spans="2:19" ht="15.75" x14ac:dyDescent="0.25">
      <c r="B1181" s="59"/>
      <c r="C1181" s="13">
        <v>0.625</v>
      </c>
      <c r="D1181" s="14">
        <v>3161</v>
      </c>
      <c r="E1181" s="15">
        <v>1600</v>
      </c>
      <c r="F1181" s="15">
        <v>1100</v>
      </c>
      <c r="G1181" s="16">
        <v>1300</v>
      </c>
      <c r="H1181" s="15">
        <v>500</v>
      </c>
      <c r="I1181" s="16">
        <v>1100</v>
      </c>
      <c r="J1181" s="17">
        <v>1600</v>
      </c>
      <c r="K1181" s="60">
        <f t="shared" si="59"/>
        <v>7200</v>
      </c>
      <c r="L1181" s="95">
        <f>'Estates Usage'!I167</f>
        <v>52</v>
      </c>
      <c r="M1181" s="95">
        <f>'Estates Usage'!J167</f>
        <v>48.25</v>
      </c>
      <c r="N1181" s="95">
        <f>'Estates Usage'!K167</f>
        <v>49.75</v>
      </c>
      <c r="O1181" s="95">
        <f>'Estates Usage'!L167</f>
        <v>43.75</v>
      </c>
      <c r="P1181" s="95">
        <f>'Estates Usage'!M167</f>
        <v>48.25</v>
      </c>
      <c r="Q1181" s="95">
        <f>'Estates Usage'!N167</f>
        <v>52</v>
      </c>
      <c r="R1181" s="64">
        <f t="shared" si="60"/>
        <v>49</v>
      </c>
      <c r="S1181" s="114">
        <f t="shared" si="61"/>
        <v>600</v>
      </c>
    </row>
    <row r="1182" spans="2:19" ht="15.75" x14ac:dyDescent="0.25">
      <c r="B1182" s="59"/>
      <c r="C1182" s="13">
        <v>0.625</v>
      </c>
      <c r="D1182" s="14">
        <v>3162</v>
      </c>
      <c r="E1182" s="15">
        <v>2400</v>
      </c>
      <c r="F1182" s="15">
        <v>700</v>
      </c>
      <c r="G1182" s="16">
        <v>300</v>
      </c>
      <c r="H1182" s="15">
        <v>600</v>
      </c>
      <c r="I1182" s="16">
        <v>2400</v>
      </c>
      <c r="J1182" s="17">
        <v>2500</v>
      </c>
      <c r="K1182" s="60">
        <f t="shared" si="59"/>
        <v>8900</v>
      </c>
      <c r="L1182" s="95">
        <f>'Estates Usage'!I168</f>
        <v>58.6</v>
      </c>
      <c r="M1182" s="95">
        <f>'Estates Usage'!J168</f>
        <v>45.25</v>
      </c>
      <c r="N1182" s="95">
        <f>'Estates Usage'!K168</f>
        <v>42.25</v>
      </c>
      <c r="O1182" s="95">
        <f>'Estates Usage'!L168</f>
        <v>44.5</v>
      </c>
      <c r="P1182" s="95">
        <f>'Estates Usage'!M168</f>
        <v>58.6</v>
      </c>
      <c r="Q1182" s="95">
        <f>'Estates Usage'!N168</f>
        <v>59.5</v>
      </c>
      <c r="R1182" s="64">
        <f t="shared" si="60"/>
        <v>51.449999999999996</v>
      </c>
      <c r="S1182" s="114">
        <f t="shared" si="61"/>
        <v>741.66666666666663</v>
      </c>
    </row>
    <row r="1183" spans="2:19" ht="15.75" x14ac:dyDescent="0.25">
      <c r="B1183" s="59"/>
      <c r="C1183" s="13">
        <v>0.625</v>
      </c>
      <c r="D1183" s="14">
        <v>3163</v>
      </c>
      <c r="E1183" s="15">
        <v>2400</v>
      </c>
      <c r="F1183" s="15">
        <v>1700</v>
      </c>
      <c r="G1183" s="16">
        <v>1500</v>
      </c>
      <c r="H1183" s="15">
        <v>1400</v>
      </c>
      <c r="I1183" s="16">
        <v>2500</v>
      </c>
      <c r="J1183" s="17">
        <v>2900</v>
      </c>
      <c r="K1183" s="60">
        <f t="shared" si="59"/>
        <v>12400</v>
      </c>
      <c r="L1183" s="95">
        <f>'Estates Usage'!I169</f>
        <v>58.6</v>
      </c>
      <c r="M1183" s="95">
        <f>'Estates Usage'!J169</f>
        <v>52.75</v>
      </c>
      <c r="N1183" s="95">
        <f>'Estates Usage'!K169</f>
        <v>51.25</v>
      </c>
      <c r="O1183" s="95">
        <f>'Estates Usage'!L169</f>
        <v>50.5</v>
      </c>
      <c r="P1183" s="95">
        <f>'Estates Usage'!M169</f>
        <v>59.5</v>
      </c>
      <c r="Q1183" s="95">
        <f>'Estates Usage'!N169</f>
        <v>63.1</v>
      </c>
      <c r="R1183" s="64">
        <f t="shared" si="60"/>
        <v>55.95000000000001</v>
      </c>
      <c r="S1183" s="114">
        <f t="shared" si="61"/>
        <v>1033.3333333333333</v>
      </c>
    </row>
    <row r="1184" spans="2:19" ht="15.75" x14ac:dyDescent="0.25">
      <c r="B1184" s="59"/>
      <c r="C1184" s="13">
        <v>0.625</v>
      </c>
      <c r="D1184" s="14">
        <v>3164</v>
      </c>
      <c r="E1184" s="15">
        <v>300</v>
      </c>
      <c r="F1184" s="15">
        <v>200</v>
      </c>
      <c r="G1184" s="16">
        <v>500</v>
      </c>
      <c r="H1184" s="15">
        <v>300</v>
      </c>
      <c r="I1184" s="16">
        <v>300</v>
      </c>
      <c r="J1184" s="17">
        <v>700</v>
      </c>
      <c r="K1184" s="60">
        <f t="shared" si="59"/>
        <v>2300</v>
      </c>
      <c r="L1184" s="95">
        <f>'Estates Usage'!I170</f>
        <v>42.25</v>
      </c>
      <c r="M1184" s="95">
        <f>'Estates Usage'!J170</f>
        <v>41.5</v>
      </c>
      <c r="N1184" s="95">
        <f>'Estates Usage'!K170</f>
        <v>43.75</v>
      </c>
      <c r="O1184" s="95">
        <f>'Estates Usage'!L170</f>
        <v>42.25</v>
      </c>
      <c r="P1184" s="95">
        <f>'Estates Usage'!M170</f>
        <v>42.25</v>
      </c>
      <c r="Q1184" s="95">
        <f>'Estates Usage'!N170</f>
        <v>45.25</v>
      </c>
      <c r="R1184" s="64">
        <f t="shared" si="60"/>
        <v>42.875</v>
      </c>
      <c r="S1184" s="114">
        <f t="shared" si="61"/>
        <v>191.66666666666666</v>
      </c>
    </row>
    <row r="1185" spans="2:19" ht="15.75" x14ac:dyDescent="0.25">
      <c r="B1185" s="59"/>
      <c r="C1185" s="13">
        <v>0.625</v>
      </c>
      <c r="D1185" s="14">
        <v>3165</v>
      </c>
      <c r="E1185" s="15">
        <v>1200</v>
      </c>
      <c r="F1185" s="15">
        <v>1000</v>
      </c>
      <c r="G1185" s="16">
        <v>1000</v>
      </c>
      <c r="H1185" s="15">
        <v>1200</v>
      </c>
      <c r="I1185" s="16">
        <v>1100</v>
      </c>
      <c r="J1185" s="17">
        <v>1500</v>
      </c>
      <c r="K1185" s="60">
        <f t="shared" si="59"/>
        <v>7000</v>
      </c>
      <c r="L1185" s="95">
        <f>'Estates Usage'!I171</f>
        <v>49</v>
      </c>
      <c r="M1185" s="95">
        <f>'Estates Usage'!J171</f>
        <v>47.5</v>
      </c>
      <c r="N1185" s="95">
        <f>'Estates Usage'!K171</f>
        <v>47.5</v>
      </c>
      <c r="O1185" s="95">
        <f>'Estates Usage'!L171</f>
        <v>49</v>
      </c>
      <c r="P1185" s="95">
        <f>'Estates Usage'!M171</f>
        <v>48.25</v>
      </c>
      <c r="Q1185" s="95">
        <f>'Estates Usage'!N171</f>
        <v>51.25</v>
      </c>
      <c r="R1185" s="64">
        <f t="shared" si="60"/>
        <v>48.75</v>
      </c>
      <c r="S1185" s="114">
        <f t="shared" si="61"/>
        <v>583.33333333333337</v>
      </c>
    </row>
    <row r="1186" spans="2:19" ht="15.75" x14ac:dyDescent="0.25">
      <c r="B1186" s="59"/>
      <c r="C1186" s="13">
        <v>0.625</v>
      </c>
      <c r="D1186" s="14">
        <v>3166</v>
      </c>
      <c r="E1186" s="15">
        <v>4400</v>
      </c>
      <c r="F1186" s="15">
        <v>1100</v>
      </c>
      <c r="G1186" s="16">
        <v>1600</v>
      </c>
      <c r="H1186" s="15">
        <v>800</v>
      </c>
      <c r="I1186" s="16">
        <v>6000</v>
      </c>
      <c r="J1186" s="17">
        <v>7800</v>
      </c>
      <c r="K1186" s="60">
        <f t="shared" si="59"/>
        <v>21700</v>
      </c>
      <c r="L1186" s="95">
        <f>'Estates Usage'!I172</f>
        <v>77.2</v>
      </c>
      <c r="M1186" s="95">
        <f>'Estates Usage'!J172</f>
        <v>48.25</v>
      </c>
      <c r="N1186" s="95">
        <f>'Estates Usage'!K172</f>
        <v>52</v>
      </c>
      <c r="O1186" s="95">
        <f>'Estates Usage'!L172</f>
        <v>46</v>
      </c>
      <c r="P1186" s="95">
        <f>'Estates Usage'!M172</f>
        <v>94</v>
      </c>
      <c r="Q1186" s="95">
        <f>'Estates Usage'!N172</f>
        <v>112.9</v>
      </c>
      <c r="R1186" s="64">
        <f t="shared" si="60"/>
        <v>71.725000000000009</v>
      </c>
      <c r="S1186" s="114">
        <f t="shared" si="61"/>
        <v>1808.3333333333333</v>
      </c>
    </row>
    <row r="1187" spans="2:19" ht="15.75" x14ac:dyDescent="0.25">
      <c r="B1187" s="59"/>
      <c r="C1187" s="13">
        <v>0.625</v>
      </c>
      <c r="D1187" s="14">
        <v>3167</v>
      </c>
      <c r="E1187" s="15">
        <v>1400</v>
      </c>
      <c r="F1187" s="15">
        <v>400</v>
      </c>
      <c r="G1187" s="16">
        <v>900</v>
      </c>
      <c r="H1187" s="15">
        <v>400</v>
      </c>
      <c r="I1187" s="16">
        <v>300</v>
      </c>
      <c r="J1187" s="17"/>
      <c r="K1187" s="60">
        <f t="shared" si="59"/>
        <v>3400</v>
      </c>
      <c r="L1187" s="95">
        <f>'Estates Usage'!I173</f>
        <v>50.5</v>
      </c>
      <c r="M1187" s="95">
        <f>'Estates Usage'!J173</f>
        <v>43</v>
      </c>
      <c r="N1187" s="95">
        <f>'Estates Usage'!K173</f>
        <v>46.75</v>
      </c>
      <c r="O1187" s="95">
        <f>'Estates Usage'!L173</f>
        <v>43</v>
      </c>
      <c r="P1187" s="95">
        <f>'Estates Usage'!M173</f>
        <v>42.25</v>
      </c>
      <c r="Q1187" s="95">
        <f>'Estates Usage'!N173</f>
        <v>40</v>
      </c>
      <c r="R1187" s="64">
        <f t="shared" si="60"/>
        <v>44.25</v>
      </c>
      <c r="S1187" s="114">
        <f t="shared" si="61"/>
        <v>340</v>
      </c>
    </row>
    <row r="1188" spans="2:19" ht="15.75" x14ac:dyDescent="0.25">
      <c r="B1188" s="59"/>
      <c r="C1188" s="13">
        <v>0.625</v>
      </c>
      <c r="D1188" s="14">
        <v>3168</v>
      </c>
      <c r="E1188" s="15">
        <v>9300</v>
      </c>
      <c r="F1188" s="15">
        <v>700</v>
      </c>
      <c r="G1188" s="16">
        <v>400</v>
      </c>
      <c r="H1188" s="15">
        <v>400</v>
      </c>
      <c r="I1188" s="16">
        <v>10200</v>
      </c>
      <c r="J1188" s="17">
        <v>14100</v>
      </c>
      <c r="K1188" s="60">
        <f t="shared" si="59"/>
        <v>35100</v>
      </c>
      <c r="L1188" s="95">
        <f>'Estates Usage'!I174</f>
        <v>128.65</v>
      </c>
      <c r="M1188" s="95">
        <f>'Estates Usage'!J174</f>
        <v>45.25</v>
      </c>
      <c r="N1188" s="95">
        <f>'Estates Usage'!K174</f>
        <v>43</v>
      </c>
      <c r="O1188" s="95">
        <f>'Estates Usage'!L174</f>
        <v>43</v>
      </c>
      <c r="P1188" s="95">
        <f>'Estates Usage'!M174</f>
        <v>138.10000000000002</v>
      </c>
      <c r="Q1188" s="95">
        <f>'Estates Usage'!N174</f>
        <v>179.05</v>
      </c>
      <c r="R1188" s="64">
        <f t="shared" si="60"/>
        <v>96.174999999999997</v>
      </c>
      <c r="S1188" s="114">
        <f t="shared" si="61"/>
        <v>2925</v>
      </c>
    </row>
    <row r="1189" spans="2:19" ht="15.75" x14ac:dyDescent="0.25">
      <c r="B1189" s="59"/>
      <c r="C1189" s="13">
        <v>0.625</v>
      </c>
      <c r="D1189" s="14">
        <v>3169</v>
      </c>
      <c r="E1189" s="15">
        <v>1700</v>
      </c>
      <c r="F1189" s="15">
        <v>1400</v>
      </c>
      <c r="G1189" s="16">
        <v>1700</v>
      </c>
      <c r="H1189" s="15">
        <v>1300</v>
      </c>
      <c r="I1189" s="16">
        <v>2000</v>
      </c>
      <c r="J1189" s="17">
        <v>2100</v>
      </c>
      <c r="K1189" s="60">
        <f t="shared" si="59"/>
        <v>10200</v>
      </c>
      <c r="L1189" s="95">
        <f>'Estates Usage'!I175</f>
        <v>52.75</v>
      </c>
      <c r="M1189" s="95">
        <f>'Estates Usage'!J175</f>
        <v>50.5</v>
      </c>
      <c r="N1189" s="95">
        <f>'Estates Usage'!K175</f>
        <v>52.75</v>
      </c>
      <c r="O1189" s="95">
        <f>'Estates Usage'!L175</f>
        <v>49.75</v>
      </c>
      <c r="P1189" s="95">
        <f>'Estates Usage'!M175</f>
        <v>55</v>
      </c>
      <c r="Q1189" s="95">
        <f>'Estates Usage'!N175</f>
        <v>55.9</v>
      </c>
      <c r="R1189" s="64">
        <f t="shared" si="60"/>
        <v>52.774999999999999</v>
      </c>
      <c r="S1189" s="114">
        <f t="shared" si="61"/>
        <v>850</v>
      </c>
    </row>
    <row r="1190" spans="2:19" ht="15.75" x14ac:dyDescent="0.25">
      <c r="B1190" s="59"/>
      <c r="C1190" s="13">
        <v>0.625</v>
      </c>
      <c r="D1190" s="14">
        <v>3170</v>
      </c>
      <c r="E1190" s="15">
        <v>3200</v>
      </c>
      <c r="F1190" s="15">
        <v>3500</v>
      </c>
      <c r="G1190" s="16">
        <v>3800</v>
      </c>
      <c r="H1190" s="15">
        <v>3300</v>
      </c>
      <c r="I1190" s="16">
        <v>2700</v>
      </c>
      <c r="J1190" s="17">
        <v>2200</v>
      </c>
      <c r="K1190" s="60">
        <f t="shared" si="59"/>
        <v>18700</v>
      </c>
      <c r="L1190" s="95">
        <f>'Estates Usage'!I176</f>
        <v>65.8</v>
      </c>
      <c r="M1190" s="95">
        <f>'Estates Usage'!J176</f>
        <v>68.5</v>
      </c>
      <c r="N1190" s="95">
        <f>'Estates Usage'!K176</f>
        <v>71.2</v>
      </c>
      <c r="O1190" s="95">
        <f>'Estates Usage'!L176</f>
        <v>66.7</v>
      </c>
      <c r="P1190" s="95">
        <f>'Estates Usage'!M176</f>
        <v>61.3</v>
      </c>
      <c r="Q1190" s="95">
        <f>'Estates Usage'!N176</f>
        <v>56.8</v>
      </c>
      <c r="R1190" s="64">
        <f t="shared" si="60"/>
        <v>65.05</v>
      </c>
      <c r="S1190" s="114">
        <f t="shared" si="61"/>
        <v>1558.3333333333333</v>
      </c>
    </row>
    <row r="1191" spans="2:19" ht="15.75" x14ac:dyDescent="0.25">
      <c r="B1191" s="59"/>
      <c r="C1191" s="13">
        <v>0.625</v>
      </c>
      <c r="D1191" s="14">
        <v>3171</v>
      </c>
      <c r="E1191" s="15">
        <v>1100</v>
      </c>
      <c r="F1191" s="15">
        <v>900</v>
      </c>
      <c r="G1191" s="16">
        <v>1800</v>
      </c>
      <c r="H1191" s="15">
        <v>1600</v>
      </c>
      <c r="I1191" s="16">
        <v>1300</v>
      </c>
      <c r="J1191" s="17">
        <v>1200</v>
      </c>
      <c r="K1191" s="60">
        <f t="shared" si="59"/>
        <v>7900</v>
      </c>
      <c r="L1191" s="95">
        <f>'Estates Usage'!I177</f>
        <v>48.25</v>
      </c>
      <c r="M1191" s="95">
        <f>'Estates Usage'!J177</f>
        <v>46.75</v>
      </c>
      <c r="N1191" s="95">
        <f>'Estates Usage'!K177</f>
        <v>53.5</v>
      </c>
      <c r="O1191" s="95">
        <f>'Estates Usage'!L177</f>
        <v>52</v>
      </c>
      <c r="P1191" s="95">
        <f>'Estates Usage'!M177</f>
        <v>49.75</v>
      </c>
      <c r="Q1191" s="95">
        <f>'Estates Usage'!N177</f>
        <v>49</v>
      </c>
      <c r="R1191" s="64">
        <f t="shared" si="60"/>
        <v>49.875</v>
      </c>
      <c r="S1191" s="114">
        <f t="shared" si="61"/>
        <v>658.33333333333337</v>
      </c>
    </row>
    <row r="1192" spans="2:19" ht="15.75" x14ac:dyDescent="0.25">
      <c r="B1192" s="59"/>
      <c r="C1192" s="13">
        <v>0.625</v>
      </c>
      <c r="D1192" s="14">
        <v>3172</v>
      </c>
      <c r="E1192" s="15">
        <v>2300</v>
      </c>
      <c r="F1192" s="15">
        <v>1900</v>
      </c>
      <c r="G1192" s="16">
        <v>300</v>
      </c>
      <c r="H1192" s="15">
        <v>1500</v>
      </c>
      <c r="I1192" s="16">
        <v>2900</v>
      </c>
      <c r="J1192" s="17">
        <v>2900</v>
      </c>
      <c r="K1192" s="60">
        <f t="shared" si="59"/>
        <v>11800</v>
      </c>
      <c r="L1192" s="95">
        <f>'Estates Usage'!I178</f>
        <v>57.7</v>
      </c>
      <c r="M1192" s="95">
        <f>'Estates Usage'!J178</f>
        <v>54.25</v>
      </c>
      <c r="N1192" s="95">
        <f>'Estates Usage'!K178</f>
        <v>42.25</v>
      </c>
      <c r="O1192" s="95">
        <f>'Estates Usage'!L178</f>
        <v>51.25</v>
      </c>
      <c r="P1192" s="95">
        <f>'Estates Usage'!M178</f>
        <v>63.1</v>
      </c>
      <c r="Q1192" s="95">
        <f>'Estates Usage'!N178</f>
        <v>63.1</v>
      </c>
      <c r="R1192" s="64">
        <f t="shared" si="60"/>
        <v>55.275000000000006</v>
      </c>
      <c r="S1192" s="114">
        <f t="shared" si="61"/>
        <v>983.33333333333337</v>
      </c>
    </row>
    <row r="1193" spans="2:19" ht="15.75" x14ac:dyDescent="0.25">
      <c r="B1193" s="59"/>
      <c r="C1193" s="13">
        <v>0.625</v>
      </c>
      <c r="D1193" s="14">
        <v>3173</v>
      </c>
      <c r="E1193" s="15">
        <v>600</v>
      </c>
      <c r="F1193" s="15">
        <v>1500</v>
      </c>
      <c r="G1193" s="16">
        <v>500</v>
      </c>
      <c r="H1193" s="15">
        <v>1400</v>
      </c>
      <c r="I1193" s="16">
        <v>600</v>
      </c>
      <c r="J1193" s="17">
        <v>1100</v>
      </c>
      <c r="K1193" s="60">
        <f t="shared" si="59"/>
        <v>5700</v>
      </c>
      <c r="L1193" s="95">
        <f>'Estates Usage'!I179</f>
        <v>44.5</v>
      </c>
      <c r="M1193" s="95">
        <f>'Estates Usage'!J179</f>
        <v>51.25</v>
      </c>
      <c r="N1193" s="95">
        <f>'Estates Usage'!K179</f>
        <v>43.75</v>
      </c>
      <c r="O1193" s="95">
        <f>'Estates Usage'!L179</f>
        <v>50.5</v>
      </c>
      <c r="P1193" s="95">
        <f>'Estates Usage'!M179</f>
        <v>44.5</v>
      </c>
      <c r="Q1193" s="95">
        <f>'Estates Usage'!N179</f>
        <v>48.25</v>
      </c>
      <c r="R1193" s="64">
        <f t="shared" si="60"/>
        <v>47.125</v>
      </c>
      <c r="S1193" s="114">
        <f t="shared" si="61"/>
        <v>475</v>
      </c>
    </row>
    <row r="1194" spans="2:19" ht="15.75" x14ac:dyDescent="0.25">
      <c r="B1194" s="59"/>
      <c r="C1194" s="13">
        <v>0.625</v>
      </c>
      <c r="D1194" s="14">
        <v>3174</v>
      </c>
      <c r="E1194" s="15"/>
      <c r="F1194" s="15"/>
      <c r="G1194" s="16">
        <v>500</v>
      </c>
      <c r="H1194" s="15"/>
      <c r="I1194" s="16"/>
      <c r="J1194" s="17">
        <v>4300</v>
      </c>
      <c r="K1194" s="60">
        <f t="shared" si="59"/>
        <v>4800</v>
      </c>
      <c r="L1194" s="95">
        <f>'Estates Usage'!I180</f>
        <v>40</v>
      </c>
      <c r="M1194" s="95">
        <f>'Estates Usage'!J180</f>
        <v>40</v>
      </c>
      <c r="N1194" s="95">
        <f>'Estates Usage'!K180</f>
        <v>43.75</v>
      </c>
      <c r="O1194" s="95">
        <f>'Estates Usage'!L180</f>
        <v>40</v>
      </c>
      <c r="P1194" s="95">
        <f>'Estates Usage'!M180</f>
        <v>40</v>
      </c>
      <c r="Q1194" s="95">
        <f>'Estates Usage'!N180</f>
        <v>76.150000000000006</v>
      </c>
      <c r="R1194" s="64">
        <f t="shared" si="60"/>
        <v>46.65</v>
      </c>
      <c r="S1194" s="114">
        <f t="shared" si="61"/>
        <v>1200</v>
      </c>
    </row>
    <row r="1195" spans="2:19" ht="15.75" x14ac:dyDescent="0.25">
      <c r="B1195" s="59"/>
      <c r="C1195" s="13">
        <v>0.625</v>
      </c>
      <c r="D1195" s="14">
        <v>3175</v>
      </c>
      <c r="E1195" s="15">
        <v>100</v>
      </c>
      <c r="F1195" s="15">
        <v>100</v>
      </c>
      <c r="G1195" s="16"/>
      <c r="H1195" s="15">
        <v>100</v>
      </c>
      <c r="I1195" s="16">
        <v>200</v>
      </c>
      <c r="J1195" s="17">
        <v>600</v>
      </c>
      <c r="K1195" s="60">
        <f t="shared" si="59"/>
        <v>1100</v>
      </c>
      <c r="L1195" s="95">
        <f>'Estates Usage'!I181</f>
        <v>40.75</v>
      </c>
      <c r="M1195" s="95">
        <f>'Estates Usage'!J181</f>
        <v>40.75</v>
      </c>
      <c r="N1195" s="95">
        <f>'Estates Usage'!K181</f>
        <v>40</v>
      </c>
      <c r="O1195" s="95">
        <f>'Estates Usage'!L181</f>
        <v>40.75</v>
      </c>
      <c r="P1195" s="95">
        <f>'Estates Usage'!M181</f>
        <v>41.5</v>
      </c>
      <c r="Q1195" s="95">
        <f>'Estates Usage'!N181</f>
        <v>44.5</v>
      </c>
      <c r="R1195" s="64">
        <f t="shared" si="60"/>
        <v>41.375</v>
      </c>
      <c r="S1195" s="114">
        <f t="shared" si="61"/>
        <v>110</v>
      </c>
    </row>
    <row r="1196" spans="2:19" ht="15.75" x14ac:dyDescent="0.25">
      <c r="B1196" s="59"/>
      <c r="C1196" s="13">
        <v>0.625</v>
      </c>
      <c r="D1196" s="14">
        <v>3176</v>
      </c>
      <c r="E1196" s="15">
        <v>600</v>
      </c>
      <c r="F1196" s="15">
        <v>500</v>
      </c>
      <c r="G1196" s="16">
        <v>400</v>
      </c>
      <c r="H1196" s="15">
        <v>400</v>
      </c>
      <c r="I1196" s="16">
        <v>700</v>
      </c>
      <c r="J1196" s="17">
        <v>500</v>
      </c>
      <c r="K1196" s="60">
        <f t="shared" si="59"/>
        <v>3100</v>
      </c>
      <c r="L1196" s="95">
        <f>'Estates Usage'!I182</f>
        <v>44.5</v>
      </c>
      <c r="M1196" s="95">
        <f>'Estates Usage'!J182</f>
        <v>43.75</v>
      </c>
      <c r="N1196" s="95">
        <f>'Estates Usage'!K182</f>
        <v>43</v>
      </c>
      <c r="O1196" s="95">
        <f>'Estates Usage'!L182</f>
        <v>43</v>
      </c>
      <c r="P1196" s="95">
        <f>'Estates Usage'!M182</f>
        <v>45.25</v>
      </c>
      <c r="Q1196" s="95">
        <f>'Estates Usage'!N182</f>
        <v>43.75</v>
      </c>
      <c r="R1196" s="64">
        <f t="shared" si="60"/>
        <v>43.875</v>
      </c>
      <c r="S1196" s="114">
        <f t="shared" si="61"/>
        <v>258.33333333333331</v>
      </c>
    </row>
    <row r="1197" spans="2:19" ht="15.75" x14ac:dyDescent="0.25">
      <c r="B1197" s="59"/>
      <c r="C1197" s="13">
        <v>0.625</v>
      </c>
      <c r="D1197" s="14">
        <v>3177</v>
      </c>
      <c r="E1197" s="15">
        <v>1000</v>
      </c>
      <c r="F1197" s="15">
        <v>900</v>
      </c>
      <c r="G1197" s="16">
        <v>500</v>
      </c>
      <c r="H1197" s="15">
        <v>1800</v>
      </c>
      <c r="I1197" s="16">
        <v>13500</v>
      </c>
      <c r="J1197" s="17">
        <v>12100</v>
      </c>
      <c r="K1197" s="60">
        <f t="shared" si="59"/>
        <v>29800</v>
      </c>
      <c r="L1197" s="95">
        <f>'Estates Usage'!I183</f>
        <v>47.5</v>
      </c>
      <c r="M1197" s="95">
        <f>'Estates Usage'!J183</f>
        <v>46.75</v>
      </c>
      <c r="N1197" s="95">
        <f>'Estates Usage'!K183</f>
        <v>43.75</v>
      </c>
      <c r="O1197" s="95">
        <f>'Estates Usage'!L183</f>
        <v>53.5</v>
      </c>
      <c r="P1197" s="95">
        <f>'Estates Usage'!M183</f>
        <v>172.75</v>
      </c>
      <c r="Q1197" s="95">
        <f>'Estates Usage'!N183</f>
        <v>158.05000000000001</v>
      </c>
      <c r="R1197" s="64">
        <f t="shared" si="60"/>
        <v>87.05</v>
      </c>
      <c r="S1197" s="114">
        <f t="shared" si="61"/>
        <v>2483.3333333333335</v>
      </c>
    </row>
    <row r="1198" spans="2:19" ht="15.75" x14ac:dyDescent="0.25">
      <c r="B1198" s="59"/>
      <c r="C1198" s="13">
        <v>0.625</v>
      </c>
      <c r="D1198" s="14">
        <v>3178</v>
      </c>
      <c r="E1198" s="15">
        <v>500</v>
      </c>
      <c r="F1198" s="15">
        <v>400</v>
      </c>
      <c r="G1198" s="16">
        <v>400</v>
      </c>
      <c r="H1198" s="15">
        <v>300</v>
      </c>
      <c r="I1198" s="16">
        <v>500</v>
      </c>
      <c r="J1198" s="17">
        <v>500</v>
      </c>
      <c r="K1198" s="60">
        <f t="shared" si="59"/>
        <v>2600</v>
      </c>
      <c r="L1198" s="95">
        <f>'Estates Usage'!I184</f>
        <v>43.75</v>
      </c>
      <c r="M1198" s="95">
        <f>'Estates Usage'!J184</f>
        <v>43</v>
      </c>
      <c r="N1198" s="95">
        <f>'Estates Usage'!K184</f>
        <v>43</v>
      </c>
      <c r="O1198" s="95">
        <f>'Estates Usage'!L184</f>
        <v>42.25</v>
      </c>
      <c r="P1198" s="95">
        <f>'Estates Usage'!M184</f>
        <v>43.75</v>
      </c>
      <c r="Q1198" s="95">
        <f>'Estates Usage'!N184</f>
        <v>43.75</v>
      </c>
      <c r="R1198" s="64">
        <f t="shared" si="60"/>
        <v>43.25</v>
      </c>
      <c r="S1198" s="114">
        <f t="shared" si="61"/>
        <v>216.66666666666666</v>
      </c>
    </row>
    <row r="1199" spans="2:19" ht="15.75" x14ac:dyDescent="0.25">
      <c r="B1199" s="59"/>
      <c r="C1199" s="13">
        <v>0.625</v>
      </c>
      <c r="D1199" s="14">
        <v>3179</v>
      </c>
      <c r="E1199" s="15">
        <v>1000</v>
      </c>
      <c r="F1199" s="15">
        <v>800</v>
      </c>
      <c r="G1199" s="16">
        <v>700</v>
      </c>
      <c r="H1199" s="15">
        <v>500</v>
      </c>
      <c r="I1199" s="16">
        <v>600</v>
      </c>
      <c r="J1199" s="17">
        <v>700</v>
      </c>
      <c r="K1199" s="60">
        <f t="shared" si="59"/>
        <v>4300</v>
      </c>
      <c r="L1199" s="95">
        <f>'Estates Usage'!I185</f>
        <v>47.5</v>
      </c>
      <c r="M1199" s="95">
        <f>'Estates Usage'!J185</f>
        <v>46</v>
      </c>
      <c r="N1199" s="95">
        <f>'Estates Usage'!K185</f>
        <v>45.25</v>
      </c>
      <c r="O1199" s="95">
        <f>'Estates Usage'!L185</f>
        <v>43.75</v>
      </c>
      <c r="P1199" s="95">
        <f>'Estates Usage'!M185</f>
        <v>44.5</v>
      </c>
      <c r="Q1199" s="95">
        <f>'Estates Usage'!N185</f>
        <v>45.25</v>
      </c>
      <c r="R1199" s="64">
        <f t="shared" si="60"/>
        <v>45.375</v>
      </c>
      <c r="S1199" s="114">
        <f t="shared" si="61"/>
        <v>358.33333333333331</v>
      </c>
    </row>
    <row r="1200" spans="2:19" ht="15.75" x14ac:dyDescent="0.25">
      <c r="B1200" s="59"/>
      <c r="C1200" s="13">
        <v>0.625</v>
      </c>
      <c r="D1200" s="14">
        <v>3180</v>
      </c>
      <c r="E1200" s="15">
        <v>1500</v>
      </c>
      <c r="F1200" s="15">
        <v>1200</v>
      </c>
      <c r="G1200" s="16">
        <v>1400</v>
      </c>
      <c r="H1200" s="15">
        <v>1100</v>
      </c>
      <c r="I1200" s="16">
        <v>1500</v>
      </c>
      <c r="J1200" s="17">
        <v>900</v>
      </c>
      <c r="K1200" s="60">
        <f t="shared" si="59"/>
        <v>7600</v>
      </c>
      <c r="L1200" s="95">
        <f>'Estates Usage'!I186</f>
        <v>51.25</v>
      </c>
      <c r="M1200" s="95">
        <f>'Estates Usage'!J186</f>
        <v>49</v>
      </c>
      <c r="N1200" s="95">
        <f>'Estates Usage'!K186</f>
        <v>50.5</v>
      </c>
      <c r="O1200" s="95">
        <f>'Estates Usage'!L186</f>
        <v>48.25</v>
      </c>
      <c r="P1200" s="95">
        <f>'Estates Usage'!M186</f>
        <v>51.25</v>
      </c>
      <c r="Q1200" s="95">
        <f>'Estates Usage'!N186</f>
        <v>46.75</v>
      </c>
      <c r="R1200" s="64">
        <f t="shared" si="60"/>
        <v>49.5</v>
      </c>
      <c r="S1200" s="114">
        <f t="shared" si="61"/>
        <v>633.33333333333337</v>
      </c>
    </row>
    <row r="1201" spans="2:19" ht="15.75" x14ac:dyDescent="0.25">
      <c r="B1201" s="59"/>
      <c r="C1201" s="13">
        <v>0.625</v>
      </c>
      <c r="D1201" s="14">
        <v>3181</v>
      </c>
      <c r="E1201" s="15">
        <v>1200</v>
      </c>
      <c r="F1201" s="15">
        <v>900</v>
      </c>
      <c r="G1201" s="16">
        <v>900</v>
      </c>
      <c r="H1201" s="15">
        <v>800</v>
      </c>
      <c r="I1201" s="16">
        <v>800</v>
      </c>
      <c r="J1201" s="17">
        <v>900</v>
      </c>
      <c r="K1201" s="60">
        <f t="shared" si="59"/>
        <v>5500</v>
      </c>
      <c r="L1201" s="95">
        <f>'Estates Usage'!I187</f>
        <v>49</v>
      </c>
      <c r="M1201" s="95">
        <f>'Estates Usage'!J187</f>
        <v>46.75</v>
      </c>
      <c r="N1201" s="95">
        <f>'Estates Usage'!K187</f>
        <v>46.75</v>
      </c>
      <c r="O1201" s="95">
        <f>'Estates Usage'!L187</f>
        <v>46</v>
      </c>
      <c r="P1201" s="95">
        <f>'Estates Usage'!M187</f>
        <v>46</v>
      </c>
      <c r="Q1201" s="95">
        <f>'Estates Usage'!N187</f>
        <v>46.75</v>
      </c>
      <c r="R1201" s="64">
        <f t="shared" si="60"/>
        <v>46.875</v>
      </c>
      <c r="S1201" s="114">
        <f t="shared" si="61"/>
        <v>458.33333333333331</v>
      </c>
    </row>
    <row r="1202" spans="2:19" ht="15.75" x14ac:dyDescent="0.25">
      <c r="B1202" s="59"/>
      <c r="C1202" s="13">
        <v>0.625</v>
      </c>
      <c r="D1202" s="14">
        <v>3182</v>
      </c>
      <c r="E1202" s="15">
        <v>2200</v>
      </c>
      <c r="F1202" s="15">
        <v>1700</v>
      </c>
      <c r="G1202" s="16">
        <v>1700</v>
      </c>
      <c r="H1202" s="15">
        <v>1600</v>
      </c>
      <c r="I1202" s="16">
        <v>1900</v>
      </c>
      <c r="J1202" s="17">
        <v>1700</v>
      </c>
      <c r="K1202" s="60">
        <f t="shared" si="59"/>
        <v>10800</v>
      </c>
      <c r="L1202" s="95">
        <f>'Estates Usage'!I188</f>
        <v>56.8</v>
      </c>
      <c r="M1202" s="95">
        <f>'Estates Usage'!J188</f>
        <v>52.75</v>
      </c>
      <c r="N1202" s="95">
        <f>'Estates Usage'!K188</f>
        <v>52.75</v>
      </c>
      <c r="O1202" s="95">
        <f>'Estates Usage'!L188</f>
        <v>52</v>
      </c>
      <c r="P1202" s="95">
        <f>'Estates Usage'!M188</f>
        <v>54.25</v>
      </c>
      <c r="Q1202" s="95">
        <f>'Estates Usage'!N188</f>
        <v>52.75</v>
      </c>
      <c r="R1202" s="64">
        <f t="shared" si="60"/>
        <v>53.550000000000004</v>
      </c>
      <c r="S1202" s="114">
        <f t="shared" si="61"/>
        <v>900</v>
      </c>
    </row>
    <row r="1203" spans="2:19" ht="15.75" x14ac:dyDescent="0.25">
      <c r="B1203" s="59"/>
      <c r="C1203" s="13">
        <v>0.625</v>
      </c>
      <c r="D1203" s="14">
        <v>3183</v>
      </c>
      <c r="E1203" s="15">
        <v>1200</v>
      </c>
      <c r="F1203" s="15">
        <v>1100</v>
      </c>
      <c r="G1203" s="16"/>
      <c r="H1203" s="15">
        <v>2000</v>
      </c>
      <c r="I1203" s="16">
        <v>1200</v>
      </c>
      <c r="J1203" s="17">
        <v>1400</v>
      </c>
      <c r="K1203" s="60">
        <f t="shared" si="59"/>
        <v>6900</v>
      </c>
      <c r="L1203" s="95">
        <f>'Estates Usage'!I189</f>
        <v>49</v>
      </c>
      <c r="M1203" s="95">
        <f>'Estates Usage'!J189</f>
        <v>48.25</v>
      </c>
      <c r="N1203" s="95">
        <f>'Estates Usage'!K189</f>
        <v>40</v>
      </c>
      <c r="O1203" s="95">
        <f>'Estates Usage'!L189</f>
        <v>55</v>
      </c>
      <c r="P1203" s="95">
        <f>'Estates Usage'!M189</f>
        <v>49</v>
      </c>
      <c r="Q1203" s="95">
        <f>'Estates Usage'!N189</f>
        <v>50.5</v>
      </c>
      <c r="R1203" s="64">
        <f t="shared" si="60"/>
        <v>48.625</v>
      </c>
      <c r="S1203" s="114">
        <f t="shared" si="61"/>
        <v>690</v>
      </c>
    </row>
    <row r="1204" spans="2:19" ht="15.75" x14ac:dyDescent="0.25">
      <c r="B1204" s="59"/>
      <c r="C1204" s="13">
        <v>0.625</v>
      </c>
      <c r="D1204" s="14">
        <v>3184</v>
      </c>
      <c r="E1204" s="15">
        <v>700</v>
      </c>
      <c r="F1204" s="15">
        <v>600</v>
      </c>
      <c r="G1204" s="16">
        <v>600</v>
      </c>
      <c r="H1204" s="15">
        <v>500</v>
      </c>
      <c r="I1204" s="16">
        <v>500</v>
      </c>
      <c r="J1204" s="17">
        <v>700</v>
      </c>
      <c r="K1204" s="60">
        <f t="shared" si="59"/>
        <v>3600</v>
      </c>
      <c r="L1204" s="95">
        <f>'Estates Usage'!I190</f>
        <v>45.25</v>
      </c>
      <c r="M1204" s="95">
        <f>'Estates Usage'!J190</f>
        <v>44.5</v>
      </c>
      <c r="N1204" s="95">
        <f>'Estates Usage'!K190</f>
        <v>44.5</v>
      </c>
      <c r="O1204" s="95">
        <f>'Estates Usage'!L190</f>
        <v>43.75</v>
      </c>
      <c r="P1204" s="95">
        <f>'Estates Usage'!M190</f>
        <v>43.75</v>
      </c>
      <c r="Q1204" s="95">
        <f>'Estates Usage'!N190</f>
        <v>45.25</v>
      </c>
      <c r="R1204" s="64">
        <f t="shared" si="60"/>
        <v>44.5</v>
      </c>
      <c r="S1204" s="114">
        <f t="shared" si="61"/>
        <v>300</v>
      </c>
    </row>
    <row r="1205" spans="2:19" ht="15.75" x14ac:dyDescent="0.25">
      <c r="B1205" s="59"/>
      <c r="C1205" s="13">
        <v>0.625</v>
      </c>
      <c r="D1205" s="14">
        <v>3185</v>
      </c>
      <c r="E1205" s="15">
        <v>900</v>
      </c>
      <c r="F1205" s="15">
        <v>800</v>
      </c>
      <c r="G1205" s="16">
        <v>900</v>
      </c>
      <c r="H1205" s="15">
        <v>800</v>
      </c>
      <c r="I1205" s="16">
        <v>1000</v>
      </c>
      <c r="J1205" s="17">
        <v>1100</v>
      </c>
      <c r="K1205" s="60">
        <f t="shared" si="59"/>
        <v>5500</v>
      </c>
      <c r="L1205" s="95">
        <f>'Estates Usage'!I191</f>
        <v>46.75</v>
      </c>
      <c r="M1205" s="95">
        <f>'Estates Usage'!J191</f>
        <v>46</v>
      </c>
      <c r="N1205" s="95">
        <f>'Estates Usage'!K191</f>
        <v>46.75</v>
      </c>
      <c r="O1205" s="95">
        <f>'Estates Usage'!L191</f>
        <v>46</v>
      </c>
      <c r="P1205" s="95">
        <f>'Estates Usage'!M191</f>
        <v>47.5</v>
      </c>
      <c r="Q1205" s="95">
        <f>'Estates Usage'!N191</f>
        <v>48.25</v>
      </c>
      <c r="R1205" s="64">
        <f t="shared" si="60"/>
        <v>46.875</v>
      </c>
      <c r="S1205" s="114">
        <f t="shared" si="61"/>
        <v>458.33333333333331</v>
      </c>
    </row>
    <row r="1206" spans="2:19" ht="15.75" x14ac:dyDescent="0.25">
      <c r="B1206" s="59"/>
      <c r="C1206" s="13">
        <v>0.625</v>
      </c>
      <c r="D1206" s="14">
        <v>3186</v>
      </c>
      <c r="E1206" s="15">
        <v>2300</v>
      </c>
      <c r="F1206" s="15">
        <v>1400</v>
      </c>
      <c r="G1206" s="16">
        <v>2300</v>
      </c>
      <c r="H1206" s="15">
        <v>2000</v>
      </c>
      <c r="I1206" s="16">
        <v>3600</v>
      </c>
      <c r="J1206" s="17">
        <v>2700</v>
      </c>
      <c r="K1206" s="60">
        <f t="shared" si="59"/>
        <v>14300</v>
      </c>
      <c r="L1206" s="95">
        <f>'Estates Usage'!I192</f>
        <v>57.7</v>
      </c>
      <c r="M1206" s="95">
        <f>'Estates Usage'!J192</f>
        <v>50.5</v>
      </c>
      <c r="N1206" s="95">
        <f>'Estates Usage'!K192</f>
        <v>57.7</v>
      </c>
      <c r="O1206" s="95">
        <f>'Estates Usage'!L192</f>
        <v>55</v>
      </c>
      <c r="P1206" s="95">
        <f>'Estates Usage'!M192</f>
        <v>69.400000000000006</v>
      </c>
      <c r="Q1206" s="95">
        <f>'Estates Usage'!N192</f>
        <v>61.3</v>
      </c>
      <c r="R1206" s="64">
        <f t="shared" si="60"/>
        <v>58.6</v>
      </c>
      <c r="S1206" s="114">
        <f t="shared" si="61"/>
        <v>1191.6666666666667</v>
      </c>
    </row>
    <row r="1207" spans="2:19" ht="15.75" x14ac:dyDescent="0.25">
      <c r="B1207" s="59"/>
      <c r="C1207" s="13">
        <v>0.625</v>
      </c>
      <c r="D1207" s="14">
        <v>3187</v>
      </c>
      <c r="E1207" s="15">
        <v>1300</v>
      </c>
      <c r="F1207" s="15">
        <v>1300</v>
      </c>
      <c r="G1207" s="16">
        <v>1400</v>
      </c>
      <c r="H1207" s="15">
        <v>1200</v>
      </c>
      <c r="I1207" s="16">
        <v>1500</v>
      </c>
      <c r="J1207" s="17">
        <v>1600</v>
      </c>
      <c r="K1207" s="60">
        <f t="shared" si="59"/>
        <v>8300</v>
      </c>
      <c r="L1207" s="95">
        <f>'Estates Usage'!I193</f>
        <v>49.75</v>
      </c>
      <c r="M1207" s="95">
        <f>'Estates Usage'!J193</f>
        <v>49.75</v>
      </c>
      <c r="N1207" s="95">
        <f>'Estates Usage'!K193</f>
        <v>50.5</v>
      </c>
      <c r="O1207" s="95">
        <f>'Estates Usage'!L193</f>
        <v>49</v>
      </c>
      <c r="P1207" s="95">
        <f>'Estates Usage'!M193</f>
        <v>51.25</v>
      </c>
      <c r="Q1207" s="95">
        <f>'Estates Usage'!N193</f>
        <v>52</v>
      </c>
      <c r="R1207" s="64">
        <f t="shared" si="60"/>
        <v>50.375</v>
      </c>
      <c r="S1207" s="114">
        <f t="shared" si="61"/>
        <v>691.66666666666663</v>
      </c>
    </row>
    <row r="1208" spans="2:19" ht="15.75" x14ac:dyDescent="0.25">
      <c r="B1208" s="59"/>
      <c r="C1208" s="13">
        <v>0.625</v>
      </c>
      <c r="D1208" s="14">
        <v>3188</v>
      </c>
      <c r="E1208" s="15">
        <v>200</v>
      </c>
      <c r="F1208" s="15">
        <v>200</v>
      </c>
      <c r="G1208" s="16">
        <v>200</v>
      </c>
      <c r="H1208" s="15">
        <v>200</v>
      </c>
      <c r="I1208" s="16">
        <v>200</v>
      </c>
      <c r="J1208" s="17">
        <v>200</v>
      </c>
      <c r="K1208" s="60">
        <f t="shared" si="59"/>
        <v>1200</v>
      </c>
      <c r="L1208" s="95">
        <f>'Estates Usage'!I194</f>
        <v>41.5</v>
      </c>
      <c r="M1208" s="95">
        <f>'Estates Usage'!J194</f>
        <v>41.5</v>
      </c>
      <c r="N1208" s="95">
        <f>'Estates Usage'!K194</f>
        <v>41.5</v>
      </c>
      <c r="O1208" s="95">
        <f>'Estates Usage'!L194</f>
        <v>41.5</v>
      </c>
      <c r="P1208" s="95">
        <f>'Estates Usage'!M194</f>
        <v>41.5</v>
      </c>
      <c r="Q1208" s="95">
        <f>'Estates Usage'!N194</f>
        <v>41.5</v>
      </c>
      <c r="R1208" s="64">
        <f t="shared" si="60"/>
        <v>41.5</v>
      </c>
      <c r="S1208" s="114">
        <f t="shared" si="61"/>
        <v>100</v>
      </c>
    </row>
    <row r="1209" spans="2:19" ht="15.75" x14ac:dyDescent="0.25">
      <c r="B1209" s="59"/>
      <c r="C1209" s="13">
        <v>0.625</v>
      </c>
      <c r="D1209" s="14">
        <v>3189</v>
      </c>
      <c r="E1209" s="15">
        <v>2500</v>
      </c>
      <c r="F1209" s="15">
        <v>2000</v>
      </c>
      <c r="G1209" s="16">
        <v>2100</v>
      </c>
      <c r="H1209" s="15">
        <v>1600</v>
      </c>
      <c r="I1209" s="16">
        <v>1300</v>
      </c>
      <c r="J1209" s="17">
        <v>1000</v>
      </c>
      <c r="K1209" s="60">
        <f t="shared" si="59"/>
        <v>10500</v>
      </c>
      <c r="L1209" s="95">
        <f>'Estates Usage'!I195</f>
        <v>59.5</v>
      </c>
      <c r="M1209" s="95">
        <f>'Estates Usage'!J195</f>
        <v>55</v>
      </c>
      <c r="N1209" s="95">
        <f>'Estates Usage'!K195</f>
        <v>55.9</v>
      </c>
      <c r="O1209" s="95">
        <f>'Estates Usage'!L195</f>
        <v>52</v>
      </c>
      <c r="P1209" s="95">
        <f>'Estates Usage'!M195</f>
        <v>49.75</v>
      </c>
      <c r="Q1209" s="95">
        <f>'Estates Usage'!N195</f>
        <v>47.5</v>
      </c>
      <c r="R1209" s="64">
        <f t="shared" si="60"/>
        <v>53.274999999999999</v>
      </c>
      <c r="S1209" s="114">
        <f t="shared" si="61"/>
        <v>875</v>
      </c>
    </row>
    <row r="1210" spans="2:19" ht="15.75" x14ac:dyDescent="0.25">
      <c r="B1210" s="59"/>
      <c r="C1210" s="13">
        <v>0.625</v>
      </c>
      <c r="D1210" s="14">
        <v>3190</v>
      </c>
      <c r="E1210" s="15">
        <v>1000</v>
      </c>
      <c r="F1210" s="15">
        <v>800</v>
      </c>
      <c r="G1210" s="16">
        <v>900</v>
      </c>
      <c r="H1210" s="15">
        <v>800</v>
      </c>
      <c r="I1210" s="16">
        <v>1200</v>
      </c>
      <c r="J1210" s="17">
        <v>2100</v>
      </c>
      <c r="K1210" s="60">
        <f t="shared" si="59"/>
        <v>6800</v>
      </c>
      <c r="L1210" s="95">
        <f>'Estates Usage'!I196</f>
        <v>47.5</v>
      </c>
      <c r="M1210" s="95">
        <f>'Estates Usage'!J196</f>
        <v>46</v>
      </c>
      <c r="N1210" s="95">
        <f>'Estates Usage'!K196</f>
        <v>46.75</v>
      </c>
      <c r="O1210" s="95">
        <f>'Estates Usage'!L196</f>
        <v>46</v>
      </c>
      <c r="P1210" s="95">
        <f>'Estates Usage'!M196</f>
        <v>49</v>
      </c>
      <c r="Q1210" s="95">
        <f>'Estates Usage'!N196</f>
        <v>55.9</v>
      </c>
      <c r="R1210" s="64">
        <f t="shared" si="60"/>
        <v>48.524999999999999</v>
      </c>
      <c r="S1210" s="114">
        <f t="shared" si="61"/>
        <v>566.66666666666663</v>
      </c>
    </row>
    <row r="1211" spans="2:19" ht="15.75" x14ac:dyDescent="0.25">
      <c r="B1211" s="59"/>
      <c r="C1211" s="13">
        <v>0.625</v>
      </c>
      <c r="D1211" s="14">
        <v>3191</v>
      </c>
      <c r="E1211" s="15">
        <v>500</v>
      </c>
      <c r="F1211" s="15">
        <v>300</v>
      </c>
      <c r="G1211" s="16">
        <v>400</v>
      </c>
      <c r="H1211" s="15">
        <v>400</v>
      </c>
      <c r="I1211" s="16">
        <v>300</v>
      </c>
      <c r="J1211" s="17">
        <v>400</v>
      </c>
      <c r="K1211" s="60">
        <f t="shared" si="59"/>
        <v>2300</v>
      </c>
      <c r="L1211" s="95">
        <f>'Estates Usage'!I197</f>
        <v>43.75</v>
      </c>
      <c r="M1211" s="95">
        <f>'Estates Usage'!J197</f>
        <v>42.25</v>
      </c>
      <c r="N1211" s="95">
        <f>'Estates Usage'!K197</f>
        <v>43</v>
      </c>
      <c r="O1211" s="95">
        <f>'Estates Usage'!L197</f>
        <v>43</v>
      </c>
      <c r="P1211" s="95">
        <f>'Estates Usage'!M197</f>
        <v>42.25</v>
      </c>
      <c r="Q1211" s="95">
        <f>'Estates Usage'!N197</f>
        <v>43</v>
      </c>
      <c r="R1211" s="64">
        <f t="shared" si="60"/>
        <v>42.875</v>
      </c>
      <c r="S1211" s="114">
        <f t="shared" si="61"/>
        <v>191.66666666666666</v>
      </c>
    </row>
    <row r="1212" spans="2:19" ht="15.75" x14ac:dyDescent="0.25">
      <c r="B1212" s="59"/>
      <c r="C1212" s="13">
        <v>0.625</v>
      </c>
      <c r="D1212" s="14">
        <v>3192</v>
      </c>
      <c r="E1212" s="15">
        <v>3400</v>
      </c>
      <c r="F1212" s="15">
        <v>3200</v>
      </c>
      <c r="G1212" s="16">
        <v>3000</v>
      </c>
      <c r="H1212" s="15">
        <v>4300</v>
      </c>
      <c r="I1212" s="16">
        <v>3500</v>
      </c>
      <c r="J1212" s="17">
        <v>1200</v>
      </c>
      <c r="K1212" s="60">
        <f t="shared" si="59"/>
        <v>18600</v>
      </c>
      <c r="L1212" s="95">
        <f>'Estates Usage'!I198</f>
        <v>67.599999999999994</v>
      </c>
      <c r="M1212" s="95">
        <f>'Estates Usage'!J198</f>
        <v>65.8</v>
      </c>
      <c r="N1212" s="95">
        <f>'Estates Usage'!K198</f>
        <v>64</v>
      </c>
      <c r="O1212" s="95">
        <f>'Estates Usage'!L198</f>
        <v>76.150000000000006</v>
      </c>
      <c r="P1212" s="95">
        <f>'Estates Usage'!M198</f>
        <v>68.5</v>
      </c>
      <c r="Q1212" s="95">
        <f>'Estates Usage'!N198</f>
        <v>49</v>
      </c>
      <c r="R1212" s="64">
        <f t="shared" si="60"/>
        <v>65.174999999999997</v>
      </c>
      <c r="S1212" s="114">
        <f t="shared" si="61"/>
        <v>1550</v>
      </c>
    </row>
    <row r="1213" spans="2:19" ht="15.75" x14ac:dyDescent="0.25">
      <c r="B1213" s="59"/>
      <c r="C1213" s="13">
        <v>0.625</v>
      </c>
      <c r="D1213" s="14">
        <v>3193</v>
      </c>
      <c r="E1213" s="15">
        <v>2900</v>
      </c>
      <c r="F1213" s="15">
        <v>900</v>
      </c>
      <c r="G1213" s="16">
        <v>1300</v>
      </c>
      <c r="H1213" s="15">
        <v>1000</v>
      </c>
      <c r="I1213" s="16">
        <v>1600</v>
      </c>
      <c r="J1213" s="17">
        <v>2400</v>
      </c>
      <c r="K1213" s="60">
        <f t="shared" si="59"/>
        <v>10100</v>
      </c>
      <c r="L1213" s="95">
        <f>'Estates Usage'!I199</f>
        <v>63.1</v>
      </c>
      <c r="M1213" s="95">
        <f>'Estates Usage'!J199</f>
        <v>46.75</v>
      </c>
      <c r="N1213" s="95">
        <f>'Estates Usage'!K199</f>
        <v>49.75</v>
      </c>
      <c r="O1213" s="95">
        <f>'Estates Usage'!L199</f>
        <v>47.5</v>
      </c>
      <c r="P1213" s="95">
        <f>'Estates Usage'!M199</f>
        <v>52</v>
      </c>
      <c r="Q1213" s="95">
        <f>'Estates Usage'!N199</f>
        <v>58.6</v>
      </c>
      <c r="R1213" s="64">
        <f t="shared" si="60"/>
        <v>52.95000000000001</v>
      </c>
      <c r="S1213" s="114">
        <f t="shared" si="61"/>
        <v>841.66666666666663</v>
      </c>
    </row>
    <row r="1214" spans="2:19" ht="15.75" x14ac:dyDescent="0.25">
      <c r="B1214" s="59"/>
      <c r="C1214" s="13">
        <v>0.625</v>
      </c>
      <c r="D1214" s="14">
        <v>3194</v>
      </c>
      <c r="E1214" s="15">
        <v>8300</v>
      </c>
      <c r="F1214" s="15">
        <v>1100</v>
      </c>
      <c r="G1214" s="16">
        <v>3500</v>
      </c>
      <c r="H1214" s="15">
        <v>2300</v>
      </c>
      <c r="I1214" s="16">
        <v>9700</v>
      </c>
      <c r="J1214" s="17">
        <v>7300</v>
      </c>
      <c r="K1214" s="60">
        <f t="shared" si="59"/>
        <v>32200</v>
      </c>
      <c r="L1214" s="95">
        <f>'Estates Usage'!I200</f>
        <v>118.15</v>
      </c>
      <c r="M1214" s="95">
        <f>'Estates Usage'!J200</f>
        <v>48.25</v>
      </c>
      <c r="N1214" s="95">
        <f>'Estates Usage'!K200</f>
        <v>68.5</v>
      </c>
      <c r="O1214" s="95">
        <f>'Estates Usage'!L200</f>
        <v>57.7</v>
      </c>
      <c r="P1214" s="95">
        <f>'Estates Usage'!M200</f>
        <v>132.85</v>
      </c>
      <c r="Q1214" s="95">
        <f>'Estates Usage'!N200</f>
        <v>107.65</v>
      </c>
      <c r="R1214" s="64">
        <f t="shared" si="60"/>
        <v>88.850000000000009</v>
      </c>
      <c r="S1214" s="114">
        <f t="shared" si="61"/>
        <v>2683.3333333333335</v>
      </c>
    </row>
    <row r="1215" spans="2:19" ht="15.75" x14ac:dyDescent="0.25">
      <c r="B1215" s="59"/>
      <c r="C1215" s="13">
        <v>0.625</v>
      </c>
      <c r="D1215" s="14">
        <v>3195</v>
      </c>
      <c r="E1215" s="15">
        <v>1000</v>
      </c>
      <c r="F1215" s="15">
        <v>900</v>
      </c>
      <c r="G1215" s="16">
        <v>900</v>
      </c>
      <c r="H1215" s="15">
        <v>500</v>
      </c>
      <c r="I1215" s="16">
        <v>900</v>
      </c>
      <c r="J1215" s="17">
        <v>1000</v>
      </c>
      <c r="K1215" s="60">
        <f t="shared" si="59"/>
        <v>5200</v>
      </c>
      <c r="L1215" s="95">
        <f>'Estates Usage'!I201</f>
        <v>47.5</v>
      </c>
      <c r="M1215" s="95">
        <f>'Estates Usage'!J201</f>
        <v>46.75</v>
      </c>
      <c r="N1215" s="95">
        <f>'Estates Usage'!K201</f>
        <v>46.75</v>
      </c>
      <c r="O1215" s="95">
        <f>'Estates Usage'!L201</f>
        <v>43.75</v>
      </c>
      <c r="P1215" s="95">
        <f>'Estates Usage'!M201</f>
        <v>46.75</v>
      </c>
      <c r="Q1215" s="95">
        <f>'Estates Usage'!N201</f>
        <v>47.5</v>
      </c>
      <c r="R1215" s="64">
        <f t="shared" si="60"/>
        <v>46.5</v>
      </c>
      <c r="S1215" s="114">
        <f t="shared" si="61"/>
        <v>433.33333333333331</v>
      </c>
    </row>
    <row r="1216" spans="2:19" ht="15.75" x14ac:dyDescent="0.25">
      <c r="B1216" s="59"/>
      <c r="C1216" s="13">
        <v>0.625</v>
      </c>
      <c r="D1216" s="14">
        <v>3196</v>
      </c>
      <c r="E1216" s="15">
        <v>1400</v>
      </c>
      <c r="F1216" s="15"/>
      <c r="G1216" s="16">
        <v>200</v>
      </c>
      <c r="H1216" s="15">
        <v>700</v>
      </c>
      <c r="I1216" s="16">
        <v>3400</v>
      </c>
      <c r="J1216" s="17">
        <v>4100</v>
      </c>
      <c r="K1216" s="60">
        <f t="shared" si="59"/>
        <v>9800</v>
      </c>
      <c r="L1216" s="95">
        <f>'Estates Usage'!I202</f>
        <v>50.5</v>
      </c>
      <c r="M1216" s="95">
        <f>'Estates Usage'!J202</f>
        <v>40</v>
      </c>
      <c r="N1216" s="95">
        <f>'Estates Usage'!K202</f>
        <v>41.5</v>
      </c>
      <c r="O1216" s="95">
        <f>'Estates Usage'!L202</f>
        <v>45.25</v>
      </c>
      <c r="P1216" s="95">
        <f>'Estates Usage'!M202</f>
        <v>67.599999999999994</v>
      </c>
      <c r="Q1216" s="95">
        <f>'Estates Usage'!N202</f>
        <v>74.05</v>
      </c>
      <c r="R1216" s="64">
        <f t="shared" si="60"/>
        <v>53.15</v>
      </c>
      <c r="S1216" s="114">
        <f t="shared" si="61"/>
        <v>980</v>
      </c>
    </row>
    <row r="1217" spans="2:19" ht="15.75" x14ac:dyDescent="0.25">
      <c r="B1217" s="59"/>
      <c r="C1217" s="13">
        <v>0.625</v>
      </c>
      <c r="D1217" s="14">
        <v>3197</v>
      </c>
      <c r="E1217" s="15">
        <v>18700</v>
      </c>
      <c r="F1217" s="15">
        <v>1500</v>
      </c>
      <c r="G1217" s="16">
        <v>1600</v>
      </c>
      <c r="H1217" s="15">
        <v>1300</v>
      </c>
      <c r="I1217" s="16">
        <v>9000</v>
      </c>
      <c r="J1217" s="17">
        <v>19900</v>
      </c>
      <c r="K1217" s="60">
        <f t="shared" si="59"/>
        <v>52000</v>
      </c>
      <c r="L1217" s="95">
        <f>'Estates Usage'!I203</f>
        <v>227.35</v>
      </c>
      <c r="M1217" s="95">
        <f>'Estates Usage'!J203</f>
        <v>51.25</v>
      </c>
      <c r="N1217" s="95">
        <f>'Estates Usage'!K203</f>
        <v>52</v>
      </c>
      <c r="O1217" s="95">
        <f>'Estates Usage'!L203</f>
        <v>49.75</v>
      </c>
      <c r="P1217" s="95">
        <f>'Estates Usage'!M203</f>
        <v>125.5</v>
      </c>
      <c r="Q1217" s="95">
        <f>'Estates Usage'!N203</f>
        <v>239.95000000000002</v>
      </c>
      <c r="R1217" s="64">
        <f t="shared" si="60"/>
        <v>124.30000000000001</v>
      </c>
      <c r="S1217" s="114">
        <f t="shared" si="61"/>
        <v>4333.333333333333</v>
      </c>
    </row>
    <row r="1218" spans="2:19" ht="15.75" x14ac:dyDescent="0.25">
      <c r="B1218" s="59"/>
      <c r="C1218" s="13">
        <v>0.625</v>
      </c>
      <c r="D1218" s="14">
        <v>3198</v>
      </c>
      <c r="E1218" s="15">
        <v>2500</v>
      </c>
      <c r="F1218" s="15">
        <v>1000</v>
      </c>
      <c r="G1218" s="16">
        <v>800</v>
      </c>
      <c r="H1218" s="15">
        <v>500</v>
      </c>
      <c r="I1218" s="16">
        <v>3600</v>
      </c>
      <c r="J1218" s="17">
        <v>3300</v>
      </c>
      <c r="K1218" s="60">
        <f t="shared" si="59"/>
        <v>11700</v>
      </c>
      <c r="L1218" s="95">
        <f>'Estates Usage'!I204</f>
        <v>59.5</v>
      </c>
      <c r="M1218" s="95">
        <f>'Estates Usage'!J204</f>
        <v>47.5</v>
      </c>
      <c r="N1218" s="95">
        <f>'Estates Usage'!K204</f>
        <v>46</v>
      </c>
      <c r="O1218" s="95">
        <f>'Estates Usage'!L204</f>
        <v>43.75</v>
      </c>
      <c r="P1218" s="95">
        <f>'Estates Usage'!M204</f>
        <v>69.400000000000006</v>
      </c>
      <c r="Q1218" s="95">
        <f>'Estates Usage'!N204</f>
        <v>66.7</v>
      </c>
      <c r="R1218" s="64">
        <f t="shared" si="60"/>
        <v>55.474999999999994</v>
      </c>
      <c r="S1218" s="114">
        <f t="shared" si="61"/>
        <v>975</v>
      </c>
    </row>
    <row r="1219" spans="2:19" ht="15.75" x14ac:dyDescent="0.25">
      <c r="B1219" s="59"/>
      <c r="C1219" s="13">
        <v>0.625</v>
      </c>
      <c r="D1219" s="14">
        <v>3199</v>
      </c>
      <c r="E1219" s="15">
        <v>2800</v>
      </c>
      <c r="F1219" s="15">
        <v>3000</v>
      </c>
      <c r="G1219" s="16">
        <v>2500</v>
      </c>
      <c r="H1219" s="15">
        <v>2000</v>
      </c>
      <c r="I1219" s="16">
        <v>3200</v>
      </c>
      <c r="J1219" s="17">
        <v>3800</v>
      </c>
      <c r="K1219" s="60">
        <f t="shared" si="59"/>
        <v>17300</v>
      </c>
      <c r="L1219" s="95">
        <f>'Estates Usage'!I205</f>
        <v>62.2</v>
      </c>
      <c r="M1219" s="95">
        <f>'Estates Usage'!J205</f>
        <v>64</v>
      </c>
      <c r="N1219" s="95">
        <f>'Estates Usage'!K205</f>
        <v>59.5</v>
      </c>
      <c r="O1219" s="95">
        <f>'Estates Usage'!L205</f>
        <v>55</v>
      </c>
      <c r="P1219" s="95">
        <f>'Estates Usage'!M205</f>
        <v>65.8</v>
      </c>
      <c r="Q1219" s="95">
        <f>'Estates Usage'!N205</f>
        <v>71.2</v>
      </c>
      <c r="R1219" s="64">
        <f t="shared" si="60"/>
        <v>62.949999999999996</v>
      </c>
      <c r="S1219" s="114">
        <f t="shared" si="61"/>
        <v>1441.6666666666667</v>
      </c>
    </row>
    <row r="1220" spans="2:19" ht="15.75" x14ac:dyDescent="0.25">
      <c r="B1220" s="59"/>
      <c r="C1220" s="13">
        <v>0.625</v>
      </c>
      <c r="D1220" s="14">
        <v>3200</v>
      </c>
      <c r="E1220" s="15">
        <v>300</v>
      </c>
      <c r="F1220" s="15">
        <v>1000</v>
      </c>
      <c r="G1220" s="16">
        <v>1100</v>
      </c>
      <c r="H1220" s="15">
        <v>1100</v>
      </c>
      <c r="I1220" s="16">
        <v>700</v>
      </c>
      <c r="J1220" s="17">
        <v>900</v>
      </c>
      <c r="K1220" s="60">
        <f t="shared" si="59"/>
        <v>5100</v>
      </c>
      <c r="L1220" s="95">
        <f>'Estates Usage'!I206</f>
        <v>42.25</v>
      </c>
      <c r="M1220" s="95">
        <f>'Estates Usage'!J206</f>
        <v>47.5</v>
      </c>
      <c r="N1220" s="95">
        <f>'Estates Usage'!K206</f>
        <v>48.25</v>
      </c>
      <c r="O1220" s="95">
        <f>'Estates Usage'!L206</f>
        <v>48.25</v>
      </c>
      <c r="P1220" s="95">
        <f>'Estates Usage'!M206</f>
        <v>45.25</v>
      </c>
      <c r="Q1220" s="95">
        <f>'Estates Usage'!N206</f>
        <v>46.75</v>
      </c>
      <c r="R1220" s="64">
        <f t="shared" si="60"/>
        <v>46.375</v>
      </c>
      <c r="S1220" s="114">
        <f t="shared" si="61"/>
        <v>425</v>
      </c>
    </row>
    <row r="1221" spans="2:19" ht="15.75" x14ac:dyDescent="0.25">
      <c r="B1221" s="59"/>
      <c r="C1221" s="13">
        <v>0.625</v>
      </c>
      <c r="D1221" s="14">
        <v>3201</v>
      </c>
      <c r="E1221" s="15">
        <v>4100</v>
      </c>
      <c r="F1221" s="15">
        <v>500</v>
      </c>
      <c r="G1221" s="16">
        <v>100</v>
      </c>
      <c r="H1221" s="15">
        <v>2200</v>
      </c>
      <c r="I1221" s="16">
        <v>1700</v>
      </c>
      <c r="J1221" s="17">
        <v>1400</v>
      </c>
      <c r="K1221" s="60">
        <f t="shared" si="59"/>
        <v>10000</v>
      </c>
      <c r="L1221" s="95">
        <f>'Estates Usage'!I207</f>
        <v>74.05</v>
      </c>
      <c r="M1221" s="95">
        <f>'Estates Usage'!J207</f>
        <v>43.75</v>
      </c>
      <c r="N1221" s="95">
        <f>'Estates Usage'!K207</f>
        <v>40.75</v>
      </c>
      <c r="O1221" s="95">
        <f>'Estates Usage'!L207</f>
        <v>56.8</v>
      </c>
      <c r="P1221" s="95">
        <f>'Estates Usage'!M207</f>
        <v>52.75</v>
      </c>
      <c r="Q1221" s="95">
        <f>'Estates Usage'!N207</f>
        <v>50.5</v>
      </c>
      <c r="R1221" s="64">
        <f t="shared" si="60"/>
        <v>53.1</v>
      </c>
      <c r="S1221" s="114">
        <f t="shared" si="61"/>
        <v>833.33333333333337</v>
      </c>
    </row>
    <row r="1222" spans="2:19" ht="15.75" x14ac:dyDescent="0.25">
      <c r="B1222" s="59"/>
      <c r="C1222" s="13">
        <v>0.625</v>
      </c>
      <c r="D1222" s="14">
        <v>3202</v>
      </c>
      <c r="E1222" s="15">
        <v>1800</v>
      </c>
      <c r="F1222" s="15">
        <v>1100</v>
      </c>
      <c r="G1222" s="16">
        <v>1000</v>
      </c>
      <c r="H1222" s="15">
        <v>1400</v>
      </c>
      <c r="I1222" s="16">
        <v>1600</v>
      </c>
      <c r="J1222" s="17">
        <v>1300</v>
      </c>
      <c r="K1222" s="60">
        <f t="shared" si="59"/>
        <v>8200</v>
      </c>
      <c r="L1222" s="95">
        <f>'Estates Usage'!I208</f>
        <v>53.5</v>
      </c>
      <c r="M1222" s="95">
        <f>'Estates Usage'!J208</f>
        <v>48.25</v>
      </c>
      <c r="N1222" s="95">
        <f>'Estates Usage'!K208</f>
        <v>47.5</v>
      </c>
      <c r="O1222" s="95">
        <f>'Estates Usage'!L208</f>
        <v>50.5</v>
      </c>
      <c r="P1222" s="95">
        <f>'Estates Usage'!M208</f>
        <v>52</v>
      </c>
      <c r="Q1222" s="95">
        <f>'Estates Usage'!N208</f>
        <v>49.75</v>
      </c>
      <c r="R1222" s="64">
        <f t="shared" si="60"/>
        <v>50.25</v>
      </c>
      <c r="S1222" s="114">
        <f t="shared" si="61"/>
        <v>683.33333333333337</v>
      </c>
    </row>
    <row r="1223" spans="2:19" ht="15.75" x14ac:dyDescent="0.25">
      <c r="B1223" s="59"/>
      <c r="C1223" s="13">
        <v>0.625</v>
      </c>
      <c r="D1223" s="14">
        <v>3203</v>
      </c>
      <c r="E1223" s="15">
        <v>1900</v>
      </c>
      <c r="F1223" s="15">
        <v>1700</v>
      </c>
      <c r="G1223" s="16">
        <v>1200</v>
      </c>
      <c r="H1223" s="15">
        <v>900</v>
      </c>
      <c r="I1223" s="16">
        <v>7300</v>
      </c>
      <c r="J1223" s="17">
        <v>8500</v>
      </c>
      <c r="K1223" s="60">
        <f t="shared" si="59"/>
        <v>21500</v>
      </c>
      <c r="L1223" s="95">
        <f>'Estates Usage'!I209</f>
        <v>54.25</v>
      </c>
      <c r="M1223" s="95">
        <f>'Estates Usage'!J209</f>
        <v>52.75</v>
      </c>
      <c r="N1223" s="95">
        <f>'Estates Usage'!K209</f>
        <v>49</v>
      </c>
      <c r="O1223" s="95">
        <f>'Estates Usage'!L209</f>
        <v>46.75</v>
      </c>
      <c r="P1223" s="95">
        <f>'Estates Usage'!M209</f>
        <v>107.65</v>
      </c>
      <c r="Q1223" s="95">
        <f>'Estates Usage'!N209</f>
        <v>120.25</v>
      </c>
      <c r="R1223" s="64">
        <f t="shared" si="60"/>
        <v>71.774999999999991</v>
      </c>
      <c r="S1223" s="114">
        <f t="shared" si="61"/>
        <v>1791.6666666666667</v>
      </c>
    </row>
    <row r="1224" spans="2:19" ht="15.75" x14ac:dyDescent="0.25">
      <c r="B1224" s="59"/>
      <c r="C1224" s="13">
        <v>0.625</v>
      </c>
      <c r="D1224" s="14">
        <v>3204</v>
      </c>
      <c r="E1224" s="15">
        <v>1300</v>
      </c>
      <c r="F1224" s="15">
        <v>600</v>
      </c>
      <c r="G1224" s="16">
        <v>1000</v>
      </c>
      <c r="H1224" s="15">
        <v>1200</v>
      </c>
      <c r="I1224" s="16">
        <v>1400</v>
      </c>
      <c r="J1224" s="17">
        <v>1100</v>
      </c>
      <c r="K1224" s="60">
        <f t="shared" si="59"/>
        <v>6600</v>
      </c>
      <c r="L1224" s="95">
        <f>'Estates Usage'!I210</f>
        <v>49.75</v>
      </c>
      <c r="M1224" s="95">
        <f>'Estates Usage'!J210</f>
        <v>44.5</v>
      </c>
      <c r="N1224" s="95">
        <f>'Estates Usage'!K210</f>
        <v>47.5</v>
      </c>
      <c r="O1224" s="95">
        <f>'Estates Usage'!L210</f>
        <v>49</v>
      </c>
      <c r="P1224" s="95">
        <f>'Estates Usage'!M210</f>
        <v>50.5</v>
      </c>
      <c r="Q1224" s="95">
        <f>'Estates Usage'!N210</f>
        <v>48.25</v>
      </c>
      <c r="R1224" s="64">
        <f t="shared" si="60"/>
        <v>48.25</v>
      </c>
      <c r="S1224" s="114">
        <f t="shared" si="61"/>
        <v>550</v>
      </c>
    </row>
    <row r="1225" spans="2:19" ht="15.75" x14ac:dyDescent="0.25">
      <c r="B1225" s="59"/>
      <c r="C1225" s="13">
        <v>0.625</v>
      </c>
      <c r="D1225" s="14">
        <v>3205</v>
      </c>
      <c r="E1225" s="15">
        <v>1400</v>
      </c>
      <c r="F1225" s="15">
        <v>1200</v>
      </c>
      <c r="G1225" s="16">
        <v>1300</v>
      </c>
      <c r="H1225" s="15">
        <v>1200</v>
      </c>
      <c r="I1225" s="16">
        <v>1400</v>
      </c>
      <c r="J1225" s="17">
        <v>1700</v>
      </c>
      <c r="K1225" s="60">
        <f t="shared" ref="K1225:K1288" si="62">SUM(E1225:J1225)</f>
        <v>8200</v>
      </c>
      <c r="L1225" s="95">
        <f>'Estates Usage'!I211</f>
        <v>50.5</v>
      </c>
      <c r="M1225" s="95">
        <f>'Estates Usage'!J211</f>
        <v>49</v>
      </c>
      <c r="N1225" s="95">
        <f>'Estates Usage'!K211</f>
        <v>49.75</v>
      </c>
      <c r="O1225" s="95">
        <f>'Estates Usage'!L211</f>
        <v>49</v>
      </c>
      <c r="P1225" s="95">
        <f>'Estates Usage'!M211</f>
        <v>50.5</v>
      </c>
      <c r="Q1225" s="95">
        <f>'Estates Usage'!N211</f>
        <v>52.75</v>
      </c>
      <c r="R1225" s="64">
        <f t="shared" ref="R1225:R1288" si="63">AVERAGE(L1225:Q1225)</f>
        <v>50.25</v>
      </c>
      <c r="S1225" s="114">
        <f t="shared" ref="S1225:S1288" si="64">IFERROR(AVERAGE(E1225:J1225)/2,"")</f>
        <v>683.33333333333337</v>
      </c>
    </row>
    <row r="1226" spans="2:19" ht="15.75" x14ac:dyDescent="0.25">
      <c r="B1226" s="59"/>
      <c r="C1226" s="13">
        <v>0.625</v>
      </c>
      <c r="D1226" s="14">
        <v>3206</v>
      </c>
      <c r="E1226" s="15">
        <v>1200</v>
      </c>
      <c r="F1226" s="15">
        <v>500</v>
      </c>
      <c r="G1226" s="16">
        <v>400</v>
      </c>
      <c r="H1226" s="15">
        <v>700</v>
      </c>
      <c r="I1226" s="16">
        <v>800</v>
      </c>
      <c r="J1226" s="17">
        <v>800</v>
      </c>
      <c r="K1226" s="60">
        <f t="shared" si="62"/>
        <v>4400</v>
      </c>
      <c r="L1226" s="95">
        <f>'Estates Usage'!I212</f>
        <v>49</v>
      </c>
      <c r="M1226" s="95">
        <f>'Estates Usage'!J212</f>
        <v>43.75</v>
      </c>
      <c r="N1226" s="95">
        <f>'Estates Usage'!K212</f>
        <v>43</v>
      </c>
      <c r="O1226" s="95">
        <f>'Estates Usage'!L212</f>
        <v>45.25</v>
      </c>
      <c r="P1226" s="95">
        <f>'Estates Usage'!M212</f>
        <v>46</v>
      </c>
      <c r="Q1226" s="95">
        <f>'Estates Usage'!N212</f>
        <v>46</v>
      </c>
      <c r="R1226" s="64">
        <f t="shared" si="63"/>
        <v>45.5</v>
      </c>
      <c r="S1226" s="114">
        <f t="shared" si="64"/>
        <v>366.66666666666669</v>
      </c>
    </row>
    <row r="1227" spans="2:19" ht="15.75" x14ac:dyDescent="0.25">
      <c r="B1227" s="59"/>
      <c r="C1227" s="13">
        <v>0.625</v>
      </c>
      <c r="D1227" s="14">
        <v>3207</v>
      </c>
      <c r="E1227" s="15">
        <v>11800</v>
      </c>
      <c r="F1227" s="15">
        <v>900</v>
      </c>
      <c r="G1227" s="16">
        <v>700</v>
      </c>
      <c r="H1227" s="15">
        <v>1300</v>
      </c>
      <c r="I1227" s="16">
        <v>8600</v>
      </c>
      <c r="J1227" s="17">
        <v>13100</v>
      </c>
      <c r="K1227" s="60">
        <f t="shared" si="62"/>
        <v>36400</v>
      </c>
      <c r="L1227" s="95">
        <f>'Estates Usage'!I213</f>
        <v>154.9</v>
      </c>
      <c r="M1227" s="95">
        <f>'Estates Usage'!J213</f>
        <v>46.75</v>
      </c>
      <c r="N1227" s="95">
        <f>'Estates Usage'!K213</f>
        <v>45.25</v>
      </c>
      <c r="O1227" s="95">
        <f>'Estates Usage'!L213</f>
        <v>49.75</v>
      </c>
      <c r="P1227" s="95">
        <f>'Estates Usage'!M213</f>
        <v>121.30000000000001</v>
      </c>
      <c r="Q1227" s="95">
        <f>'Estates Usage'!N213</f>
        <v>168.55</v>
      </c>
      <c r="R1227" s="64">
        <f t="shared" si="63"/>
        <v>97.75</v>
      </c>
      <c r="S1227" s="114">
        <f t="shared" si="64"/>
        <v>3033.3333333333335</v>
      </c>
    </row>
    <row r="1228" spans="2:19" ht="15.75" x14ac:dyDescent="0.25">
      <c r="B1228" s="59"/>
      <c r="C1228" s="13">
        <v>0.625</v>
      </c>
      <c r="D1228" s="14">
        <v>3208</v>
      </c>
      <c r="E1228" s="15">
        <v>300</v>
      </c>
      <c r="F1228" s="15">
        <v>200</v>
      </c>
      <c r="G1228" s="16">
        <v>200</v>
      </c>
      <c r="H1228" s="15">
        <v>200</v>
      </c>
      <c r="I1228" s="16">
        <v>300</v>
      </c>
      <c r="J1228" s="17">
        <v>300</v>
      </c>
      <c r="K1228" s="60">
        <f t="shared" si="62"/>
        <v>1500</v>
      </c>
      <c r="L1228" s="95">
        <f>'Estates Usage'!I214</f>
        <v>42.25</v>
      </c>
      <c r="M1228" s="95">
        <f>'Estates Usage'!J214</f>
        <v>41.5</v>
      </c>
      <c r="N1228" s="95">
        <f>'Estates Usage'!K214</f>
        <v>41.5</v>
      </c>
      <c r="O1228" s="95">
        <f>'Estates Usage'!L214</f>
        <v>41.5</v>
      </c>
      <c r="P1228" s="95">
        <f>'Estates Usage'!M214</f>
        <v>42.25</v>
      </c>
      <c r="Q1228" s="95">
        <f>'Estates Usage'!N214</f>
        <v>42.25</v>
      </c>
      <c r="R1228" s="64">
        <f t="shared" si="63"/>
        <v>41.875</v>
      </c>
      <c r="S1228" s="114">
        <f t="shared" si="64"/>
        <v>125</v>
      </c>
    </row>
    <row r="1229" spans="2:19" ht="15.75" x14ac:dyDescent="0.25">
      <c r="B1229" s="59"/>
      <c r="C1229" s="13">
        <v>0.625</v>
      </c>
      <c r="D1229" s="14">
        <v>3209</v>
      </c>
      <c r="E1229" s="15">
        <v>600</v>
      </c>
      <c r="F1229" s="15">
        <v>600</v>
      </c>
      <c r="G1229" s="16">
        <v>600</v>
      </c>
      <c r="H1229" s="15">
        <v>1100</v>
      </c>
      <c r="I1229" s="16">
        <v>500</v>
      </c>
      <c r="J1229" s="17">
        <v>400</v>
      </c>
      <c r="K1229" s="60">
        <f t="shared" si="62"/>
        <v>3800</v>
      </c>
      <c r="L1229" s="95">
        <f>'Estates Usage'!I215</f>
        <v>44.5</v>
      </c>
      <c r="M1229" s="95">
        <f>'Estates Usage'!J215</f>
        <v>44.5</v>
      </c>
      <c r="N1229" s="95">
        <f>'Estates Usage'!K215</f>
        <v>44.5</v>
      </c>
      <c r="O1229" s="95">
        <f>'Estates Usage'!L215</f>
        <v>48.25</v>
      </c>
      <c r="P1229" s="95">
        <f>'Estates Usage'!M215</f>
        <v>43.75</v>
      </c>
      <c r="Q1229" s="95">
        <f>'Estates Usage'!N215</f>
        <v>43</v>
      </c>
      <c r="R1229" s="64">
        <f t="shared" si="63"/>
        <v>44.75</v>
      </c>
      <c r="S1229" s="114">
        <f t="shared" si="64"/>
        <v>316.66666666666669</v>
      </c>
    </row>
    <row r="1230" spans="2:19" ht="15.75" x14ac:dyDescent="0.25">
      <c r="B1230" s="59"/>
      <c r="C1230" s="13">
        <v>0.625</v>
      </c>
      <c r="D1230" s="14">
        <v>3210</v>
      </c>
      <c r="E1230" s="15"/>
      <c r="F1230" s="15">
        <v>1400</v>
      </c>
      <c r="G1230" s="16">
        <v>130</v>
      </c>
      <c r="H1230" s="15">
        <v>1700</v>
      </c>
      <c r="I1230" s="16">
        <v>8100</v>
      </c>
      <c r="J1230" s="17">
        <v>1900</v>
      </c>
      <c r="K1230" s="60">
        <f t="shared" si="62"/>
        <v>13230</v>
      </c>
      <c r="L1230" s="95">
        <f>'Estates Usage'!I216</f>
        <v>40</v>
      </c>
      <c r="M1230" s="95">
        <f>'Estates Usage'!J216</f>
        <v>50.5</v>
      </c>
      <c r="N1230" s="95">
        <f>'Estates Usage'!K216</f>
        <v>40.975000000000001</v>
      </c>
      <c r="O1230" s="95">
        <f>'Estates Usage'!L216</f>
        <v>52.75</v>
      </c>
      <c r="P1230" s="95">
        <f>'Estates Usage'!M216</f>
        <v>116.05000000000001</v>
      </c>
      <c r="Q1230" s="95">
        <f>'Estates Usage'!N216</f>
        <v>54.25</v>
      </c>
      <c r="R1230" s="64">
        <f t="shared" si="63"/>
        <v>59.087499999999999</v>
      </c>
      <c r="S1230" s="114">
        <f t="shared" si="64"/>
        <v>1323</v>
      </c>
    </row>
    <row r="1231" spans="2:19" ht="15.75" x14ac:dyDescent="0.25">
      <c r="B1231" s="59"/>
      <c r="C1231" s="13">
        <v>0.625</v>
      </c>
      <c r="D1231" s="14">
        <v>3211</v>
      </c>
      <c r="E1231" s="15">
        <v>700</v>
      </c>
      <c r="F1231" s="15">
        <v>200</v>
      </c>
      <c r="G1231" s="16">
        <v>200</v>
      </c>
      <c r="H1231" s="15">
        <v>1500</v>
      </c>
      <c r="I1231" s="16">
        <v>500</v>
      </c>
      <c r="J1231" s="17">
        <v>500</v>
      </c>
      <c r="K1231" s="60">
        <f t="shared" si="62"/>
        <v>3600</v>
      </c>
      <c r="L1231" s="95">
        <f>'Estates Usage'!I217</f>
        <v>45.25</v>
      </c>
      <c r="M1231" s="95">
        <f>'Estates Usage'!J217</f>
        <v>41.5</v>
      </c>
      <c r="N1231" s="95">
        <f>'Estates Usage'!K217</f>
        <v>41.5</v>
      </c>
      <c r="O1231" s="95">
        <f>'Estates Usage'!L217</f>
        <v>51.25</v>
      </c>
      <c r="P1231" s="95">
        <f>'Estates Usage'!M217</f>
        <v>43.75</v>
      </c>
      <c r="Q1231" s="95">
        <f>'Estates Usage'!N217</f>
        <v>43.75</v>
      </c>
      <c r="R1231" s="64">
        <f t="shared" si="63"/>
        <v>44.5</v>
      </c>
      <c r="S1231" s="114">
        <f t="shared" si="64"/>
        <v>300</v>
      </c>
    </row>
    <row r="1232" spans="2:19" ht="15.75" x14ac:dyDescent="0.25">
      <c r="B1232" s="59"/>
      <c r="C1232" s="13">
        <v>0.625</v>
      </c>
      <c r="D1232" s="14">
        <v>3212</v>
      </c>
      <c r="E1232" s="15">
        <v>500</v>
      </c>
      <c r="F1232" s="15"/>
      <c r="G1232" s="16">
        <v>200</v>
      </c>
      <c r="H1232" s="15">
        <v>600</v>
      </c>
      <c r="I1232" s="16">
        <v>2300</v>
      </c>
      <c r="J1232" s="17">
        <v>5600</v>
      </c>
      <c r="K1232" s="60">
        <f t="shared" si="62"/>
        <v>9200</v>
      </c>
      <c r="L1232" s="95">
        <f>'Estates Usage'!I218</f>
        <v>43.75</v>
      </c>
      <c r="M1232" s="95">
        <f>'Estates Usage'!J218</f>
        <v>40</v>
      </c>
      <c r="N1232" s="95">
        <f>'Estates Usage'!K218</f>
        <v>41.5</v>
      </c>
      <c r="O1232" s="95">
        <f>'Estates Usage'!L218</f>
        <v>44.5</v>
      </c>
      <c r="P1232" s="95">
        <f>'Estates Usage'!M218</f>
        <v>57.7</v>
      </c>
      <c r="Q1232" s="95">
        <f>'Estates Usage'!N218</f>
        <v>89.8</v>
      </c>
      <c r="R1232" s="64">
        <f t="shared" si="63"/>
        <v>52.875</v>
      </c>
      <c r="S1232" s="114">
        <f t="shared" si="64"/>
        <v>920</v>
      </c>
    </row>
    <row r="1233" spans="2:19" ht="15.75" x14ac:dyDescent="0.25">
      <c r="B1233" s="59"/>
      <c r="C1233" s="13">
        <v>0.625</v>
      </c>
      <c r="D1233" s="14">
        <v>3213</v>
      </c>
      <c r="E1233" s="15">
        <v>200</v>
      </c>
      <c r="F1233" s="15">
        <v>100</v>
      </c>
      <c r="G1233" s="16">
        <v>200</v>
      </c>
      <c r="H1233" s="15">
        <v>200</v>
      </c>
      <c r="I1233" s="16">
        <v>1100</v>
      </c>
      <c r="J1233" s="17">
        <v>3600</v>
      </c>
      <c r="K1233" s="60">
        <f t="shared" si="62"/>
        <v>5400</v>
      </c>
      <c r="L1233" s="95">
        <f>'Estates Usage'!I219</f>
        <v>41.5</v>
      </c>
      <c r="M1233" s="95">
        <f>'Estates Usage'!J219</f>
        <v>40.75</v>
      </c>
      <c r="N1233" s="95">
        <f>'Estates Usage'!K219</f>
        <v>41.5</v>
      </c>
      <c r="O1233" s="95">
        <f>'Estates Usage'!L219</f>
        <v>41.5</v>
      </c>
      <c r="P1233" s="95">
        <f>'Estates Usage'!M219</f>
        <v>48.25</v>
      </c>
      <c r="Q1233" s="95">
        <f>'Estates Usage'!N219</f>
        <v>69.400000000000006</v>
      </c>
      <c r="R1233" s="64">
        <f t="shared" si="63"/>
        <v>47.15</v>
      </c>
      <c r="S1233" s="114">
        <f t="shared" si="64"/>
        <v>450</v>
      </c>
    </row>
    <row r="1234" spans="2:19" ht="15.75" x14ac:dyDescent="0.25">
      <c r="B1234" s="59"/>
      <c r="C1234" s="13">
        <v>0.625</v>
      </c>
      <c r="D1234" s="14">
        <v>3214</v>
      </c>
      <c r="E1234" s="15">
        <v>1700</v>
      </c>
      <c r="F1234" s="15">
        <v>1400</v>
      </c>
      <c r="G1234" s="16">
        <v>1800</v>
      </c>
      <c r="H1234" s="15">
        <v>1700</v>
      </c>
      <c r="I1234" s="16">
        <v>1600</v>
      </c>
      <c r="J1234" s="17">
        <v>2300</v>
      </c>
      <c r="K1234" s="60">
        <f t="shared" si="62"/>
        <v>10500</v>
      </c>
      <c r="L1234" s="95">
        <f>'Estates Usage'!I220</f>
        <v>52.75</v>
      </c>
      <c r="M1234" s="95">
        <f>'Estates Usage'!J220</f>
        <v>50.5</v>
      </c>
      <c r="N1234" s="95">
        <f>'Estates Usage'!K220</f>
        <v>53.5</v>
      </c>
      <c r="O1234" s="95">
        <f>'Estates Usage'!L220</f>
        <v>52.75</v>
      </c>
      <c r="P1234" s="95">
        <f>'Estates Usage'!M220</f>
        <v>52</v>
      </c>
      <c r="Q1234" s="95">
        <f>'Estates Usage'!N220</f>
        <v>57.7</v>
      </c>
      <c r="R1234" s="64">
        <f t="shared" si="63"/>
        <v>53.199999999999996</v>
      </c>
      <c r="S1234" s="114">
        <f t="shared" si="64"/>
        <v>875</v>
      </c>
    </row>
    <row r="1235" spans="2:19" ht="15.75" x14ac:dyDescent="0.25">
      <c r="B1235" s="59"/>
      <c r="C1235" s="13">
        <v>0.625</v>
      </c>
      <c r="D1235" s="14">
        <v>3215</v>
      </c>
      <c r="E1235" s="15">
        <v>3100</v>
      </c>
      <c r="F1235" s="15">
        <v>1100</v>
      </c>
      <c r="G1235" s="16">
        <v>1400</v>
      </c>
      <c r="H1235" s="15">
        <v>2200</v>
      </c>
      <c r="I1235" s="16">
        <v>13300</v>
      </c>
      <c r="J1235" s="17">
        <v>400</v>
      </c>
      <c r="K1235" s="60">
        <f t="shared" si="62"/>
        <v>21500</v>
      </c>
      <c r="L1235" s="95">
        <f>'Estates Usage'!I221</f>
        <v>64.900000000000006</v>
      </c>
      <c r="M1235" s="95">
        <f>'Estates Usage'!J221</f>
        <v>48.25</v>
      </c>
      <c r="N1235" s="95">
        <f>'Estates Usage'!K221</f>
        <v>50.5</v>
      </c>
      <c r="O1235" s="95">
        <f>'Estates Usage'!L221</f>
        <v>56.8</v>
      </c>
      <c r="P1235" s="95">
        <f>'Estates Usage'!M221</f>
        <v>170.65</v>
      </c>
      <c r="Q1235" s="95">
        <f>'Estates Usage'!N221</f>
        <v>43</v>
      </c>
      <c r="R1235" s="64">
        <f t="shared" si="63"/>
        <v>72.350000000000009</v>
      </c>
      <c r="S1235" s="114">
        <f t="shared" si="64"/>
        <v>1791.6666666666667</v>
      </c>
    </row>
    <row r="1236" spans="2:19" ht="15.75" x14ac:dyDescent="0.25">
      <c r="B1236" s="59"/>
      <c r="C1236" s="13">
        <v>0.625</v>
      </c>
      <c r="D1236" s="14">
        <v>3216</v>
      </c>
      <c r="E1236" s="15">
        <v>900</v>
      </c>
      <c r="F1236" s="15">
        <v>800</v>
      </c>
      <c r="G1236" s="16">
        <v>1600</v>
      </c>
      <c r="H1236" s="15"/>
      <c r="I1236" s="16">
        <v>300</v>
      </c>
      <c r="J1236" s="17"/>
      <c r="K1236" s="60">
        <f t="shared" si="62"/>
        <v>3600</v>
      </c>
      <c r="L1236" s="95">
        <f>'Estates Usage'!I222</f>
        <v>46.75</v>
      </c>
      <c r="M1236" s="95">
        <f>'Estates Usage'!J222</f>
        <v>46</v>
      </c>
      <c r="N1236" s="95">
        <f>'Estates Usage'!K222</f>
        <v>52</v>
      </c>
      <c r="O1236" s="95">
        <f>'Estates Usage'!L222</f>
        <v>40</v>
      </c>
      <c r="P1236" s="95">
        <f>'Estates Usage'!M222</f>
        <v>42.25</v>
      </c>
      <c r="Q1236" s="95">
        <f>'Estates Usage'!N222</f>
        <v>40</v>
      </c>
      <c r="R1236" s="64">
        <f t="shared" si="63"/>
        <v>44.5</v>
      </c>
      <c r="S1236" s="114">
        <f t="shared" si="64"/>
        <v>450</v>
      </c>
    </row>
    <row r="1237" spans="2:19" ht="15.75" x14ac:dyDescent="0.25">
      <c r="B1237" s="59"/>
      <c r="C1237" s="13">
        <v>0.625</v>
      </c>
      <c r="D1237" s="14">
        <v>3217</v>
      </c>
      <c r="E1237" s="15">
        <v>800</v>
      </c>
      <c r="F1237" s="15">
        <v>1100</v>
      </c>
      <c r="G1237" s="16">
        <v>200</v>
      </c>
      <c r="H1237" s="15">
        <v>600</v>
      </c>
      <c r="I1237" s="16">
        <v>3100</v>
      </c>
      <c r="J1237" s="17">
        <v>1700</v>
      </c>
      <c r="K1237" s="60">
        <f t="shared" si="62"/>
        <v>7500</v>
      </c>
      <c r="L1237" s="95">
        <f>'Estates Usage'!I223</f>
        <v>46</v>
      </c>
      <c r="M1237" s="95">
        <f>'Estates Usage'!J223</f>
        <v>48.25</v>
      </c>
      <c r="N1237" s="95">
        <f>'Estates Usage'!K223</f>
        <v>41.5</v>
      </c>
      <c r="O1237" s="95">
        <f>'Estates Usage'!L223</f>
        <v>44.5</v>
      </c>
      <c r="P1237" s="95">
        <f>'Estates Usage'!M223</f>
        <v>64.900000000000006</v>
      </c>
      <c r="Q1237" s="95">
        <f>'Estates Usage'!N223</f>
        <v>52.75</v>
      </c>
      <c r="R1237" s="64">
        <f t="shared" si="63"/>
        <v>49.65</v>
      </c>
      <c r="S1237" s="114">
        <f t="shared" si="64"/>
        <v>625</v>
      </c>
    </row>
    <row r="1238" spans="2:19" ht="15.75" x14ac:dyDescent="0.25">
      <c r="B1238" s="59"/>
      <c r="C1238" s="13">
        <v>0.625</v>
      </c>
      <c r="D1238" s="14">
        <v>3218</v>
      </c>
      <c r="E1238" s="15">
        <v>5100</v>
      </c>
      <c r="F1238" s="15">
        <v>3100</v>
      </c>
      <c r="G1238" s="16">
        <v>1100</v>
      </c>
      <c r="H1238" s="15">
        <v>1700</v>
      </c>
      <c r="I1238" s="16">
        <v>1200</v>
      </c>
      <c r="J1238" s="17">
        <v>1100</v>
      </c>
      <c r="K1238" s="60">
        <f t="shared" si="62"/>
        <v>13300</v>
      </c>
      <c r="L1238" s="95">
        <f>'Estates Usage'!I224</f>
        <v>84.55</v>
      </c>
      <c r="M1238" s="95">
        <f>'Estates Usage'!J224</f>
        <v>64.900000000000006</v>
      </c>
      <c r="N1238" s="95">
        <f>'Estates Usage'!K224</f>
        <v>48.25</v>
      </c>
      <c r="O1238" s="95">
        <f>'Estates Usage'!L224</f>
        <v>52.75</v>
      </c>
      <c r="P1238" s="95">
        <f>'Estates Usage'!M224</f>
        <v>49</v>
      </c>
      <c r="Q1238" s="95">
        <f>'Estates Usage'!N224</f>
        <v>48.25</v>
      </c>
      <c r="R1238" s="64">
        <f t="shared" si="63"/>
        <v>57.949999999999996</v>
      </c>
      <c r="S1238" s="114">
        <f t="shared" si="64"/>
        <v>1108.3333333333333</v>
      </c>
    </row>
    <row r="1239" spans="2:19" ht="15.75" x14ac:dyDescent="0.25">
      <c r="B1239" s="59"/>
      <c r="C1239" s="13">
        <v>0.625</v>
      </c>
      <c r="D1239" s="14">
        <v>3219</v>
      </c>
      <c r="E1239" s="15">
        <v>500</v>
      </c>
      <c r="F1239" s="15">
        <v>500</v>
      </c>
      <c r="G1239" s="16">
        <v>600</v>
      </c>
      <c r="H1239" s="15">
        <v>500</v>
      </c>
      <c r="I1239" s="16">
        <v>1100</v>
      </c>
      <c r="J1239" s="17">
        <v>800</v>
      </c>
      <c r="K1239" s="60">
        <f t="shared" si="62"/>
        <v>4000</v>
      </c>
      <c r="L1239" s="95">
        <f>'Estates Usage'!I225</f>
        <v>43.75</v>
      </c>
      <c r="M1239" s="95">
        <f>'Estates Usage'!J225</f>
        <v>43.75</v>
      </c>
      <c r="N1239" s="95">
        <f>'Estates Usage'!K225</f>
        <v>44.5</v>
      </c>
      <c r="O1239" s="95">
        <f>'Estates Usage'!L225</f>
        <v>43.75</v>
      </c>
      <c r="P1239" s="95">
        <f>'Estates Usage'!M225</f>
        <v>48.25</v>
      </c>
      <c r="Q1239" s="95">
        <f>'Estates Usage'!N225</f>
        <v>46</v>
      </c>
      <c r="R1239" s="64">
        <f t="shared" si="63"/>
        <v>45</v>
      </c>
      <c r="S1239" s="114">
        <f t="shared" si="64"/>
        <v>333.33333333333331</v>
      </c>
    </row>
    <row r="1240" spans="2:19" ht="15.75" x14ac:dyDescent="0.25">
      <c r="B1240" s="59"/>
      <c r="C1240" s="13">
        <v>0.625</v>
      </c>
      <c r="D1240" s="14">
        <v>3220</v>
      </c>
      <c r="E1240" s="15">
        <v>800</v>
      </c>
      <c r="F1240" s="15">
        <v>300</v>
      </c>
      <c r="G1240" s="16">
        <v>600</v>
      </c>
      <c r="H1240" s="15">
        <v>600</v>
      </c>
      <c r="I1240" s="16">
        <v>500</v>
      </c>
      <c r="J1240" s="17">
        <v>900</v>
      </c>
      <c r="K1240" s="60">
        <f t="shared" si="62"/>
        <v>3700</v>
      </c>
      <c r="L1240" s="95">
        <f>'Estates Usage'!I226</f>
        <v>46</v>
      </c>
      <c r="M1240" s="95">
        <f>'Estates Usage'!J226</f>
        <v>42.25</v>
      </c>
      <c r="N1240" s="95">
        <f>'Estates Usage'!K226</f>
        <v>44.5</v>
      </c>
      <c r="O1240" s="95">
        <f>'Estates Usage'!L226</f>
        <v>44.5</v>
      </c>
      <c r="P1240" s="95">
        <f>'Estates Usage'!M226</f>
        <v>43.75</v>
      </c>
      <c r="Q1240" s="95">
        <f>'Estates Usage'!N226</f>
        <v>46.75</v>
      </c>
      <c r="R1240" s="64">
        <f t="shared" si="63"/>
        <v>44.625</v>
      </c>
      <c r="S1240" s="114">
        <f t="shared" si="64"/>
        <v>308.33333333333331</v>
      </c>
    </row>
    <row r="1241" spans="2:19" ht="15.75" x14ac:dyDescent="0.25">
      <c r="B1241" s="59"/>
      <c r="C1241" s="13">
        <v>0.625</v>
      </c>
      <c r="D1241" s="14">
        <v>3221</v>
      </c>
      <c r="E1241" s="15">
        <v>900</v>
      </c>
      <c r="F1241" s="15">
        <v>600</v>
      </c>
      <c r="G1241" s="16">
        <v>800</v>
      </c>
      <c r="H1241" s="15">
        <v>600</v>
      </c>
      <c r="I1241" s="16">
        <v>1500</v>
      </c>
      <c r="J1241" s="17">
        <v>2200</v>
      </c>
      <c r="K1241" s="60">
        <f t="shared" si="62"/>
        <v>6600</v>
      </c>
      <c r="L1241" s="95">
        <f>'Estates Usage'!I227</f>
        <v>46.75</v>
      </c>
      <c r="M1241" s="95">
        <f>'Estates Usage'!J227</f>
        <v>44.5</v>
      </c>
      <c r="N1241" s="95">
        <f>'Estates Usage'!K227</f>
        <v>46</v>
      </c>
      <c r="O1241" s="95">
        <f>'Estates Usage'!L227</f>
        <v>44.5</v>
      </c>
      <c r="P1241" s="95">
        <f>'Estates Usage'!M227</f>
        <v>51.25</v>
      </c>
      <c r="Q1241" s="95">
        <f>'Estates Usage'!N227</f>
        <v>56.8</v>
      </c>
      <c r="R1241" s="64">
        <f t="shared" si="63"/>
        <v>48.300000000000004</v>
      </c>
      <c r="S1241" s="114">
        <f t="shared" si="64"/>
        <v>550</v>
      </c>
    </row>
    <row r="1242" spans="2:19" ht="15.75" x14ac:dyDescent="0.25">
      <c r="B1242" s="59"/>
      <c r="C1242" s="13">
        <v>0.625</v>
      </c>
      <c r="D1242" s="14">
        <v>3222</v>
      </c>
      <c r="E1242" s="15">
        <v>700</v>
      </c>
      <c r="F1242" s="15">
        <v>500</v>
      </c>
      <c r="G1242" s="16">
        <v>800</v>
      </c>
      <c r="H1242" s="15">
        <v>500</v>
      </c>
      <c r="I1242" s="16">
        <v>1200</v>
      </c>
      <c r="J1242" s="17">
        <v>1300</v>
      </c>
      <c r="K1242" s="60">
        <f t="shared" si="62"/>
        <v>5000</v>
      </c>
      <c r="L1242" s="95">
        <f>'Estates Usage'!I228</f>
        <v>45.25</v>
      </c>
      <c r="M1242" s="95">
        <f>'Estates Usage'!J228</f>
        <v>43.75</v>
      </c>
      <c r="N1242" s="95">
        <f>'Estates Usage'!K228</f>
        <v>46</v>
      </c>
      <c r="O1242" s="95">
        <f>'Estates Usage'!L228</f>
        <v>43.75</v>
      </c>
      <c r="P1242" s="95">
        <f>'Estates Usage'!M228</f>
        <v>49</v>
      </c>
      <c r="Q1242" s="95">
        <f>'Estates Usage'!N228</f>
        <v>49.75</v>
      </c>
      <c r="R1242" s="64">
        <f t="shared" si="63"/>
        <v>46.25</v>
      </c>
      <c r="S1242" s="114">
        <f t="shared" si="64"/>
        <v>416.66666666666669</v>
      </c>
    </row>
    <row r="1243" spans="2:19" ht="15.75" x14ac:dyDescent="0.25">
      <c r="B1243" s="59"/>
      <c r="C1243" s="13">
        <v>0.625</v>
      </c>
      <c r="D1243" s="14">
        <v>3223</v>
      </c>
      <c r="E1243" s="15">
        <v>1400</v>
      </c>
      <c r="F1243" s="15">
        <v>1100</v>
      </c>
      <c r="G1243" s="16">
        <v>1300</v>
      </c>
      <c r="H1243" s="15">
        <v>1000</v>
      </c>
      <c r="I1243" s="16">
        <v>2800</v>
      </c>
      <c r="J1243" s="17">
        <v>2200</v>
      </c>
      <c r="K1243" s="60">
        <f t="shared" si="62"/>
        <v>9800</v>
      </c>
      <c r="L1243" s="95">
        <f>'Estates Usage'!I229</f>
        <v>50.5</v>
      </c>
      <c r="M1243" s="95">
        <f>'Estates Usage'!J229</f>
        <v>48.25</v>
      </c>
      <c r="N1243" s="95">
        <f>'Estates Usage'!K229</f>
        <v>49.75</v>
      </c>
      <c r="O1243" s="95">
        <f>'Estates Usage'!L229</f>
        <v>47.5</v>
      </c>
      <c r="P1243" s="95">
        <f>'Estates Usage'!M229</f>
        <v>62.2</v>
      </c>
      <c r="Q1243" s="95">
        <f>'Estates Usage'!N229</f>
        <v>56.8</v>
      </c>
      <c r="R1243" s="64">
        <f t="shared" si="63"/>
        <v>52.5</v>
      </c>
      <c r="S1243" s="114">
        <f t="shared" si="64"/>
        <v>816.66666666666663</v>
      </c>
    </row>
    <row r="1244" spans="2:19" ht="15.75" x14ac:dyDescent="0.25">
      <c r="B1244" s="59"/>
      <c r="C1244" s="13">
        <v>0.625</v>
      </c>
      <c r="D1244" s="14">
        <v>3224</v>
      </c>
      <c r="E1244" s="15">
        <v>1500</v>
      </c>
      <c r="F1244" s="15">
        <v>500</v>
      </c>
      <c r="G1244" s="16">
        <v>400</v>
      </c>
      <c r="H1244" s="15">
        <v>900</v>
      </c>
      <c r="I1244" s="16">
        <v>5600</v>
      </c>
      <c r="J1244" s="17">
        <v>5900</v>
      </c>
      <c r="K1244" s="60">
        <f t="shared" si="62"/>
        <v>14800</v>
      </c>
      <c r="L1244" s="95">
        <f>'Estates Usage'!I230</f>
        <v>51.25</v>
      </c>
      <c r="M1244" s="95">
        <f>'Estates Usage'!J230</f>
        <v>43.75</v>
      </c>
      <c r="N1244" s="95">
        <f>'Estates Usage'!K230</f>
        <v>43</v>
      </c>
      <c r="O1244" s="95">
        <f>'Estates Usage'!L230</f>
        <v>46.75</v>
      </c>
      <c r="P1244" s="95">
        <f>'Estates Usage'!M230</f>
        <v>89.8</v>
      </c>
      <c r="Q1244" s="95">
        <f>'Estates Usage'!N230</f>
        <v>92.95</v>
      </c>
      <c r="R1244" s="64">
        <f t="shared" si="63"/>
        <v>61.25</v>
      </c>
      <c r="S1244" s="114">
        <f t="shared" si="64"/>
        <v>1233.3333333333333</v>
      </c>
    </row>
    <row r="1245" spans="2:19" ht="15.75" x14ac:dyDescent="0.25">
      <c r="B1245" s="59"/>
      <c r="C1245" s="13">
        <v>0.625</v>
      </c>
      <c r="D1245" s="14">
        <v>3225</v>
      </c>
      <c r="E1245" s="15">
        <v>4400</v>
      </c>
      <c r="F1245" s="15">
        <v>1600</v>
      </c>
      <c r="G1245" s="16">
        <v>1900</v>
      </c>
      <c r="H1245" s="15">
        <v>1400</v>
      </c>
      <c r="I1245" s="16">
        <v>21100</v>
      </c>
      <c r="J1245" s="17">
        <v>18000</v>
      </c>
      <c r="K1245" s="60">
        <f t="shared" si="62"/>
        <v>48400</v>
      </c>
      <c r="L1245" s="95">
        <f>'Estates Usage'!I231</f>
        <v>77.2</v>
      </c>
      <c r="M1245" s="95">
        <f>'Estates Usage'!J231</f>
        <v>52</v>
      </c>
      <c r="N1245" s="95">
        <f>'Estates Usage'!K231</f>
        <v>54.25</v>
      </c>
      <c r="O1245" s="95">
        <f>'Estates Usage'!L231</f>
        <v>50.5</v>
      </c>
      <c r="P1245" s="95">
        <f>'Estates Usage'!M231</f>
        <v>252.55</v>
      </c>
      <c r="Q1245" s="95">
        <f>'Estates Usage'!N231</f>
        <v>220</v>
      </c>
      <c r="R1245" s="64">
        <f t="shared" si="63"/>
        <v>117.75</v>
      </c>
      <c r="S1245" s="114">
        <f t="shared" si="64"/>
        <v>4033.3333333333335</v>
      </c>
    </row>
    <row r="1246" spans="2:19" ht="15.75" x14ac:dyDescent="0.25">
      <c r="B1246" s="59"/>
      <c r="C1246" s="13">
        <v>0.625</v>
      </c>
      <c r="D1246" s="14">
        <v>3226</v>
      </c>
      <c r="E1246" s="15">
        <v>300</v>
      </c>
      <c r="F1246" s="15">
        <v>300</v>
      </c>
      <c r="G1246" s="16">
        <v>500</v>
      </c>
      <c r="H1246" s="15">
        <v>200</v>
      </c>
      <c r="I1246" s="16">
        <v>300</v>
      </c>
      <c r="J1246" s="17">
        <v>200</v>
      </c>
      <c r="K1246" s="60">
        <f t="shared" si="62"/>
        <v>1800</v>
      </c>
      <c r="L1246" s="95">
        <f>'Estates Usage'!I232</f>
        <v>42.25</v>
      </c>
      <c r="M1246" s="95">
        <f>'Estates Usage'!J232</f>
        <v>42.25</v>
      </c>
      <c r="N1246" s="95">
        <f>'Estates Usage'!K232</f>
        <v>43.75</v>
      </c>
      <c r="O1246" s="95">
        <f>'Estates Usage'!L232</f>
        <v>41.5</v>
      </c>
      <c r="P1246" s="95">
        <f>'Estates Usage'!M232</f>
        <v>42.25</v>
      </c>
      <c r="Q1246" s="95">
        <f>'Estates Usage'!N232</f>
        <v>41.5</v>
      </c>
      <c r="R1246" s="64">
        <f t="shared" si="63"/>
        <v>42.25</v>
      </c>
      <c r="S1246" s="114">
        <f t="shared" si="64"/>
        <v>150</v>
      </c>
    </row>
    <row r="1247" spans="2:19" ht="15.75" x14ac:dyDescent="0.25">
      <c r="B1247" s="59"/>
      <c r="C1247" s="13">
        <v>0.625</v>
      </c>
      <c r="D1247" s="14">
        <v>3227</v>
      </c>
      <c r="E1247" s="15">
        <v>700</v>
      </c>
      <c r="F1247" s="15">
        <v>1598</v>
      </c>
      <c r="G1247" s="16">
        <v>0</v>
      </c>
      <c r="H1247" s="15">
        <v>2400</v>
      </c>
      <c r="I1247" s="16">
        <v>800</v>
      </c>
      <c r="J1247" s="17">
        <v>700</v>
      </c>
      <c r="K1247" s="60">
        <f t="shared" si="62"/>
        <v>6198</v>
      </c>
      <c r="L1247" s="95">
        <f>'Estates Usage'!I233</f>
        <v>45.25</v>
      </c>
      <c r="M1247" s="95">
        <f>'Estates Usage'!J233</f>
        <v>51.984999999999999</v>
      </c>
      <c r="N1247" s="95">
        <f>'Estates Usage'!K233</f>
        <v>40</v>
      </c>
      <c r="O1247" s="95">
        <f>'Estates Usage'!L233</f>
        <v>58.6</v>
      </c>
      <c r="P1247" s="95">
        <f>'Estates Usage'!M233</f>
        <v>46</v>
      </c>
      <c r="Q1247" s="95">
        <f>'Estates Usage'!N233</f>
        <v>45.25</v>
      </c>
      <c r="R1247" s="64">
        <f t="shared" si="63"/>
        <v>47.847500000000004</v>
      </c>
      <c r="S1247" s="114">
        <f t="shared" si="64"/>
        <v>516.5</v>
      </c>
    </row>
    <row r="1248" spans="2:19" ht="15.75" x14ac:dyDescent="0.25">
      <c r="B1248" s="59"/>
      <c r="C1248" s="13">
        <v>0.625</v>
      </c>
      <c r="D1248" s="14">
        <v>3228</v>
      </c>
      <c r="E1248" s="15">
        <v>2400</v>
      </c>
      <c r="F1248" s="15">
        <v>700</v>
      </c>
      <c r="G1248" s="16">
        <v>900</v>
      </c>
      <c r="H1248" s="15">
        <v>900</v>
      </c>
      <c r="I1248" s="16">
        <v>2300</v>
      </c>
      <c r="J1248" s="17">
        <v>2900</v>
      </c>
      <c r="K1248" s="60">
        <f t="shared" si="62"/>
        <v>10100</v>
      </c>
      <c r="L1248" s="95">
        <f>'Estates Usage'!I234</f>
        <v>58.6</v>
      </c>
      <c r="M1248" s="95">
        <f>'Estates Usage'!J234</f>
        <v>45.25</v>
      </c>
      <c r="N1248" s="95">
        <f>'Estates Usage'!K234</f>
        <v>46.75</v>
      </c>
      <c r="O1248" s="95">
        <f>'Estates Usage'!L234</f>
        <v>46.75</v>
      </c>
      <c r="P1248" s="95">
        <f>'Estates Usage'!M234</f>
        <v>57.7</v>
      </c>
      <c r="Q1248" s="95">
        <f>'Estates Usage'!N234</f>
        <v>63.1</v>
      </c>
      <c r="R1248" s="64">
        <f t="shared" si="63"/>
        <v>53.025000000000006</v>
      </c>
      <c r="S1248" s="114">
        <f t="shared" si="64"/>
        <v>841.66666666666663</v>
      </c>
    </row>
    <row r="1249" spans="2:19" ht="15.75" x14ac:dyDescent="0.25">
      <c r="B1249" s="59"/>
      <c r="C1249" s="13">
        <v>0.625</v>
      </c>
      <c r="D1249" s="14">
        <v>3229</v>
      </c>
      <c r="E1249" s="15"/>
      <c r="F1249" s="15"/>
      <c r="G1249" s="16"/>
      <c r="H1249" s="15"/>
      <c r="I1249" s="16"/>
      <c r="J1249" s="17"/>
      <c r="K1249" s="60">
        <f t="shared" si="62"/>
        <v>0</v>
      </c>
      <c r="L1249" s="95">
        <f>'Estates Usage'!I235</f>
        <v>40</v>
      </c>
      <c r="M1249" s="95">
        <f>'Estates Usage'!J235</f>
        <v>40</v>
      </c>
      <c r="N1249" s="95">
        <f>'Estates Usage'!K235</f>
        <v>40</v>
      </c>
      <c r="O1249" s="95">
        <f>'Estates Usage'!L235</f>
        <v>40</v>
      </c>
      <c r="P1249" s="95">
        <f>'Estates Usage'!M235</f>
        <v>40</v>
      </c>
      <c r="Q1249" s="95">
        <f>'Estates Usage'!N235</f>
        <v>40</v>
      </c>
      <c r="R1249" s="64">
        <f t="shared" si="63"/>
        <v>40</v>
      </c>
      <c r="S1249" s="114" t="str">
        <f t="shared" si="64"/>
        <v/>
      </c>
    </row>
    <row r="1250" spans="2:19" ht="15.75" x14ac:dyDescent="0.25">
      <c r="B1250" s="59"/>
      <c r="C1250" s="13">
        <v>0.625</v>
      </c>
      <c r="D1250" s="14">
        <v>3230</v>
      </c>
      <c r="E1250" s="15"/>
      <c r="F1250" s="15"/>
      <c r="G1250" s="16">
        <v>200</v>
      </c>
      <c r="H1250" s="15">
        <v>100</v>
      </c>
      <c r="I1250" s="16">
        <v>200</v>
      </c>
      <c r="J1250" s="17">
        <v>500</v>
      </c>
      <c r="K1250" s="60">
        <f t="shared" si="62"/>
        <v>1000</v>
      </c>
      <c r="L1250" s="95">
        <f>'Estates Usage'!I236</f>
        <v>40</v>
      </c>
      <c r="M1250" s="95">
        <f>'Estates Usage'!J236</f>
        <v>40</v>
      </c>
      <c r="N1250" s="95">
        <f>'Estates Usage'!K236</f>
        <v>41.5</v>
      </c>
      <c r="O1250" s="95">
        <f>'Estates Usage'!L236</f>
        <v>40.75</v>
      </c>
      <c r="P1250" s="95">
        <f>'Estates Usage'!M236</f>
        <v>41.5</v>
      </c>
      <c r="Q1250" s="95">
        <f>'Estates Usage'!N236</f>
        <v>43.75</v>
      </c>
      <c r="R1250" s="64">
        <f t="shared" si="63"/>
        <v>41.25</v>
      </c>
      <c r="S1250" s="114">
        <f t="shared" si="64"/>
        <v>125</v>
      </c>
    </row>
    <row r="1251" spans="2:19" ht="15.75" x14ac:dyDescent="0.25">
      <c r="B1251" s="59"/>
      <c r="C1251" s="13">
        <v>0.625</v>
      </c>
      <c r="D1251" s="14">
        <v>3231</v>
      </c>
      <c r="E1251" s="15">
        <v>1300</v>
      </c>
      <c r="F1251" s="15">
        <v>1100</v>
      </c>
      <c r="G1251" s="16">
        <v>1100</v>
      </c>
      <c r="H1251" s="15">
        <v>900</v>
      </c>
      <c r="I1251" s="16">
        <v>1400</v>
      </c>
      <c r="J1251" s="17">
        <v>1600</v>
      </c>
      <c r="K1251" s="60">
        <f t="shared" si="62"/>
        <v>7400</v>
      </c>
      <c r="L1251" s="95">
        <f>'Estates Usage'!I237</f>
        <v>49.75</v>
      </c>
      <c r="M1251" s="95">
        <f>'Estates Usage'!J237</f>
        <v>48.25</v>
      </c>
      <c r="N1251" s="95">
        <f>'Estates Usage'!K237</f>
        <v>48.25</v>
      </c>
      <c r="O1251" s="95">
        <f>'Estates Usage'!L237</f>
        <v>46.75</v>
      </c>
      <c r="P1251" s="95">
        <f>'Estates Usage'!M237</f>
        <v>50.5</v>
      </c>
      <c r="Q1251" s="95">
        <f>'Estates Usage'!N237</f>
        <v>52</v>
      </c>
      <c r="R1251" s="64">
        <f t="shared" si="63"/>
        <v>49.25</v>
      </c>
      <c r="S1251" s="114">
        <f t="shared" si="64"/>
        <v>616.66666666666663</v>
      </c>
    </row>
    <row r="1252" spans="2:19" ht="15.75" x14ac:dyDescent="0.25">
      <c r="B1252" s="59"/>
      <c r="C1252" s="13">
        <v>0.625</v>
      </c>
      <c r="D1252" s="14">
        <v>3232</v>
      </c>
      <c r="E1252" s="15">
        <v>1800</v>
      </c>
      <c r="F1252" s="15">
        <v>900</v>
      </c>
      <c r="G1252" s="16">
        <v>1300</v>
      </c>
      <c r="H1252" s="15">
        <v>5400</v>
      </c>
      <c r="I1252" s="16"/>
      <c r="J1252" s="17"/>
      <c r="K1252" s="60">
        <f t="shared" si="62"/>
        <v>9400</v>
      </c>
      <c r="L1252" s="95">
        <f>'Estates Usage'!I238</f>
        <v>53.5</v>
      </c>
      <c r="M1252" s="95">
        <f>'Estates Usage'!J238</f>
        <v>46.75</v>
      </c>
      <c r="N1252" s="95">
        <f>'Estates Usage'!K238</f>
        <v>49.75</v>
      </c>
      <c r="O1252" s="95">
        <f>'Estates Usage'!L238</f>
        <v>87.7</v>
      </c>
      <c r="P1252" s="95">
        <f>'Estates Usage'!M238</f>
        <v>40</v>
      </c>
      <c r="Q1252" s="95">
        <f>'Estates Usage'!N238</f>
        <v>40</v>
      </c>
      <c r="R1252" s="64">
        <f t="shared" si="63"/>
        <v>52.949999999999996</v>
      </c>
      <c r="S1252" s="114">
        <f t="shared" si="64"/>
        <v>1175</v>
      </c>
    </row>
    <row r="1253" spans="2:19" ht="15.75" x14ac:dyDescent="0.25">
      <c r="B1253" s="59"/>
      <c r="C1253" s="13">
        <v>0.625</v>
      </c>
      <c r="D1253" s="14">
        <v>3233</v>
      </c>
      <c r="E1253" s="15">
        <v>500</v>
      </c>
      <c r="F1253" s="15">
        <v>200</v>
      </c>
      <c r="G1253" s="16"/>
      <c r="H1253" s="15">
        <v>100</v>
      </c>
      <c r="I1253" s="16">
        <v>300</v>
      </c>
      <c r="J1253" s="17">
        <v>300</v>
      </c>
      <c r="K1253" s="60">
        <f t="shared" si="62"/>
        <v>1400</v>
      </c>
      <c r="L1253" s="95">
        <f>'Estates Usage'!I239</f>
        <v>43.75</v>
      </c>
      <c r="M1253" s="95">
        <f>'Estates Usage'!J239</f>
        <v>41.5</v>
      </c>
      <c r="N1253" s="95">
        <f>'Estates Usage'!K239</f>
        <v>40</v>
      </c>
      <c r="O1253" s="95">
        <f>'Estates Usage'!L239</f>
        <v>40.75</v>
      </c>
      <c r="P1253" s="95">
        <f>'Estates Usage'!M239</f>
        <v>42.25</v>
      </c>
      <c r="Q1253" s="95">
        <f>'Estates Usage'!N239</f>
        <v>42.25</v>
      </c>
      <c r="R1253" s="64">
        <f t="shared" si="63"/>
        <v>41.75</v>
      </c>
      <c r="S1253" s="114">
        <f t="shared" si="64"/>
        <v>140</v>
      </c>
    </row>
    <row r="1254" spans="2:19" ht="15.75" x14ac:dyDescent="0.25">
      <c r="B1254" s="59"/>
      <c r="C1254" s="13">
        <v>0.625</v>
      </c>
      <c r="D1254" s="14">
        <v>3234</v>
      </c>
      <c r="E1254" s="15">
        <v>1500</v>
      </c>
      <c r="F1254" s="15">
        <v>800</v>
      </c>
      <c r="G1254" s="16">
        <v>1100</v>
      </c>
      <c r="H1254" s="15">
        <v>700</v>
      </c>
      <c r="I1254" s="16">
        <v>2400</v>
      </c>
      <c r="J1254" s="17">
        <v>3800</v>
      </c>
      <c r="K1254" s="60">
        <f t="shared" si="62"/>
        <v>10300</v>
      </c>
      <c r="L1254" s="95">
        <f>'Estates Usage'!I240</f>
        <v>51.25</v>
      </c>
      <c r="M1254" s="95">
        <f>'Estates Usage'!J240</f>
        <v>46</v>
      </c>
      <c r="N1254" s="95">
        <f>'Estates Usage'!K240</f>
        <v>48.25</v>
      </c>
      <c r="O1254" s="95">
        <f>'Estates Usage'!L240</f>
        <v>45.25</v>
      </c>
      <c r="P1254" s="95">
        <f>'Estates Usage'!M240</f>
        <v>58.6</v>
      </c>
      <c r="Q1254" s="95">
        <f>'Estates Usage'!N240</f>
        <v>71.2</v>
      </c>
      <c r="R1254" s="64">
        <f t="shared" si="63"/>
        <v>53.425000000000004</v>
      </c>
      <c r="S1254" s="114">
        <f t="shared" si="64"/>
        <v>858.33333333333337</v>
      </c>
    </row>
    <row r="1255" spans="2:19" ht="15.75" x14ac:dyDescent="0.25">
      <c r="B1255" s="59"/>
      <c r="C1255" s="13">
        <v>0.625</v>
      </c>
      <c r="D1255" s="14">
        <v>3235</v>
      </c>
      <c r="E1255" s="15">
        <v>3600</v>
      </c>
      <c r="F1255" s="15">
        <v>400</v>
      </c>
      <c r="G1255" s="16">
        <v>600</v>
      </c>
      <c r="H1255" s="15">
        <v>500</v>
      </c>
      <c r="I1255" s="16">
        <v>4500</v>
      </c>
      <c r="J1255" s="17">
        <v>4400</v>
      </c>
      <c r="K1255" s="60">
        <f t="shared" si="62"/>
        <v>14000</v>
      </c>
      <c r="L1255" s="95">
        <f>'Estates Usage'!I241</f>
        <v>69.400000000000006</v>
      </c>
      <c r="M1255" s="95">
        <f>'Estates Usage'!J241</f>
        <v>43</v>
      </c>
      <c r="N1255" s="95">
        <f>'Estates Usage'!K241</f>
        <v>44.5</v>
      </c>
      <c r="O1255" s="95">
        <f>'Estates Usage'!L241</f>
        <v>43.75</v>
      </c>
      <c r="P1255" s="95">
        <f>'Estates Usage'!M241</f>
        <v>78.25</v>
      </c>
      <c r="Q1255" s="95">
        <f>'Estates Usage'!N241</f>
        <v>77.2</v>
      </c>
      <c r="R1255" s="64">
        <f t="shared" si="63"/>
        <v>59.349999999999994</v>
      </c>
      <c r="S1255" s="114">
        <f t="shared" si="64"/>
        <v>1166.6666666666667</v>
      </c>
    </row>
    <row r="1256" spans="2:19" ht="15.75" x14ac:dyDescent="0.25">
      <c r="B1256" s="59"/>
      <c r="C1256" s="13">
        <v>0.625</v>
      </c>
      <c r="D1256" s="14">
        <v>3236</v>
      </c>
      <c r="E1256" s="15">
        <v>6100</v>
      </c>
      <c r="F1256" s="15">
        <v>2200</v>
      </c>
      <c r="G1256" s="16">
        <v>900</v>
      </c>
      <c r="H1256" s="15">
        <v>800</v>
      </c>
      <c r="I1256" s="16">
        <v>900</v>
      </c>
      <c r="J1256" s="17">
        <v>900</v>
      </c>
      <c r="K1256" s="60">
        <f t="shared" si="62"/>
        <v>11800</v>
      </c>
      <c r="L1256" s="95">
        <f>'Estates Usage'!I242</f>
        <v>95.05</v>
      </c>
      <c r="M1256" s="95">
        <f>'Estates Usage'!J242</f>
        <v>56.8</v>
      </c>
      <c r="N1256" s="95">
        <f>'Estates Usage'!K242</f>
        <v>46.75</v>
      </c>
      <c r="O1256" s="95">
        <f>'Estates Usage'!L242</f>
        <v>46</v>
      </c>
      <c r="P1256" s="95">
        <f>'Estates Usage'!M242</f>
        <v>46.75</v>
      </c>
      <c r="Q1256" s="95">
        <f>'Estates Usage'!N242</f>
        <v>46.75</v>
      </c>
      <c r="R1256" s="64">
        <f t="shared" si="63"/>
        <v>56.35</v>
      </c>
      <c r="S1256" s="114">
        <f t="shared" si="64"/>
        <v>983.33333333333337</v>
      </c>
    </row>
    <row r="1257" spans="2:19" ht="15.75" x14ac:dyDescent="0.25">
      <c r="B1257" s="59"/>
      <c r="C1257" s="13">
        <v>0.625</v>
      </c>
      <c r="D1257" s="14">
        <v>3237</v>
      </c>
      <c r="E1257" s="15">
        <v>900</v>
      </c>
      <c r="F1257" s="15">
        <v>1000</v>
      </c>
      <c r="G1257" s="16">
        <v>700</v>
      </c>
      <c r="H1257" s="15">
        <v>800</v>
      </c>
      <c r="I1257" s="16">
        <v>800</v>
      </c>
      <c r="J1257" s="17">
        <v>1800</v>
      </c>
      <c r="K1257" s="60">
        <f t="shared" si="62"/>
        <v>6000</v>
      </c>
      <c r="L1257" s="95">
        <f>'Estates Usage'!I243</f>
        <v>46.75</v>
      </c>
      <c r="M1257" s="95">
        <f>'Estates Usage'!J243</f>
        <v>47.5</v>
      </c>
      <c r="N1257" s="95">
        <f>'Estates Usage'!K243</f>
        <v>45.25</v>
      </c>
      <c r="O1257" s="95">
        <f>'Estates Usage'!L243</f>
        <v>46</v>
      </c>
      <c r="P1257" s="95">
        <f>'Estates Usage'!M243</f>
        <v>46</v>
      </c>
      <c r="Q1257" s="95">
        <f>'Estates Usage'!N243</f>
        <v>53.5</v>
      </c>
      <c r="R1257" s="64">
        <f t="shared" si="63"/>
        <v>47.5</v>
      </c>
      <c r="S1257" s="114">
        <f t="shared" si="64"/>
        <v>500</v>
      </c>
    </row>
    <row r="1258" spans="2:19" ht="15.75" x14ac:dyDescent="0.25">
      <c r="B1258" s="59"/>
      <c r="C1258" s="13">
        <v>0.625</v>
      </c>
      <c r="D1258" s="14">
        <v>3238</v>
      </c>
      <c r="E1258" s="15">
        <v>2200</v>
      </c>
      <c r="F1258" s="15">
        <v>1400</v>
      </c>
      <c r="G1258" s="16">
        <v>2100</v>
      </c>
      <c r="H1258" s="15">
        <v>1300</v>
      </c>
      <c r="I1258" s="16">
        <v>2800</v>
      </c>
      <c r="J1258" s="17">
        <v>3300</v>
      </c>
      <c r="K1258" s="60">
        <f t="shared" si="62"/>
        <v>13100</v>
      </c>
      <c r="L1258" s="95">
        <f>'Estates Usage'!I244</f>
        <v>56.8</v>
      </c>
      <c r="M1258" s="95">
        <f>'Estates Usage'!J244</f>
        <v>50.5</v>
      </c>
      <c r="N1258" s="95">
        <f>'Estates Usage'!K244</f>
        <v>55.9</v>
      </c>
      <c r="O1258" s="95">
        <f>'Estates Usage'!L244</f>
        <v>49.75</v>
      </c>
      <c r="P1258" s="95">
        <f>'Estates Usage'!M244</f>
        <v>62.2</v>
      </c>
      <c r="Q1258" s="95">
        <f>'Estates Usage'!N244</f>
        <v>66.7</v>
      </c>
      <c r="R1258" s="64">
        <f t="shared" si="63"/>
        <v>56.974999999999994</v>
      </c>
      <c r="S1258" s="114">
        <f t="shared" si="64"/>
        <v>1091.6666666666667</v>
      </c>
    </row>
    <row r="1259" spans="2:19" ht="15.75" x14ac:dyDescent="0.25">
      <c r="B1259" s="59"/>
      <c r="C1259" s="13">
        <v>0.625</v>
      </c>
      <c r="D1259" s="14">
        <v>3239</v>
      </c>
      <c r="E1259" s="15">
        <v>1600</v>
      </c>
      <c r="F1259" s="15">
        <v>100</v>
      </c>
      <c r="G1259" s="16">
        <v>700</v>
      </c>
      <c r="H1259" s="15">
        <v>800</v>
      </c>
      <c r="I1259" s="16">
        <v>2800</v>
      </c>
      <c r="J1259" s="17">
        <v>2700</v>
      </c>
      <c r="K1259" s="60">
        <f t="shared" si="62"/>
        <v>8700</v>
      </c>
      <c r="L1259" s="95">
        <f>'Estates Usage'!I245</f>
        <v>52</v>
      </c>
      <c r="M1259" s="95">
        <f>'Estates Usage'!J245</f>
        <v>40.75</v>
      </c>
      <c r="N1259" s="95">
        <f>'Estates Usage'!K245</f>
        <v>45.25</v>
      </c>
      <c r="O1259" s="95">
        <f>'Estates Usage'!L245</f>
        <v>46</v>
      </c>
      <c r="P1259" s="95">
        <f>'Estates Usage'!M245</f>
        <v>62.2</v>
      </c>
      <c r="Q1259" s="95">
        <f>'Estates Usage'!N245</f>
        <v>61.3</v>
      </c>
      <c r="R1259" s="64">
        <f t="shared" si="63"/>
        <v>51.25</v>
      </c>
      <c r="S1259" s="114">
        <f t="shared" si="64"/>
        <v>725</v>
      </c>
    </row>
    <row r="1260" spans="2:19" ht="15.75" x14ac:dyDescent="0.25">
      <c r="B1260" s="59"/>
      <c r="C1260" s="13">
        <v>0.625</v>
      </c>
      <c r="D1260" s="14">
        <v>3240</v>
      </c>
      <c r="E1260" s="15">
        <v>2200</v>
      </c>
      <c r="F1260" s="15">
        <v>700</v>
      </c>
      <c r="G1260" s="16">
        <v>600</v>
      </c>
      <c r="H1260" s="15"/>
      <c r="I1260" s="16">
        <v>700</v>
      </c>
      <c r="J1260" s="17">
        <v>600</v>
      </c>
      <c r="K1260" s="60">
        <f t="shared" si="62"/>
        <v>4800</v>
      </c>
      <c r="L1260" s="95">
        <f>'Estates Usage'!I246</f>
        <v>56.8</v>
      </c>
      <c r="M1260" s="95">
        <f>'Estates Usage'!J246</f>
        <v>45.25</v>
      </c>
      <c r="N1260" s="95">
        <f>'Estates Usage'!K246</f>
        <v>44.5</v>
      </c>
      <c r="O1260" s="95">
        <f>'Estates Usage'!L246</f>
        <v>40</v>
      </c>
      <c r="P1260" s="95">
        <f>'Estates Usage'!M246</f>
        <v>45.25</v>
      </c>
      <c r="Q1260" s="95">
        <f>'Estates Usage'!N246</f>
        <v>44.5</v>
      </c>
      <c r="R1260" s="64">
        <f t="shared" si="63"/>
        <v>46.050000000000004</v>
      </c>
      <c r="S1260" s="114">
        <f t="shared" si="64"/>
        <v>480</v>
      </c>
    </row>
    <row r="1261" spans="2:19" ht="15.75" x14ac:dyDescent="0.25">
      <c r="B1261" s="59"/>
      <c r="C1261" s="13">
        <v>0.625</v>
      </c>
      <c r="D1261" s="14">
        <v>3241</v>
      </c>
      <c r="E1261" s="15">
        <v>1000</v>
      </c>
      <c r="F1261" s="15">
        <v>600</v>
      </c>
      <c r="G1261" s="16">
        <v>600</v>
      </c>
      <c r="H1261" s="15">
        <v>500</v>
      </c>
      <c r="I1261" s="16">
        <v>900</v>
      </c>
      <c r="J1261" s="17">
        <v>1300</v>
      </c>
      <c r="K1261" s="60">
        <f t="shared" si="62"/>
        <v>4900</v>
      </c>
      <c r="L1261" s="95">
        <f>'Estates Usage'!I247</f>
        <v>47.5</v>
      </c>
      <c r="M1261" s="95">
        <f>'Estates Usage'!J247</f>
        <v>44.5</v>
      </c>
      <c r="N1261" s="95">
        <f>'Estates Usage'!K247</f>
        <v>44.5</v>
      </c>
      <c r="O1261" s="95">
        <f>'Estates Usage'!L247</f>
        <v>43.75</v>
      </c>
      <c r="P1261" s="95">
        <f>'Estates Usage'!M247</f>
        <v>46.75</v>
      </c>
      <c r="Q1261" s="95">
        <f>'Estates Usage'!N247</f>
        <v>49.75</v>
      </c>
      <c r="R1261" s="64">
        <f t="shared" si="63"/>
        <v>46.125</v>
      </c>
      <c r="S1261" s="114">
        <f t="shared" si="64"/>
        <v>408.33333333333331</v>
      </c>
    </row>
    <row r="1262" spans="2:19" ht="15.75" x14ac:dyDescent="0.25">
      <c r="B1262" s="59"/>
      <c r="C1262" s="13">
        <v>0.625</v>
      </c>
      <c r="D1262" s="14">
        <v>3242</v>
      </c>
      <c r="E1262" s="15">
        <v>3700</v>
      </c>
      <c r="F1262" s="15"/>
      <c r="G1262" s="16">
        <v>0</v>
      </c>
      <c r="H1262" s="15">
        <v>300</v>
      </c>
      <c r="I1262" s="16">
        <v>8400</v>
      </c>
      <c r="J1262" s="17">
        <v>11300</v>
      </c>
      <c r="K1262" s="60">
        <f t="shared" si="62"/>
        <v>23700</v>
      </c>
      <c r="L1262" s="95">
        <f>'Estates Usage'!I248</f>
        <v>70.3</v>
      </c>
      <c r="M1262" s="95">
        <f>'Estates Usage'!J248</f>
        <v>40</v>
      </c>
      <c r="N1262" s="95">
        <f>'Estates Usage'!K248</f>
        <v>40</v>
      </c>
      <c r="O1262" s="95">
        <f>'Estates Usage'!L248</f>
        <v>42.25</v>
      </c>
      <c r="P1262" s="95">
        <f>'Estates Usage'!M248</f>
        <v>119.2</v>
      </c>
      <c r="Q1262" s="95">
        <f>'Estates Usage'!N248</f>
        <v>149.65</v>
      </c>
      <c r="R1262" s="64">
        <f t="shared" si="63"/>
        <v>76.899999999999991</v>
      </c>
      <c r="S1262" s="114">
        <f t="shared" si="64"/>
        <v>2370</v>
      </c>
    </row>
    <row r="1263" spans="2:19" ht="15.75" x14ac:dyDescent="0.25">
      <c r="B1263" s="59"/>
      <c r="C1263" s="13">
        <v>0.625</v>
      </c>
      <c r="D1263" s="14">
        <v>3243</v>
      </c>
      <c r="E1263" s="15">
        <v>500</v>
      </c>
      <c r="F1263" s="15">
        <v>200</v>
      </c>
      <c r="G1263" s="16">
        <v>200</v>
      </c>
      <c r="H1263" s="15">
        <v>200</v>
      </c>
      <c r="I1263" s="16">
        <v>900</v>
      </c>
      <c r="J1263" s="17">
        <v>1500</v>
      </c>
      <c r="K1263" s="60">
        <f t="shared" si="62"/>
        <v>3500</v>
      </c>
      <c r="L1263" s="95">
        <f>'Estates Usage'!I249</f>
        <v>43.75</v>
      </c>
      <c r="M1263" s="95">
        <f>'Estates Usage'!J249</f>
        <v>41.5</v>
      </c>
      <c r="N1263" s="95">
        <f>'Estates Usage'!K249</f>
        <v>41.5</v>
      </c>
      <c r="O1263" s="95">
        <f>'Estates Usage'!L249</f>
        <v>41.5</v>
      </c>
      <c r="P1263" s="95">
        <f>'Estates Usage'!M249</f>
        <v>46.75</v>
      </c>
      <c r="Q1263" s="95">
        <f>'Estates Usage'!N249</f>
        <v>51.25</v>
      </c>
      <c r="R1263" s="64">
        <f t="shared" si="63"/>
        <v>44.375</v>
      </c>
      <c r="S1263" s="114">
        <f t="shared" si="64"/>
        <v>291.66666666666669</v>
      </c>
    </row>
    <row r="1264" spans="2:19" ht="15.75" x14ac:dyDescent="0.25">
      <c r="B1264" s="59"/>
      <c r="C1264" s="13">
        <v>0.625</v>
      </c>
      <c r="D1264" s="14">
        <v>3244</v>
      </c>
      <c r="E1264" s="15">
        <v>4200</v>
      </c>
      <c r="F1264" s="15">
        <v>400</v>
      </c>
      <c r="G1264" s="16">
        <v>900</v>
      </c>
      <c r="H1264" s="15">
        <v>1000</v>
      </c>
      <c r="I1264" s="16">
        <v>5400</v>
      </c>
      <c r="J1264" s="17">
        <v>11700</v>
      </c>
      <c r="K1264" s="60">
        <f t="shared" si="62"/>
        <v>23600</v>
      </c>
      <c r="L1264" s="95">
        <f>'Estates Usage'!I250</f>
        <v>75.099999999999994</v>
      </c>
      <c r="M1264" s="95">
        <f>'Estates Usage'!J250</f>
        <v>43</v>
      </c>
      <c r="N1264" s="95">
        <f>'Estates Usage'!K250</f>
        <v>46.75</v>
      </c>
      <c r="O1264" s="95">
        <f>'Estates Usage'!L250</f>
        <v>47.5</v>
      </c>
      <c r="P1264" s="95">
        <f>'Estates Usage'!M250</f>
        <v>87.7</v>
      </c>
      <c r="Q1264" s="95">
        <f>'Estates Usage'!N250</f>
        <v>153.85000000000002</v>
      </c>
      <c r="R1264" s="64">
        <f t="shared" si="63"/>
        <v>75.650000000000006</v>
      </c>
      <c r="S1264" s="114">
        <f t="shared" si="64"/>
        <v>1966.6666666666667</v>
      </c>
    </row>
    <row r="1265" spans="2:19" ht="15.75" x14ac:dyDescent="0.25">
      <c r="B1265" s="59"/>
      <c r="C1265" s="13">
        <v>0.625</v>
      </c>
      <c r="D1265" s="14">
        <v>3245</v>
      </c>
      <c r="E1265" s="15">
        <v>100</v>
      </c>
      <c r="F1265" s="15"/>
      <c r="G1265" s="16"/>
      <c r="H1265" s="15">
        <v>1200</v>
      </c>
      <c r="I1265" s="16">
        <v>3500</v>
      </c>
      <c r="J1265" s="17">
        <v>2400</v>
      </c>
      <c r="K1265" s="60">
        <f t="shared" si="62"/>
        <v>7200</v>
      </c>
      <c r="L1265" s="95">
        <f>'Estates Usage'!I251</f>
        <v>40.75</v>
      </c>
      <c r="M1265" s="95">
        <f>'Estates Usage'!J251</f>
        <v>40</v>
      </c>
      <c r="N1265" s="95">
        <f>'Estates Usage'!K251</f>
        <v>40</v>
      </c>
      <c r="O1265" s="95">
        <f>'Estates Usage'!L251</f>
        <v>49</v>
      </c>
      <c r="P1265" s="95">
        <f>'Estates Usage'!M251</f>
        <v>68.5</v>
      </c>
      <c r="Q1265" s="95">
        <f>'Estates Usage'!N251</f>
        <v>58.6</v>
      </c>
      <c r="R1265" s="64">
        <f t="shared" si="63"/>
        <v>49.475000000000001</v>
      </c>
      <c r="S1265" s="114">
        <f t="shared" si="64"/>
        <v>900</v>
      </c>
    </row>
    <row r="1266" spans="2:19" ht="15.75" x14ac:dyDescent="0.25">
      <c r="B1266" s="59"/>
      <c r="C1266" s="13">
        <v>0.625</v>
      </c>
      <c r="D1266" s="14">
        <v>3246</v>
      </c>
      <c r="E1266" s="15"/>
      <c r="F1266" s="15"/>
      <c r="G1266" s="16"/>
      <c r="H1266" s="15"/>
      <c r="I1266" s="16"/>
      <c r="J1266" s="17"/>
      <c r="K1266" s="60">
        <f t="shared" si="62"/>
        <v>0</v>
      </c>
      <c r="L1266" s="95">
        <f>'Estates Usage'!I252</f>
        <v>40</v>
      </c>
      <c r="M1266" s="95">
        <f>'Estates Usage'!J252</f>
        <v>40</v>
      </c>
      <c r="N1266" s="95">
        <f>'Estates Usage'!K252</f>
        <v>40</v>
      </c>
      <c r="O1266" s="95">
        <f>'Estates Usage'!L252</f>
        <v>40</v>
      </c>
      <c r="P1266" s="95">
        <f>'Estates Usage'!M252</f>
        <v>40</v>
      </c>
      <c r="Q1266" s="95">
        <f>'Estates Usage'!N252</f>
        <v>40</v>
      </c>
      <c r="R1266" s="64">
        <f t="shared" si="63"/>
        <v>40</v>
      </c>
      <c r="S1266" s="114" t="str">
        <f t="shared" si="64"/>
        <v/>
      </c>
    </row>
    <row r="1267" spans="2:19" ht="15.75" x14ac:dyDescent="0.25">
      <c r="B1267" s="59"/>
      <c r="C1267" s="13">
        <v>0.625</v>
      </c>
      <c r="D1267" s="14">
        <v>3247</v>
      </c>
      <c r="E1267" s="15">
        <v>400</v>
      </c>
      <c r="F1267" s="15">
        <v>400</v>
      </c>
      <c r="G1267" s="16">
        <v>500</v>
      </c>
      <c r="H1267" s="15">
        <v>500</v>
      </c>
      <c r="I1267" s="16">
        <v>500</v>
      </c>
      <c r="J1267" s="17">
        <v>600</v>
      </c>
      <c r="K1267" s="60">
        <f t="shared" si="62"/>
        <v>2900</v>
      </c>
      <c r="L1267" s="95">
        <f>'Estates Usage'!I253</f>
        <v>43</v>
      </c>
      <c r="M1267" s="95">
        <f>'Estates Usage'!J253</f>
        <v>43</v>
      </c>
      <c r="N1267" s="95">
        <f>'Estates Usage'!K253</f>
        <v>43.75</v>
      </c>
      <c r="O1267" s="95">
        <f>'Estates Usage'!L253</f>
        <v>43.75</v>
      </c>
      <c r="P1267" s="95">
        <f>'Estates Usage'!M253</f>
        <v>43.75</v>
      </c>
      <c r="Q1267" s="95">
        <f>'Estates Usage'!N253</f>
        <v>44.5</v>
      </c>
      <c r="R1267" s="64">
        <f t="shared" si="63"/>
        <v>43.625</v>
      </c>
      <c r="S1267" s="114">
        <f t="shared" si="64"/>
        <v>241.66666666666666</v>
      </c>
    </row>
    <row r="1268" spans="2:19" ht="15.75" x14ac:dyDescent="0.25">
      <c r="B1268" s="59"/>
      <c r="C1268" s="13">
        <v>0.625</v>
      </c>
      <c r="D1268" s="14">
        <v>3248</v>
      </c>
      <c r="E1268" s="15">
        <v>800</v>
      </c>
      <c r="F1268" s="15">
        <v>700</v>
      </c>
      <c r="G1268" s="16">
        <v>700</v>
      </c>
      <c r="H1268" s="15">
        <v>700</v>
      </c>
      <c r="I1268" s="16">
        <v>800</v>
      </c>
      <c r="J1268" s="17">
        <v>700</v>
      </c>
      <c r="K1268" s="60">
        <f t="shared" si="62"/>
        <v>4400</v>
      </c>
      <c r="L1268" s="95">
        <f>'Estates Usage'!I254</f>
        <v>46</v>
      </c>
      <c r="M1268" s="95">
        <f>'Estates Usage'!J254</f>
        <v>45.25</v>
      </c>
      <c r="N1268" s="95">
        <f>'Estates Usage'!K254</f>
        <v>45.25</v>
      </c>
      <c r="O1268" s="95">
        <f>'Estates Usage'!L254</f>
        <v>45.25</v>
      </c>
      <c r="P1268" s="95">
        <f>'Estates Usage'!M254</f>
        <v>46</v>
      </c>
      <c r="Q1268" s="95">
        <f>'Estates Usage'!N254</f>
        <v>45.25</v>
      </c>
      <c r="R1268" s="64">
        <f t="shared" si="63"/>
        <v>45.5</v>
      </c>
      <c r="S1268" s="114">
        <f t="shared" si="64"/>
        <v>366.66666666666669</v>
      </c>
    </row>
    <row r="1269" spans="2:19" ht="15.75" x14ac:dyDescent="0.25">
      <c r="B1269" s="59"/>
      <c r="C1269" s="13">
        <v>0.625</v>
      </c>
      <c r="D1269" s="14">
        <v>3249</v>
      </c>
      <c r="E1269" s="15">
        <v>2300</v>
      </c>
      <c r="F1269" s="15">
        <v>1200</v>
      </c>
      <c r="G1269" s="16">
        <v>1500</v>
      </c>
      <c r="H1269" s="15">
        <v>1200</v>
      </c>
      <c r="I1269" s="16">
        <v>2500</v>
      </c>
      <c r="J1269" s="17">
        <v>3300</v>
      </c>
      <c r="K1269" s="60">
        <f t="shared" si="62"/>
        <v>12000</v>
      </c>
      <c r="L1269" s="95">
        <f>'Estates Usage'!I255</f>
        <v>57.7</v>
      </c>
      <c r="M1269" s="95">
        <f>'Estates Usage'!J255</f>
        <v>49</v>
      </c>
      <c r="N1269" s="95">
        <f>'Estates Usage'!K255</f>
        <v>51.25</v>
      </c>
      <c r="O1269" s="95">
        <f>'Estates Usage'!L255</f>
        <v>49</v>
      </c>
      <c r="P1269" s="95">
        <f>'Estates Usage'!M255</f>
        <v>59.5</v>
      </c>
      <c r="Q1269" s="95">
        <f>'Estates Usage'!N255</f>
        <v>66.7</v>
      </c>
      <c r="R1269" s="64">
        <f t="shared" si="63"/>
        <v>55.524999999999999</v>
      </c>
      <c r="S1269" s="114">
        <f t="shared" si="64"/>
        <v>1000</v>
      </c>
    </row>
    <row r="1270" spans="2:19" ht="15.75" x14ac:dyDescent="0.25">
      <c r="B1270" s="59"/>
      <c r="C1270" s="13">
        <v>0.625</v>
      </c>
      <c r="D1270" s="14">
        <v>3250</v>
      </c>
      <c r="E1270" s="15">
        <v>2800</v>
      </c>
      <c r="F1270" s="15">
        <v>700</v>
      </c>
      <c r="G1270" s="16">
        <v>700</v>
      </c>
      <c r="H1270" s="15">
        <v>1000</v>
      </c>
      <c r="I1270" s="16">
        <v>8800</v>
      </c>
      <c r="J1270" s="17">
        <v>11000</v>
      </c>
      <c r="K1270" s="60">
        <f t="shared" si="62"/>
        <v>25000</v>
      </c>
      <c r="L1270" s="95">
        <f>'Estates Usage'!I256</f>
        <v>62.2</v>
      </c>
      <c r="M1270" s="95">
        <f>'Estates Usage'!J256</f>
        <v>45.25</v>
      </c>
      <c r="N1270" s="95">
        <f>'Estates Usage'!K256</f>
        <v>45.25</v>
      </c>
      <c r="O1270" s="95">
        <f>'Estates Usage'!L256</f>
        <v>47.5</v>
      </c>
      <c r="P1270" s="95">
        <f>'Estates Usage'!M256</f>
        <v>123.4</v>
      </c>
      <c r="Q1270" s="95">
        <f>'Estates Usage'!N256</f>
        <v>146.5</v>
      </c>
      <c r="R1270" s="64">
        <f t="shared" si="63"/>
        <v>78.350000000000009</v>
      </c>
      <c r="S1270" s="114">
        <f t="shared" si="64"/>
        <v>2083.3333333333335</v>
      </c>
    </row>
    <row r="1271" spans="2:19" ht="15.75" x14ac:dyDescent="0.25">
      <c r="B1271" s="59"/>
      <c r="C1271" s="13">
        <v>0.625</v>
      </c>
      <c r="D1271" s="14">
        <v>3251</v>
      </c>
      <c r="E1271" s="15">
        <v>3000</v>
      </c>
      <c r="F1271" s="15">
        <v>1200</v>
      </c>
      <c r="G1271" s="16">
        <v>1400</v>
      </c>
      <c r="H1271" s="15">
        <v>800</v>
      </c>
      <c r="I1271" s="16">
        <v>1900</v>
      </c>
      <c r="J1271" s="17">
        <v>2600</v>
      </c>
      <c r="K1271" s="60">
        <f t="shared" si="62"/>
        <v>10900</v>
      </c>
      <c r="L1271" s="95">
        <f>'Estates Usage'!I257</f>
        <v>64</v>
      </c>
      <c r="M1271" s="95">
        <f>'Estates Usage'!J257</f>
        <v>49</v>
      </c>
      <c r="N1271" s="95">
        <f>'Estates Usage'!K257</f>
        <v>50.5</v>
      </c>
      <c r="O1271" s="95">
        <f>'Estates Usage'!L257</f>
        <v>46</v>
      </c>
      <c r="P1271" s="95">
        <f>'Estates Usage'!M257</f>
        <v>54.25</v>
      </c>
      <c r="Q1271" s="95">
        <f>'Estates Usage'!N257</f>
        <v>60.4</v>
      </c>
      <c r="R1271" s="64">
        <f t="shared" si="63"/>
        <v>54.024999999999999</v>
      </c>
      <c r="S1271" s="114">
        <f t="shared" si="64"/>
        <v>908.33333333333337</v>
      </c>
    </row>
    <row r="1272" spans="2:19" ht="15.75" x14ac:dyDescent="0.25">
      <c r="B1272" s="59"/>
      <c r="C1272" s="13">
        <v>0.625</v>
      </c>
      <c r="D1272" s="14">
        <v>3252</v>
      </c>
      <c r="E1272" s="15">
        <v>1000</v>
      </c>
      <c r="F1272" s="15">
        <v>800</v>
      </c>
      <c r="G1272" s="16">
        <v>800</v>
      </c>
      <c r="H1272" s="15">
        <v>700</v>
      </c>
      <c r="I1272" s="16">
        <v>700</v>
      </c>
      <c r="J1272" s="17">
        <v>800</v>
      </c>
      <c r="K1272" s="60">
        <f t="shared" si="62"/>
        <v>4800</v>
      </c>
      <c r="L1272" s="95">
        <f>'Estates Usage'!I258</f>
        <v>47.5</v>
      </c>
      <c r="M1272" s="95">
        <f>'Estates Usage'!J258</f>
        <v>46</v>
      </c>
      <c r="N1272" s="95">
        <f>'Estates Usage'!K258</f>
        <v>46</v>
      </c>
      <c r="O1272" s="95">
        <f>'Estates Usage'!L258</f>
        <v>45.25</v>
      </c>
      <c r="P1272" s="95">
        <f>'Estates Usage'!M258</f>
        <v>45.25</v>
      </c>
      <c r="Q1272" s="95">
        <f>'Estates Usage'!N258</f>
        <v>46</v>
      </c>
      <c r="R1272" s="64">
        <f t="shared" si="63"/>
        <v>46</v>
      </c>
      <c r="S1272" s="114">
        <f t="shared" si="64"/>
        <v>400</v>
      </c>
    </row>
    <row r="1273" spans="2:19" ht="15.75" x14ac:dyDescent="0.25">
      <c r="B1273" s="59"/>
      <c r="C1273" s="13">
        <v>0.625</v>
      </c>
      <c r="D1273" s="14">
        <v>3253</v>
      </c>
      <c r="E1273" s="15">
        <v>3700</v>
      </c>
      <c r="F1273" s="15">
        <v>300</v>
      </c>
      <c r="G1273" s="16"/>
      <c r="H1273" s="15">
        <v>400</v>
      </c>
      <c r="I1273" s="16">
        <v>6800</v>
      </c>
      <c r="J1273" s="17">
        <v>9000</v>
      </c>
      <c r="K1273" s="60">
        <f t="shared" si="62"/>
        <v>20200</v>
      </c>
      <c r="L1273" s="95">
        <f>'Estates Usage'!I259</f>
        <v>70.3</v>
      </c>
      <c r="M1273" s="95">
        <f>'Estates Usage'!J259</f>
        <v>42.25</v>
      </c>
      <c r="N1273" s="95">
        <f>'Estates Usage'!K259</f>
        <v>40</v>
      </c>
      <c r="O1273" s="95">
        <f>'Estates Usage'!L259</f>
        <v>43</v>
      </c>
      <c r="P1273" s="95">
        <f>'Estates Usage'!M259</f>
        <v>102.4</v>
      </c>
      <c r="Q1273" s="95">
        <f>'Estates Usage'!N259</f>
        <v>125.5</v>
      </c>
      <c r="R1273" s="64">
        <f t="shared" si="63"/>
        <v>70.575000000000003</v>
      </c>
      <c r="S1273" s="114">
        <f t="shared" si="64"/>
        <v>2020</v>
      </c>
    </row>
    <row r="1274" spans="2:19" ht="15.75" x14ac:dyDescent="0.25">
      <c r="B1274" s="59"/>
      <c r="C1274" s="13">
        <v>0.625</v>
      </c>
      <c r="D1274" s="14">
        <v>3254</v>
      </c>
      <c r="E1274" s="15">
        <v>1200</v>
      </c>
      <c r="F1274" s="15">
        <v>900</v>
      </c>
      <c r="G1274" s="16">
        <v>700</v>
      </c>
      <c r="H1274" s="15">
        <v>700</v>
      </c>
      <c r="I1274" s="16">
        <v>700</v>
      </c>
      <c r="J1274" s="17"/>
      <c r="K1274" s="60">
        <f t="shared" si="62"/>
        <v>4200</v>
      </c>
      <c r="L1274" s="95">
        <f>'Estates Usage'!I260</f>
        <v>49</v>
      </c>
      <c r="M1274" s="95">
        <f>'Estates Usage'!J260</f>
        <v>46.75</v>
      </c>
      <c r="N1274" s="95">
        <f>'Estates Usage'!K260</f>
        <v>45.25</v>
      </c>
      <c r="O1274" s="95">
        <f>'Estates Usage'!L260</f>
        <v>45.25</v>
      </c>
      <c r="P1274" s="95">
        <f>'Estates Usage'!M260</f>
        <v>45.25</v>
      </c>
      <c r="Q1274" s="95">
        <f>'Estates Usage'!N260</f>
        <v>40</v>
      </c>
      <c r="R1274" s="64">
        <f t="shared" si="63"/>
        <v>45.25</v>
      </c>
      <c r="S1274" s="114">
        <f t="shared" si="64"/>
        <v>420</v>
      </c>
    </row>
    <row r="1275" spans="2:19" ht="15.75" x14ac:dyDescent="0.25">
      <c r="B1275" s="59"/>
      <c r="C1275" s="13">
        <v>0.625</v>
      </c>
      <c r="D1275" s="14">
        <v>3255</v>
      </c>
      <c r="E1275" s="15">
        <v>700</v>
      </c>
      <c r="F1275" s="15">
        <v>300</v>
      </c>
      <c r="G1275" s="16">
        <v>500</v>
      </c>
      <c r="H1275" s="15">
        <v>400</v>
      </c>
      <c r="I1275" s="16">
        <v>1300</v>
      </c>
      <c r="J1275" s="17">
        <v>900</v>
      </c>
      <c r="K1275" s="60">
        <f t="shared" si="62"/>
        <v>4100</v>
      </c>
      <c r="L1275" s="95">
        <f>'Estates Usage'!I261</f>
        <v>45.25</v>
      </c>
      <c r="M1275" s="95">
        <f>'Estates Usage'!J261</f>
        <v>42.25</v>
      </c>
      <c r="N1275" s="95">
        <f>'Estates Usage'!K261</f>
        <v>43.75</v>
      </c>
      <c r="O1275" s="95">
        <f>'Estates Usage'!L261</f>
        <v>43</v>
      </c>
      <c r="P1275" s="95">
        <f>'Estates Usage'!M261</f>
        <v>49.75</v>
      </c>
      <c r="Q1275" s="95">
        <f>'Estates Usage'!N261</f>
        <v>46.75</v>
      </c>
      <c r="R1275" s="64">
        <f t="shared" si="63"/>
        <v>45.125</v>
      </c>
      <c r="S1275" s="114">
        <f t="shared" si="64"/>
        <v>341.66666666666669</v>
      </c>
    </row>
    <row r="1276" spans="2:19" ht="15.75" x14ac:dyDescent="0.25">
      <c r="B1276" s="59"/>
      <c r="C1276" s="13">
        <v>0.625</v>
      </c>
      <c r="D1276" s="14">
        <v>3256</v>
      </c>
      <c r="E1276" s="15">
        <v>1500</v>
      </c>
      <c r="F1276" s="15">
        <v>1500</v>
      </c>
      <c r="G1276" s="16">
        <v>1500</v>
      </c>
      <c r="H1276" s="15">
        <v>1600</v>
      </c>
      <c r="I1276" s="16">
        <v>1700</v>
      </c>
      <c r="J1276" s="17">
        <v>2500</v>
      </c>
      <c r="K1276" s="60">
        <f t="shared" si="62"/>
        <v>10300</v>
      </c>
      <c r="L1276" s="95">
        <f>'Estates Usage'!I262</f>
        <v>51.25</v>
      </c>
      <c r="M1276" s="95">
        <f>'Estates Usage'!J262</f>
        <v>51.25</v>
      </c>
      <c r="N1276" s="95">
        <f>'Estates Usage'!K262</f>
        <v>51.25</v>
      </c>
      <c r="O1276" s="95">
        <f>'Estates Usage'!L262</f>
        <v>52</v>
      </c>
      <c r="P1276" s="95">
        <f>'Estates Usage'!M262</f>
        <v>52.75</v>
      </c>
      <c r="Q1276" s="95">
        <f>'Estates Usage'!N262</f>
        <v>59.5</v>
      </c>
      <c r="R1276" s="64">
        <f t="shared" si="63"/>
        <v>53</v>
      </c>
      <c r="S1276" s="114">
        <f t="shared" si="64"/>
        <v>858.33333333333337</v>
      </c>
    </row>
    <row r="1277" spans="2:19" ht="15.75" x14ac:dyDescent="0.25">
      <c r="B1277" s="59"/>
      <c r="C1277" s="13">
        <v>0.625</v>
      </c>
      <c r="D1277" s="14">
        <v>3258</v>
      </c>
      <c r="E1277" s="15">
        <v>2400</v>
      </c>
      <c r="F1277" s="15">
        <v>300</v>
      </c>
      <c r="G1277" s="16">
        <v>400</v>
      </c>
      <c r="H1277" s="15">
        <v>6600</v>
      </c>
      <c r="I1277" s="16"/>
      <c r="J1277" s="17"/>
      <c r="K1277" s="60">
        <f t="shared" si="62"/>
        <v>9700</v>
      </c>
      <c r="L1277" s="95">
        <f>'Estates Usage'!I263</f>
        <v>58.6</v>
      </c>
      <c r="M1277" s="95">
        <f>'Estates Usage'!J263</f>
        <v>42.25</v>
      </c>
      <c r="N1277" s="95">
        <f>'Estates Usage'!K263</f>
        <v>43</v>
      </c>
      <c r="O1277" s="95">
        <f>'Estates Usage'!L263</f>
        <v>100.3</v>
      </c>
      <c r="P1277" s="95">
        <f>'Estates Usage'!M263</f>
        <v>40</v>
      </c>
      <c r="Q1277" s="95">
        <f>'Estates Usage'!N263</f>
        <v>40</v>
      </c>
      <c r="R1277" s="64">
        <f t="shared" si="63"/>
        <v>54.024999999999999</v>
      </c>
      <c r="S1277" s="114">
        <f t="shared" si="64"/>
        <v>1212.5</v>
      </c>
    </row>
    <row r="1278" spans="2:19" ht="15.75" x14ac:dyDescent="0.25">
      <c r="B1278" s="59"/>
      <c r="C1278" s="13">
        <v>0.625</v>
      </c>
      <c r="D1278" s="14">
        <v>3259</v>
      </c>
      <c r="E1278" s="15">
        <v>2000</v>
      </c>
      <c r="F1278" s="15">
        <v>700</v>
      </c>
      <c r="G1278" s="16">
        <v>800</v>
      </c>
      <c r="H1278" s="15">
        <v>700</v>
      </c>
      <c r="I1278" s="16">
        <v>1200</v>
      </c>
      <c r="J1278" s="17">
        <v>1400</v>
      </c>
      <c r="K1278" s="60">
        <f t="shared" si="62"/>
        <v>6800</v>
      </c>
      <c r="L1278" s="95">
        <f>'Estates Usage'!I264</f>
        <v>55</v>
      </c>
      <c r="M1278" s="95">
        <f>'Estates Usage'!J264</f>
        <v>45.25</v>
      </c>
      <c r="N1278" s="95">
        <f>'Estates Usage'!K264</f>
        <v>46</v>
      </c>
      <c r="O1278" s="95">
        <f>'Estates Usage'!L264</f>
        <v>45.25</v>
      </c>
      <c r="P1278" s="95">
        <f>'Estates Usage'!M264</f>
        <v>49</v>
      </c>
      <c r="Q1278" s="95">
        <f>'Estates Usage'!N264</f>
        <v>50.5</v>
      </c>
      <c r="R1278" s="64">
        <f t="shared" si="63"/>
        <v>48.5</v>
      </c>
      <c r="S1278" s="114">
        <f t="shared" si="64"/>
        <v>566.66666666666663</v>
      </c>
    </row>
    <row r="1279" spans="2:19" ht="15.75" x14ac:dyDescent="0.25">
      <c r="B1279" s="59"/>
      <c r="C1279" s="13">
        <v>0.625</v>
      </c>
      <c r="D1279" s="14">
        <v>3260</v>
      </c>
      <c r="E1279" s="15">
        <v>1000</v>
      </c>
      <c r="F1279" s="15">
        <v>500</v>
      </c>
      <c r="G1279" s="16">
        <v>600</v>
      </c>
      <c r="H1279" s="15">
        <v>700</v>
      </c>
      <c r="I1279" s="16">
        <v>2500</v>
      </c>
      <c r="J1279" s="17">
        <v>4400</v>
      </c>
      <c r="K1279" s="60">
        <f t="shared" si="62"/>
        <v>9700</v>
      </c>
      <c r="L1279" s="95">
        <f>'Estates Usage'!I265</f>
        <v>47.5</v>
      </c>
      <c r="M1279" s="95">
        <f>'Estates Usage'!J265</f>
        <v>43.75</v>
      </c>
      <c r="N1279" s="95">
        <f>'Estates Usage'!K265</f>
        <v>44.5</v>
      </c>
      <c r="O1279" s="95">
        <f>'Estates Usage'!L265</f>
        <v>45.25</v>
      </c>
      <c r="P1279" s="95">
        <f>'Estates Usage'!M265</f>
        <v>59.5</v>
      </c>
      <c r="Q1279" s="95">
        <f>'Estates Usage'!N265</f>
        <v>77.2</v>
      </c>
      <c r="R1279" s="64">
        <f t="shared" si="63"/>
        <v>52.949999999999996</v>
      </c>
      <c r="S1279" s="114">
        <f t="shared" si="64"/>
        <v>808.33333333333337</v>
      </c>
    </row>
    <row r="1280" spans="2:19" ht="15.75" x14ac:dyDescent="0.25">
      <c r="B1280" s="59"/>
      <c r="C1280" s="13">
        <v>0.625</v>
      </c>
      <c r="D1280" s="14">
        <v>3261</v>
      </c>
      <c r="E1280" s="15">
        <v>600</v>
      </c>
      <c r="F1280" s="15">
        <v>400</v>
      </c>
      <c r="G1280" s="16">
        <v>500</v>
      </c>
      <c r="H1280" s="15">
        <v>400</v>
      </c>
      <c r="I1280" s="16">
        <v>500</v>
      </c>
      <c r="J1280" s="17">
        <v>400</v>
      </c>
      <c r="K1280" s="60">
        <f t="shared" si="62"/>
        <v>2800</v>
      </c>
      <c r="L1280" s="95">
        <f>'Estates Usage'!I266</f>
        <v>44.5</v>
      </c>
      <c r="M1280" s="95">
        <f>'Estates Usage'!J266</f>
        <v>43</v>
      </c>
      <c r="N1280" s="95">
        <f>'Estates Usage'!K266</f>
        <v>43.75</v>
      </c>
      <c r="O1280" s="95">
        <f>'Estates Usage'!L266</f>
        <v>43</v>
      </c>
      <c r="P1280" s="95">
        <f>'Estates Usage'!M266</f>
        <v>43.75</v>
      </c>
      <c r="Q1280" s="95">
        <f>'Estates Usage'!N266</f>
        <v>43</v>
      </c>
      <c r="R1280" s="64">
        <f t="shared" si="63"/>
        <v>43.5</v>
      </c>
      <c r="S1280" s="114">
        <f t="shared" si="64"/>
        <v>233.33333333333334</v>
      </c>
    </row>
    <row r="1281" spans="2:19" ht="15.75" x14ac:dyDescent="0.25">
      <c r="B1281" s="59"/>
      <c r="C1281" s="13">
        <v>0.625</v>
      </c>
      <c r="D1281" s="14">
        <v>3262</v>
      </c>
      <c r="E1281" s="15">
        <v>1000</v>
      </c>
      <c r="F1281" s="15">
        <v>900</v>
      </c>
      <c r="G1281" s="16">
        <v>1100</v>
      </c>
      <c r="H1281" s="15">
        <v>800</v>
      </c>
      <c r="I1281" s="16">
        <v>1200</v>
      </c>
      <c r="J1281" s="17">
        <v>500</v>
      </c>
      <c r="K1281" s="60">
        <f t="shared" si="62"/>
        <v>5500</v>
      </c>
      <c r="L1281" s="95">
        <f>'Estates Usage'!I267</f>
        <v>47.5</v>
      </c>
      <c r="M1281" s="95">
        <f>'Estates Usage'!J267</f>
        <v>46.75</v>
      </c>
      <c r="N1281" s="95">
        <f>'Estates Usage'!K267</f>
        <v>48.25</v>
      </c>
      <c r="O1281" s="95">
        <f>'Estates Usage'!L267</f>
        <v>46</v>
      </c>
      <c r="P1281" s="95">
        <f>'Estates Usage'!M267</f>
        <v>49</v>
      </c>
      <c r="Q1281" s="95">
        <f>'Estates Usage'!N267</f>
        <v>43.75</v>
      </c>
      <c r="R1281" s="64">
        <f t="shared" si="63"/>
        <v>46.875</v>
      </c>
      <c r="S1281" s="114">
        <f t="shared" si="64"/>
        <v>458.33333333333331</v>
      </c>
    </row>
    <row r="1282" spans="2:19" ht="15.75" x14ac:dyDescent="0.25">
      <c r="B1282" s="59"/>
      <c r="C1282" s="13">
        <v>0.625</v>
      </c>
      <c r="D1282" s="14">
        <v>3263</v>
      </c>
      <c r="E1282" s="15">
        <v>1900</v>
      </c>
      <c r="F1282" s="15">
        <v>3200</v>
      </c>
      <c r="G1282" s="16">
        <v>2200</v>
      </c>
      <c r="H1282" s="15">
        <v>1600</v>
      </c>
      <c r="I1282" s="16">
        <v>3900</v>
      </c>
      <c r="J1282" s="17">
        <v>7800</v>
      </c>
      <c r="K1282" s="60">
        <f t="shared" si="62"/>
        <v>20600</v>
      </c>
      <c r="L1282" s="95">
        <f>'Estates Usage'!I268</f>
        <v>54.25</v>
      </c>
      <c r="M1282" s="95">
        <f>'Estates Usage'!J268</f>
        <v>65.8</v>
      </c>
      <c r="N1282" s="95">
        <f>'Estates Usage'!K268</f>
        <v>56.8</v>
      </c>
      <c r="O1282" s="95">
        <f>'Estates Usage'!L268</f>
        <v>52</v>
      </c>
      <c r="P1282" s="95">
        <f>'Estates Usage'!M268</f>
        <v>72.099999999999994</v>
      </c>
      <c r="Q1282" s="95">
        <f>'Estates Usage'!N268</f>
        <v>112.9</v>
      </c>
      <c r="R1282" s="64">
        <f t="shared" si="63"/>
        <v>68.975000000000009</v>
      </c>
      <c r="S1282" s="114">
        <f t="shared" si="64"/>
        <v>1716.6666666666667</v>
      </c>
    </row>
    <row r="1283" spans="2:19" ht="15.75" x14ac:dyDescent="0.25">
      <c r="B1283" s="59"/>
      <c r="C1283" s="13">
        <v>0.625</v>
      </c>
      <c r="D1283" s="14">
        <v>3264</v>
      </c>
      <c r="E1283" s="15">
        <v>900</v>
      </c>
      <c r="F1283" s="15">
        <v>600</v>
      </c>
      <c r="G1283" s="16">
        <v>700</v>
      </c>
      <c r="H1283" s="15">
        <v>600</v>
      </c>
      <c r="I1283" s="16">
        <v>700</v>
      </c>
      <c r="J1283" s="17">
        <v>800</v>
      </c>
      <c r="K1283" s="60">
        <f t="shared" si="62"/>
        <v>4300</v>
      </c>
      <c r="L1283" s="95">
        <f>'Estates Usage'!I269</f>
        <v>46.75</v>
      </c>
      <c r="M1283" s="95">
        <f>'Estates Usage'!J269</f>
        <v>44.5</v>
      </c>
      <c r="N1283" s="95">
        <f>'Estates Usage'!K269</f>
        <v>45.25</v>
      </c>
      <c r="O1283" s="95">
        <f>'Estates Usage'!L269</f>
        <v>44.5</v>
      </c>
      <c r="P1283" s="95">
        <f>'Estates Usage'!M269</f>
        <v>45.25</v>
      </c>
      <c r="Q1283" s="95">
        <f>'Estates Usage'!N269</f>
        <v>46</v>
      </c>
      <c r="R1283" s="64">
        <f t="shared" si="63"/>
        <v>45.375</v>
      </c>
      <c r="S1283" s="114">
        <f t="shared" si="64"/>
        <v>358.33333333333331</v>
      </c>
    </row>
    <row r="1284" spans="2:19" ht="15.75" x14ac:dyDescent="0.25">
      <c r="B1284" s="59"/>
      <c r="C1284" s="13">
        <v>0.625</v>
      </c>
      <c r="D1284" s="14">
        <v>3265</v>
      </c>
      <c r="E1284" s="15">
        <v>600</v>
      </c>
      <c r="F1284" s="15">
        <v>100</v>
      </c>
      <c r="G1284" s="16">
        <v>100</v>
      </c>
      <c r="H1284" s="15">
        <v>100</v>
      </c>
      <c r="I1284" s="16">
        <v>400</v>
      </c>
      <c r="J1284" s="17">
        <v>100</v>
      </c>
      <c r="K1284" s="60">
        <f t="shared" si="62"/>
        <v>1400</v>
      </c>
      <c r="L1284" s="95">
        <f>'Estates Usage'!I270</f>
        <v>44.5</v>
      </c>
      <c r="M1284" s="95">
        <f>'Estates Usage'!J270</f>
        <v>40.75</v>
      </c>
      <c r="N1284" s="95">
        <f>'Estates Usage'!K270</f>
        <v>40.75</v>
      </c>
      <c r="O1284" s="95">
        <f>'Estates Usage'!L270</f>
        <v>40.75</v>
      </c>
      <c r="P1284" s="95">
        <f>'Estates Usage'!M270</f>
        <v>43</v>
      </c>
      <c r="Q1284" s="95">
        <f>'Estates Usage'!N270</f>
        <v>40.75</v>
      </c>
      <c r="R1284" s="64">
        <f t="shared" si="63"/>
        <v>41.75</v>
      </c>
      <c r="S1284" s="114">
        <f t="shared" si="64"/>
        <v>116.66666666666667</v>
      </c>
    </row>
    <row r="1285" spans="2:19" ht="15.75" x14ac:dyDescent="0.25">
      <c r="B1285" s="59"/>
      <c r="C1285" s="13">
        <v>0.625</v>
      </c>
      <c r="D1285" s="14">
        <v>3266</v>
      </c>
      <c r="E1285" s="15">
        <v>1300</v>
      </c>
      <c r="F1285" s="15">
        <v>1100</v>
      </c>
      <c r="G1285" s="16">
        <v>130</v>
      </c>
      <c r="H1285" s="15">
        <v>1100</v>
      </c>
      <c r="I1285" s="16">
        <v>16200</v>
      </c>
      <c r="J1285" s="17">
        <v>14700</v>
      </c>
      <c r="K1285" s="60">
        <f t="shared" si="62"/>
        <v>34530</v>
      </c>
      <c r="L1285" s="95">
        <f>'Estates Usage'!I271</f>
        <v>49.75</v>
      </c>
      <c r="M1285" s="95">
        <f>'Estates Usage'!J271</f>
        <v>48.25</v>
      </c>
      <c r="N1285" s="95">
        <f>'Estates Usage'!K271</f>
        <v>40.975000000000001</v>
      </c>
      <c r="O1285" s="95">
        <f>'Estates Usage'!L271</f>
        <v>48.25</v>
      </c>
      <c r="P1285" s="95">
        <f>'Estates Usage'!M271</f>
        <v>201.1</v>
      </c>
      <c r="Q1285" s="95">
        <f>'Estates Usage'!N271</f>
        <v>185.35000000000002</v>
      </c>
      <c r="R1285" s="64">
        <f t="shared" si="63"/>
        <v>95.612499999999997</v>
      </c>
      <c r="S1285" s="114">
        <f t="shared" si="64"/>
        <v>2877.5</v>
      </c>
    </row>
    <row r="1286" spans="2:19" ht="15.75" x14ac:dyDescent="0.25">
      <c r="B1286" s="59"/>
      <c r="C1286" s="13">
        <v>0.625</v>
      </c>
      <c r="D1286" s="14">
        <v>3267</v>
      </c>
      <c r="E1286" s="15">
        <v>2100</v>
      </c>
      <c r="F1286" s="15">
        <v>1000</v>
      </c>
      <c r="G1286" s="16">
        <v>1000</v>
      </c>
      <c r="H1286" s="15">
        <v>1000</v>
      </c>
      <c r="I1286" s="16">
        <v>1200</v>
      </c>
      <c r="J1286" s="17">
        <v>1100</v>
      </c>
      <c r="K1286" s="60">
        <f t="shared" si="62"/>
        <v>7400</v>
      </c>
      <c r="L1286" s="95">
        <f>'Estates Usage'!I272</f>
        <v>55.9</v>
      </c>
      <c r="M1286" s="95">
        <f>'Estates Usage'!J272</f>
        <v>47.5</v>
      </c>
      <c r="N1286" s="95">
        <f>'Estates Usage'!K272</f>
        <v>47.5</v>
      </c>
      <c r="O1286" s="95">
        <f>'Estates Usage'!L272</f>
        <v>47.5</v>
      </c>
      <c r="P1286" s="95">
        <f>'Estates Usage'!M272</f>
        <v>49</v>
      </c>
      <c r="Q1286" s="95">
        <f>'Estates Usage'!N272</f>
        <v>48.25</v>
      </c>
      <c r="R1286" s="64">
        <f t="shared" si="63"/>
        <v>49.274999999999999</v>
      </c>
      <c r="S1286" s="114">
        <f t="shared" si="64"/>
        <v>616.66666666666663</v>
      </c>
    </row>
    <row r="1287" spans="2:19" ht="15.75" x14ac:dyDescent="0.25">
      <c r="B1287" s="59"/>
      <c r="C1287" s="13">
        <v>0.625</v>
      </c>
      <c r="D1287" s="14">
        <v>3268</v>
      </c>
      <c r="E1287" s="15">
        <v>700</v>
      </c>
      <c r="F1287" s="15">
        <v>600</v>
      </c>
      <c r="G1287" s="16">
        <v>800</v>
      </c>
      <c r="H1287" s="15">
        <v>1100</v>
      </c>
      <c r="I1287" s="16">
        <v>1000</v>
      </c>
      <c r="J1287" s="17">
        <v>800</v>
      </c>
      <c r="K1287" s="60">
        <f t="shared" si="62"/>
        <v>5000</v>
      </c>
      <c r="L1287" s="95">
        <f>'Estates Usage'!I273</f>
        <v>45.25</v>
      </c>
      <c r="M1287" s="95">
        <f>'Estates Usage'!J273</f>
        <v>44.5</v>
      </c>
      <c r="N1287" s="95">
        <f>'Estates Usage'!K273</f>
        <v>46</v>
      </c>
      <c r="O1287" s="95">
        <f>'Estates Usage'!L273</f>
        <v>48.25</v>
      </c>
      <c r="P1287" s="95">
        <f>'Estates Usage'!M273</f>
        <v>47.5</v>
      </c>
      <c r="Q1287" s="95">
        <f>'Estates Usage'!N273</f>
        <v>46</v>
      </c>
      <c r="R1287" s="64">
        <f t="shared" si="63"/>
        <v>46.25</v>
      </c>
      <c r="S1287" s="114">
        <f t="shared" si="64"/>
        <v>416.66666666666669</v>
      </c>
    </row>
    <row r="1288" spans="2:19" ht="15.75" x14ac:dyDescent="0.25">
      <c r="B1288" s="59"/>
      <c r="C1288" s="13">
        <v>0.625</v>
      </c>
      <c r="D1288" s="14">
        <v>3269</v>
      </c>
      <c r="E1288" s="15">
        <v>2500</v>
      </c>
      <c r="F1288" s="15">
        <v>2000</v>
      </c>
      <c r="G1288" s="16">
        <v>2700</v>
      </c>
      <c r="H1288" s="15">
        <v>1300</v>
      </c>
      <c r="I1288" s="16">
        <v>3700</v>
      </c>
      <c r="J1288" s="17">
        <v>3000</v>
      </c>
      <c r="K1288" s="60">
        <f t="shared" si="62"/>
        <v>15200</v>
      </c>
      <c r="L1288" s="95">
        <f>'Estates Usage'!I274</f>
        <v>59.5</v>
      </c>
      <c r="M1288" s="95">
        <f>'Estates Usage'!J274</f>
        <v>55</v>
      </c>
      <c r="N1288" s="95">
        <f>'Estates Usage'!K274</f>
        <v>61.3</v>
      </c>
      <c r="O1288" s="95">
        <f>'Estates Usage'!L274</f>
        <v>49.75</v>
      </c>
      <c r="P1288" s="95">
        <f>'Estates Usage'!M274</f>
        <v>70.3</v>
      </c>
      <c r="Q1288" s="95">
        <f>'Estates Usage'!N274</f>
        <v>64</v>
      </c>
      <c r="R1288" s="64">
        <f t="shared" si="63"/>
        <v>59.975000000000001</v>
      </c>
      <c r="S1288" s="114">
        <f t="shared" si="64"/>
        <v>1266.6666666666667</v>
      </c>
    </row>
    <row r="1289" spans="2:19" ht="15.75" x14ac:dyDescent="0.25">
      <c r="B1289" s="59"/>
      <c r="C1289" s="13">
        <v>0.625</v>
      </c>
      <c r="D1289" s="14">
        <v>3270</v>
      </c>
      <c r="E1289" s="15">
        <v>1700</v>
      </c>
      <c r="F1289" s="15"/>
      <c r="G1289" s="16">
        <v>300</v>
      </c>
      <c r="H1289" s="15">
        <v>300</v>
      </c>
      <c r="I1289" s="16">
        <v>4900</v>
      </c>
      <c r="J1289" s="17">
        <v>2000</v>
      </c>
      <c r="K1289" s="60">
        <f t="shared" ref="K1289:K1352" si="65">SUM(E1289:J1289)</f>
        <v>9200</v>
      </c>
      <c r="L1289" s="95">
        <f>'Estates Usage'!I275</f>
        <v>52.75</v>
      </c>
      <c r="M1289" s="95">
        <f>'Estates Usage'!J275</f>
        <v>40</v>
      </c>
      <c r="N1289" s="95">
        <f>'Estates Usage'!K275</f>
        <v>42.25</v>
      </c>
      <c r="O1289" s="95">
        <f>'Estates Usage'!L275</f>
        <v>42.25</v>
      </c>
      <c r="P1289" s="95">
        <f>'Estates Usage'!M275</f>
        <v>82.45</v>
      </c>
      <c r="Q1289" s="95">
        <f>'Estates Usage'!N275</f>
        <v>55</v>
      </c>
      <c r="R1289" s="64">
        <f t="shared" ref="R1289:R1352" si="66">AVERAGE(L1289:Q1289)</f>
        <v>52.449999999999996</v>
      </c>
      <c r="S1289" s="114">
        <f t="shared" ref="S1289:S1352" si="67">IFERROR(AVERAGE(E1289:J1289)/2,"")</f>
        <v>920</v>
      </c>
    </row>
    <row r="1290" spans="2:19" ht="15.75" x14ac:dyDescent="0.25">
      <c r="B1290" s="59"/>
      <c r="C1290" s="13">
        <v>0.625</v>
      </c>
      <c r="D1290" s="14">
        <v>3271</v>
      </c>
      <c r="E1290" s="15">
        <v>600</v>
      </c>
      <c r="F1290" s="15">
        <v>400</v>
      </c>
      <c r="G1290" s="16">
        <v>500</v>
      </c>
      <c r="H1290" s="15">
        <v>400</v>
      </c>
      <c r="I1290" s="16">
        <v>700</v>
      </c>
      <c r="J1290" s="17">
        <v>1000</v>
      </c>
      <c r="K1290" s="60">
        <f t="shared" si="65"/>
        <v>3600</v>
      </c>
      <c r="L1290" s="95">
        <f>'Estates Usage'!I276</f>
        <v>44.5</v>
      </c>
      <c r="M1290" s="95">
        <f>'Estates Usage'!J276</f>
        <v>43</v>
      </c>
      <c r="N1290" s="95">
        <f>'Estates Usage'!K276</f>
        <v>43.75</v>
      </c>
      <c r="O1290" s="95">
        <f>'Estates Usage'!L276</f>
        <v>43</v>
      </c>
      <c r="P1290" s="95">
        <f>'Estates Usage'!M276</f>
        <v>45.25</v>
      </c>
      <c r="Q1290" s="95">
        <f>'Estates Usage'!N276</f>
        <v>47.5</v>
      </c>
      <c r="R1290" s="64">
        <f t="shared" si="66"/>
        <v>44.5</v>
      </c>
      <c r="S1290" s="114">
        <f t="shared" si="67"/>
        <v>300</v>
      </c>
    </row>
    <row r="1291" spans="2:19" ht="15.75" x14ac:dyDescent="0.25">
      <c r="B1291" s="59"/>
      <c r="C1291" s="13">
        <v>0.625</v>
      </c>
      <c r="D1291" s="14">
        <v>3272</v>
      </c>
      <c r="E1291" s="15">
        <v>800</v>
      </c>
      <c r="F1291" s="15">
        <v>600</v>
      </c>
      <c r="G1291" s="16">
        <v>800</v>
      </c>
      <c r="H1291" s="15">
        <v>600</v>
      </c>
      <c r="I1291" s="16">
        <v>900</v>
      </c>
      <c r="J1291" s="17">
        <v>1000</v>
      </c>
      <c r="K1291" s="60">
        <f t="shared" si="65"/>
        <v>4700</v>
      </c>
      <c r="L1291" s="95">
        <f>'Estates Usage'!I277</f>
        <v>46</v>
      </c>
      <c r="M1291" s="95">
        <f>'Estates Usage'!J277</f>
        <v>44.5</v>
      </c>
      <c r="N1291" s="95">
        <f>'Estates Usage'!K277</f>
        <v>46</v>
      </c>
      <c r="O1291" s="95">
        <f>'Estates Usage'!L277</f>
        <v>44.5</v>
      </c>
      <c r="P1291" s="95">
        <f>'Estates Usage'!M277</f>
        <v>46.75</v>
      </c>
      <c r="Q1291" s="95">
        <f>'Estates Usage'!N277</f>
        <v>47.5</v>
      </c>
      <c r="R1291" s="64">
        <f t="shared" si="66"/>
        <v>45.875</v>
      </c>
      <c r="S1291" s="114">
        <f t="shared" si="67"/>
        <v>391.66666666666669</v>
      </c>
    </row>
    <row r="1292" spans="2:19" ht="15.75" x14ac:dyDescent="0.25">
      <c r="B1292" s="59"/>
      <c r="C1292" s="13">
        <v>0.625</v>
      </c>
      <c r="D1292" s="14">
        <v>3273</v>
      </c>
      <c r="E1292" s="15">
        <v>7700</v>
      </c>
      <c r="F1292" s="15">
        <v>2600</v>
      </c>
      <c r="G1292" s="16">
        <v>4200</v>
      </c>
      <c r="H1292" s="15">
        <v>4200</v>
      </c>
      <c r="I1292" s="16">
        <v>4200</v>
      </c>
      <c r="J1292" s="17">
        <v>4200</v>
      </c>
      <c r="K1292" s="60">
        <f t="shared" si="65"/>
        <v>27100</v>
      </c>
      <c r="L1292" s="95">
        <f>'Estates Usage'!I278</f>
        <v>111.85</v>
      </c>
      <c r="M1292" s="95">
        <f>'Estates Usage'!J278</f>
        <v>60.4</v>
      </c>
      <c r="N1292" s="95">
        <f>'Estates Usage'!K278</f>
        <v>75.099999999999994</v>
      </c>
      <c r="O1292" s="95">
        <f>'Estates Usage'!L278</f>
        <v>75.099999999999994</v>
      </c>
      <c r="P1292" s="95">
        <f>'Estates Usage'!M278</f>
        <v>75.099999999999994</v>
      </c>
      <c r="Q1292" s="95">
        <f>'Estates Usage'!N278</f>
        <v>75.099999999999994</v>
      </c>
      <c r="R1292" s="64">
        <f t="shared" si="66"/>
        <v>78.774999999999991</v>
      </c>
      <c r="S1292" s="114">
        <f t="shared" si="67"/>
        <v>2258.3333333333335</v>
      </c>
    </row>
    <row r="1293" spans="2:19" ht="15.75" x14ac:dyDescent="0.25">
      <c r="B1293" s="59"/>
      <c r="C1293" s="13">
        <v>0.625</v>
      </c>
      <c r="D1293" s="14">
        <v>3275</v>
      </c>
      <c r="E1293" s="15">
        <v>6500</v>
      </c>
      <c r="F1293" s="15">
        <v>1500</v>
      </c>
      <c r="G1293" s="16">
        <v>1200</v>
      </c>
      <c r="H1293" s="15">
        <v>1700</v>
      </c>
      <c r="I1293" s="16">
        <v>10900</v>
      </c>
      <c r="J1293" s="17">
        <v>6500</v>
      </c>
      <c r="K1293" s="60">
        <f t="shared" si="65"/>
        <v>28300</v>
      </c>
      <c r="L1293" s="95">
        <f>'Estates Usage'!I279</f>
        <v>99.25</v>
      </c>
      <c r="M1293" s="95">
        <f>'Estates Usage'!J279</f>
        <v>51.25</v>
      </c>
      <c r="N1293" s="95">
        <f>'Estates Usage'!K279</f>
        <v>49</v>
      </c>
      <c r="O1293" s="95">
        <f>'Estates Usage'!L279</f>
        <v>52.75</v>
      </c>
      <c r="P1293" s="95">
        <f>'Estates Usage'!M279</f>
        <v>145.44999999999999</v>
      </c>
      <c r="Q1293" s="95">
        <f>'Estates Usage'!N279</f>
        <v>99.25</v>
      </c>
      <c r="R1293" s="64">
        <f t="shared" si="66"/>
        <v>82.825000000000003</v>
      </c>
      <c r="S1293" s="114">
        <f t="shared" si="67"/>
        <v>2358.3333333333335</v>
      </c>
    </row>
    <row r="1294" spans="2:19" ht="15.75" x14ac:dyDescent="0.25">
      <c r="B1294" s="59"/>
      <c r="C1294" s="13">
        <v>0.625</v>
      </c>
      <c r="D1294" s="14">
        <v>3277</v>
      </c>
      <c r="E1294" s="15">
        <v>1400</v>
      </c>
      <c r="F1294" s="15">
        <v>1300</v>
      </c>
      <c r="G1294" s="16">
        <v>1100</v>
      </c>
      <c r="H1294" s="15">
        <v>1100</v>
      </c>
      <c r="I1294" s="16">
        <v>1500</v>
      </c>
      <c r="J1294" s="17">
        <v>1600</v>
      </c>
      <c r="K1294" s="60">
        <f t="shared" si="65"/>
        <v>8000</v>
      </c>
      <c r="L1294" s="95">
        <f>'Estates Usage'!I280</f>
        <v>50.5</v>
      </c>
      <c r="M1294" s="95">
        <f>'Estates Usage'!J280</f>
        <v>49.75</v>
      </c>
      <c r="N1294" s="95">
        <f>'Estates Usage'!K280</f>
        <v>48.25</v>
      </c>
      <c r="O1294" s="95">
        <f>'Estates Usage'!L280</f>
        <v>48.25</v>
      </c>
      <c r="P1294" s="95">
        <f>'Estates Usage'!M280</f>
        <v>51.25</v>
      </c>
      <c r="Q1294" s="95">
        <f>'Estates Usage'!N280</f>
        <v>52</v>
      </c>
      <c r="R1294" s="64">
        <f t="shared" si="66"/>
        <v>50</v>
      </c>
      <c r="S1294" s="114">
        <f t="shared" si="67"/>
        <v>666.66666666666663</v>
      </c>
    </row>
    <row r="1295" spans="2:19" ht="15.75" x14ac:dyDescent="0.25">
      <c r="B1295" s="59"/>
      <c r="C1295" s="13">
        <v>0.625</v>
      </c>
      <c r="D1295" s="14">
        <v>3278</v>
      </c>
      <c r="E1295" s="15">
        <v>1200</v>
      </c>
      <c r="F1295" s="15">
        <v>800</v>
      </c>
      <c r="G1295" s="16">
        <v>700</v>
      </c>
      <c r="H1295" s="15">
        <v>800</v>
      </c>
      <c r="I1295" s="16">
        <v>700</v>
      </c>
      <c r="J1295" s="17">
        <v>900</v>
      </c>
      <c r="K1295" s="60">
        <f t="shared" si="65"/>
        <v>5100</v>
      </c>
      <c r="L1295" s="95">
        <f>'Estates Usage'!I281</f>
        <v>49</v>
      </c>
      <c r="M1295" s="95">
        <f>'Estates Usage'!J281</f>
        <v>46</v>
      </c>
      <c r="N1295" s="95">
        <f>'Estates Usage'!K281</f>
        <v>45.25</v>
      </c>
      <c r="O1295" s="95">
        <f>'Estates Usage'!L281</f>
        <v>46</v>
      </c>
      <c r="P1295" s="95">
        <f>'Estates Usage'!M281</f>
        <v>45.25</v>
      </c>
      <c r="Q1295" s="95">
        <f>'Estates Usage'!N281</f>
        <v>46.75</v>
      </c>
      <c r="R1295" s="64">
        <f t="shared" si="66"/>
        <v>46.375</v>
      </c>
      <c r="S1295" s="114">
        <f t="shared" si="67"/>
        <v>425</v>
      </c>
    </row>
    <row r="1296" spans="2:19" ht="15.75" x14ac:dyDescent="0.25">
      <c r="B1296" s="59"/>
      <c r="C1296" s="13">
        <v>0.625</v>
      </c>
      <c r="D1296" s="14">
        <v>3279</v>
      </c>
      <c r="E1296" s="15">
        <v>2100</v>
      </c>
      <c r="F1296" s="15">
        <v>600</v>
      </c>
      <c r="G1296" s="16">
        <v>700</v>
      </c>
      <c r="H1296" s="15">
        <v>900</v>
      </c>
      <c r="I1296" s="16">
        <v>3400</v>
      </c>
      <c r="J1296" s="17">
        <v>5700</v>
      </c>
      <c r="K1296" s="60">
        <f t="shared" si="65"/>
        <v>13400</v>
      </c>
      <c r="L1296" s="95">
        <f>'Estates Usage'!I282</f>
        <v>55.9</v>
      </c>
      <c r="M1296" s="95">
        <f>'Estates Usage'!J282</f>
        <v>44.5</v>
      </c>
      <c r="N1296" s="95">
        <f>'Estates Usage'!K282</f>
        <v>45.25</v>
      </c>
      <c r="O1296" s="95">
        <f>'Estates Usage'!L282</f>
        <v>46.75</v>
      </c>
      <c r="P1296" s="95">
        <f>'Estates Usage'!M282</f>
        <v>67.599999999999994</v>
      </c>
      <c r="Q1296" s="95">
        <f>'Estates Usage'!N282</f>
        <v>90.85</v>
      </c>
      <c r="R1296" s="64">
        <f t="shared" si="66"/>
        <v>58.475000000000001</v>
      </c>
      <c r="S1296" s="114">
        <f t="shared" si="67"/>
        <v>1116.6666666666667</v>
      </c>
    </row>
    <row r="1297" spans="2:19" ht="15.75" x14ac:dyDescent="0.25">
      <c r="B1297" s="59"/>
      <c r="C1297" s="13">
        <v>0.625</v>
      </c>
      <c r="D1297" s="14">
        <v>3280</v>
      </c>
      <c r="E1297" s="15">
        <v>1900</v>
      </c>
      <c r="F1297" s="15">
        <v>900</v>
      </c>
      <c r="G1297" s="16">
        <v>1100</v>
      </c>
      <c r="H1297" s="15">
        <v>1200</v>
      </c>
      <c r="I1297" s="16">
        <v>3400</v>
      </c>
      <c r="J1297" s="17">
        <v>3500</v>
      </c>
      <c r="K1297" s="60">
        <f t="shared" si="65"/>
        <v>12000</v>
      </c>
      <c r="L1297" s="95">
        <f>'Estates Usage'!I283</f>
        <v>54.25</v>
      </c>
      <c r="M1297" s="95">
        <f>'Estates Usage'!J283</f>
        <v>46.75</v>
      </c>
      <c r="N1297" s="95">
        <f>'Estates Usage'!K283</f>
        <v>48.25</v>
      </c>
      <c r="O1297" s="95">
        <f>'Estates Usage'!L283</f>
        <v>49</v>
      </c>
      <c r="P1297" s="95">
        <f>'Estates Usage'!M283</f>
        <v>67.599999999999994</v>
      </c>
      <c r="Q1297" s="95">
        <f>'Estates Usage'!N283</f>
        <v>68.5</v>
      </c>
      <c r="R1297" s="64">
        <f t="shared" si="66"/>
        <v>55.725000000000001</v>
      </c>
      <c r="S1297" s="114">
        <f t="shared" si="67"/>
        <v>1000</v>
      </c>
    </row>
    <row r="1298" spans="2:19" ht="15.75" x14ac:dyDescent="0.25">
      <c r="B1298" s="59"/>
      <c r="C1298" s="13">
        <v>0.625</v>
      </c>
      <c r="D1298" s="14">
        <v>3281</v>
      </c>
      <c r="E1298" s="15">
        <v>400</v>
      </c>
      <c r="F1298" s="15">
        <v>500</v>
      </c>
      <c r="G1298" s="16">
        <v>400</v>
      </c>
      <c r="H1298" s="15">
        <v>300</v>
      </c>
      <c r="I1298" s="16">
        <v>800</v>
      </c>
      <c r="J1298" s="17">
        <v>800</v>
      </c>
      <c r="K1298" s="60">
        <f t="shared" si="65"/>
        <v>3200</v>
      </c>
      <c r="L1298" s="95">
        <f>'Estates Usage'!I284</f>
        <v>43</v>
      </c>
      <c r="M1298" s="95">
        <f>'Estates Usage'!J284</f>
        <v>43.75</v>
      </c>
      <c r="N1298" s="95">
        <f>'Estates Usage'!K284</f>
        <v>43</v>
      </c>
      <c r="O1298" s="95">
        <f>'Estates Usage'!L284</f>
        <v>42.25</v>
      </c>
      <c r="P1298" s="95">
        <f>'Estates Usage'!M284</f>
        <v>46</v>
      </c>
      <c r="Q1298" s="95">
        <f>'Estates Usage'!N284</f>
        <v>46</v>
      </c>
      <c r="R1298" s="64">
        <f t="shared" si="66"/>
        <v>44</v>
      </c>
      <c r="S1298" s="114">
        <f t="shared" si="67"/>
        <v>266.66666666666669</v>
      </c>
    </row>
    <row r="1299" spans="2:19" ht="15.75" x14ac:dyDescent="0.25">
      <c r="B1299" s="59"/>
      <c r="C1299" s="13">
        <v>0.625</v>
      </c>
      <c r="D1299" s="14">
        <v>3282</v>
      </c>
      <c r="E1299" s="15">
        <v>800</v>
      </c>
      <c r="F1299" s="15">
        <v>700</v>
      </c>
      <c r="G1299" s="16">
        <v>800</v>
      </c>
      <c r="H1299" s="15">
        <v>800</v>
      </c>
      <c r="I1299" s="16">
        <v>1000</v>
      </c>
      <c r="J1299" s="17">
        <v>900</v>
      </c>
      <c r="K1299" s="60">
        <f t="shared" si="65"/>
        <v>5000</v>
      </c>
      <c r="L1299" s="95">
        <f>'Estates Usage'!I285</f>
        <v>46</v>
      </c>
      <c r="M1299" s="95">
        <f>'Estates Usage'!J285</f>
        <v>45.25</v>
      </c>
      <c r="N1299" s="95">
        <f>'Estates Usage'!K285</f>
        <v>46</v>
      </c>
      <c r="O1299" s="95">
        <f>'Estates Usage'!L285</f>
        <v>46</v>
      </c>
      <c r="P1299" s="95">
        <f>'Estates Usage'!M285</f>
        <v>47.5</v>
      </c>
      <c r="Q1299" s="95">
        <f>'Estates Usage'!N285</f>
        <v>46.75</v>
      </c>
      <c r="R1299" s="64">
        <f t="shared" si="66"/>
        <v>46.25</v>
      </c>
      <c r="S1299" s="114">
        <f t="shared" si="67"/>
        <v>416.66666666666669</v>
      </c>
    </row>
    <row r="1300" spans="2:19" ht="15.75" x14ac:dyDescent="0.25">
      <c r="B1300" s="59"/>
      <c r="C1300" s="13">
        <v>0.625</v>
      </c>
      <c r="D1300" s="14">
        <v>3283</v>
      </c>
      <c r="E1300" s="15">
        <v>1000</v>
      </c>
      <c r="F1300" s="15">
        <v>1200</v>
      </c>
      <c r="G1300" s="16">
        <v>600</v>
      </c>
      <c r="H1300" s="15">
        <v>800</v>
      </c>
      <c r="I1300" s="16">
        <v>1100</v>
      </c>
      <c r="J1300" s="17">
        <v>1200</v>
      </c>
      <c r="K1300" s="60">
        <f t="shared" si="65"/>
        <v>5900</v>
      </c>
      <c r="L1300" s="95">
        <f>'Estates Usage'!I286</f>
        <v>47.5</v>
      </c>
      <c r="M1300" s="95">
        <f>'Estates Usage'!J286</f>
        <v>49</v>
      </c>
      <c r="N1300" s="95">
        <f>'Estates Usage'!K286</f>
        <v>44.5</v>
      </c>
      <c r="O1300" s="95">
        <f>'Estates Usage'!L286</f>
        <v>46</v>
      </c>
      <c r="P1300" s="95">
        <f>'Estates Usage'!M286</f>
        <v>48.25</v>
      </c>
      <c r="Q1300" s="95">
        <f>'Estates Usage'!N286</f>
        <v>49</v>
      </c>
      <c r="R1300" s="64">
        <f t="shared" si="66"/>
        <v>47.375</v>
      </c>
      <c r="S1300" s="114">
        <f t="shared" si="67"/>
        <v>491.66666666666669</v>
      </c>
    </row>
    <row r="1301" spans="2:19" ht="15.75" x14ac:dyDescent="0.25">
      <c r="B1301" s="59"/>
      <c r="C1301" s="13">
        <v>0.625</v>
      </c>
      <c r="D1301" s="14">
        <v>3284</v>
      </c>
      <c r="E1301" s="15">
        <v>600</v>
      </c>
      <c r="F1301" s="15">
        <v>500</v>
      </c>
      <c r="G1301" s="16">
        <v>500</v>
      </c>
      <c r="H1301" s="15">
        <v>500</v>
      </c>
      <c r="I1301" s="16">
        <v>600</v>
      </c>
      <c r="J1301" s="17">
        <v>500</v>
      </c>
      <c r="K1301" s="60">
        <f t="shared" si="65"/>
        <v>3200</v>
      </c>
      <c r="L1301" s="95">
        <f>'Estates Usage'!I287</f>
        <v>44.5</v>
      </c>
      <c r="M1301" s="95">
        <f>'Estates Usage'!J287</f>
        <v>43.75</v>
      </c>
      <c r="N1301" s="95">
        <f>'Estates Usage'!K287</f>
        <v>43.75</v>
      </c>
      <c r="O1301" s="95">
        <f>'Estates Usage'!L287</f>
        <v>43.75</v>
      </c>
      <c r="P1301" s="95">
        <f>'Estates Usage'!M287</f>
        <v>44.5</v>
      </c>
      <c r="Q1301" s="95">
        <f>'Estates Usage'!N287</f>
        <v>43.75</v>
      </c>
      <c r="R1301" s="64">
        <f t="shared" si="66"/>
        <v>44</v>
      </c>
      <c r="S1301" s="114">
        <f t="shared" si="67"/>
        <v>266.66666666666669</v>
      </c>
    </row>
    <row r="1302" spans="2:19" ht="15.75" x14ac:dyDescent="0.25">
      <c r="B1302" s="59"/>
      <c r="C1302" s="13">
        <v>0.625</v>
      </c>
      <c r="D1302" s="14">
        <v>3285</v>
      </c>
      <c r="E1302" s="15">
        <v>100</v>
      </c>
      <c r="F1302" s="15"/>
      <c r="G1302" s="16">
        <v>100</v>
      </c>
      <c r="H1302" s="15"/>
      <c r="I1302" s="16"/>
      <c r="J1302" s="17"/>
      <c r="K1302" s="60">
        <f t="shared" si="65"/>
        <v>200</v>
      </c>
      <c r="L1302" s="95">
        <f>'Estates Usage'!I288</f>
        <v>40.75</v>
      </c>
      <c r="M1302" s="95">
        <f>'Estates Usage'!J288</f>
        <v>40</v>
      </c>
      <c r="N1302" s="95">
        <f>'Estates Usage'!K288</f>
        <v>40.75</v>
      </c>
      <c r="O1302" s="95">
        <f>'Estates Usage'!L288</f>
        <v>40</v>
      </c>
      <c r="P1302" s="95">
        <f>'Estates Usage'!M288</f>
        <v>40</v>
      </c>
      <c r="Q1302" s="95">
        <f>'Estates Usage'!N288</f>
        <v>40</v>
      </c>
      <c r="R1302" s="64">
        <f t="shared" si="66"/>
        <v>40.25</v>
      </c>
      <c r="S1302" s="114">
        <f t="shared" si="67"/>
        <v>50</v>
      </c>
    </row>
    <row r="1303" spans="2:19" ht="15.75" x14ac:dyDescent="0.25">
      <c r="B1303" s="59"/>
      <c r="C1303" s="13">
        <v>0.625</v>
      </c>
      <c r="D1303" s="14">
        <v>3286</v>
      </c>
      <c r="E1303" s="15">
        <v>1900</v>
      </c>
      <c r="F1303" s="15">
        <v>1200</v>
      </c>
      <c r="G1303" s="16">
        <v>1200</v>
      </c>
      <c r="H1303" s="15">
        <v>1200</v>
      </c>
      <c r="I1303" s="16">
        <v>4000</v>
      </c>
      <c r="J1303" s="17">
        <v>4600</v>
      </c>
      <c r="K1303" s="60">
        <f t="shared" si="65"/>
        <v>14100</v>
      </c>
      <c r="L1303" s="95">
        <f>'Estates Usage'!I289</f>
        <v>54.25</v>
      </c>
      <c r="M1303" s="95">
        <f>'Estates Usage'!J289</f>
        <v>49</v>
      </c>
      <c r="N1303" s="95">
        <f>'Estates Usage'!K289</f>
        <v>49</v>
      </c>
      <c r="O1303" s="95">
        <f>'Estates Usage'!L289</f>
        <v>49</v>
      </c>
      <c r="P1303" s="95">
        <f>'Estates Usage'!M289</f>
        <v>73</v>
      </c>
      <c r="Q1303" s="95">
        <f>'Estates Usage'!N289</f>
        <v>79.3</v>
      </c>
      <c r="R1303" s="64">
        <f t="shared" si="66"/>
        <v>58.925000000000004</v>
      </c>
      <c r="S1303" s="114">
        <f t="shared" si="67"/>
        <v>1175</v>
      </c>
    </row>
    <row r="1304" spans="2:19" ht="15.75" x14ac:dyDescent="0.25">
      <c r="B1304" s="59"/>
      <c r="C1304" s="13">
        <v>0.625</v>
      </c>
      <c r="D1304" s="14">
        <v>3288</v>
      </c>
      <c r="E1304" s="15">
        <v>3800</v>
      </c>
      <c r="F1304" s="15">
        <v>800</v>
      </c>
      <c r="G1304" s="16">
        <v>1000</v>
      </c>
      <c r="H1304" s="15">
        <v>1100</v>
      </c>
      <c r="I1304" s="16">
        <v>4800</v>
      </c>
      <c r="J1304" s="17">
        <v>4900</v>
      </c>
      <c r="K1304" s="60">
        <f t="shared" si="65"/>
        <v>16400</v>
      </c>
      <c r="L1304" s="95">
        <f>'Estates Usage'!I290</f>
        <v>71.2</v>
      </c>
      <c r="M1304" s="95">
        <f>'Estates Usage'!J290</f>
        <v>46</v>
      </c>
      <c r="N1304" s="95">
        <f>'Estates Usage'!K290</f>
        <v>47.5</v>
      </c>
      <c r="O1304" s="95">
        <f>'Estates Usage'!L290</f>
        <v>48.25</v>
      </c>
      <c r="P1304" s="95">
        <f>'Estates Usage'!M290</f>
        <v>81.400000000000006</v>
      </c>
      <c r="Q1304" s="95">
        <f>'Estates Usage'!N290</f>
        <v>82.45</v>
      </c>
      <c r="R1304" s="64">
        <f t="shared" si="66"/>
        <v>62.800000000000004</v>
      </c>
      <c r="S1304" s="114">
        <f t="shared" si="67"/>
        <v>1366.6666666666667</v>
      </c>
    </row>
    <row r="1305" spans="2:19" ht="15.75" x14ac:dyDescent="0.25">
      <c r="B1305" s="59"/>
      <c r="C1305" s="13">
        <v>0.625</v>
      </c>
      <c r="D1305" s="14">
        <v>3289</v>
      </c>
      <c r="E1305" s="15"/>
      <c r="F1305" s="15"/>
      <c r="G1305" s="16"/>
      <c r="H1305" s="15"/>
      <c r="I1305" s="16"/>
      <c r="J1305" s="17"/>
      <c r="K1305" s="60">
        <f t="shared" si="65"/>
        <v>0</v>
      </c>
      <c r="L1305" s="95">
        <f>'Estates Usage'!I291</f>
        <v>40</v>
      </c>
      <c r="M1305" s="95">
        <f>'Estates Usage'!J291</f>
        <v>40</v>
      </c>
      <c r="N1305" s="95">
        <f>'Estates Usage'!K291</f>
        <v>40</v>
      </c>
      <c r="O1305" s="95">
        <f>'Estates Usage'!L291</f>
        <v>40</v>
      </c>
      <c r="P1305" s="95">
        <f>'Estates Usage'!M291</f>
        <v>40</v>
      </c>
      <c r="Q1305" s="95">
        <f>'Estates Usage'!N291</f>
        <v>40</v>
      </c>
      <c r="R1305" s="64">
        <f t="shared" si="66"/>
        <v>40</v>
      </c>
      <c r="S1305" s="114" t="str">
        <f t="shared" si="67"/>
        <v/>
      </c>
    </row>
    <row r="1306" spans="2:19" ht="15.75" x14ac:dyDescent="0.25">
      <c r="B1306" s="59"/>
      <c r="C1306" s="13">
        <v>0.625</v>
      </c>
      <c r="D1306" s="14">
        <v>3290</v>
      </c>
      <c r="E1306" s="15">
        <v>1500</v>
      </c>
      <c r="F1306" s="15">
        <v>1300</v>
      </c>
      <c r="G1306" s="16">
        <v>1400</v>
      </c>
      <c r="H1306" s="15">
        <v>1300</v>
      </c>
      <c r="I1306" s="16">
        <v>4100</v>
      </c>
      <c r="J1306" s="17">
        <v>6600</v>
      </c>
      <c r="K1306" s="60">
        <f t="shared" si="65"/>
        <v>16200</v>
      </c>
      <c r="L1306" s="95">
        <f>'Estates Usage'!I292</f>
        <v>51.25</v>
      </c>
      <c r="M1306" s="95">
        <f>'Estates Usage'!J292</f>
        <v>49.75</v>
      </c>
      <c r="N1306" s="95">
        <f>'Estates Usage'!K292</f>
        <v>50.5</v>
      </c>
      <c r="O1306" s="95">
        <f>'Estates Usage'!L292</f>
        <v>49.75</v>
      </c>
      <c r="P1306" s="95">
        <f>'Estates Usage'!M292</f>
        <v>74.05</v>
      </c>
      <c r="Q1306" s="95">
        <f>'Estates Usage'!N292</f>
        <v>100.3</v>
      </c>
      <c r="R1306" s="64">
        <f t="shared" si="66"/>
        <v>62.6</v>
      </c>
      <c r="S1306" s="114">
        <f t="shared" si="67"/>
        <v>1350</v>
      </c>
    </row>
    <row r="1307" spans="2:19" ht="15.75" x14ac:dyDescent="0.25">
      <c r="B1307" s="59"/>
      <c r="C1307" s="13">
        <v>0.625</v>
      </c>
      <c r="D1307" s="14">
        <v>3291</v>
      </c>
      <c r="E1307" s="15">
        <v>1600</v>
      </c>
      <c r="F1307" s="15">
        <v>1000</v>
      </c>
      <c r="G1307" s="16">
        <v>800</v>
      </c>
      <c r="H1307" s="15">
        <v>400</v>
      </c>
      <c r="I1307" s="16">
        <v>500</v>
      </c>
      <c r="J1307" s="17">
        <v>600</v>
      </c>
      <c r="K1307" s="60">
        <f t="shared" si="65"/>
        <v>4900</v>
      </c>
      <c r="L1307" s="95">
        <f>'Estates Usage'!I293</f>
        <v>52</v>
      </c>
      <c r="M1307" s="95">
        <f>'Estates Usage'!J293</f>
        <v>47.5</v>
      </c>
      <c r="N1307" s="95">
        <f>'Estates Usage'!K293</f>
        <v>46</v>
      </c>
      <c r="O1307" s="95">
        <f>'Estates Usage'!L293</f>
        <v>43</v>
      </c>
      <c r="P1307" s="95">
        <f>'Estates Usage'!M293</f>
        <v>43.75</v>
      </c>
      <c r="Q1307" s="95">
        <f>'Estates Usage'!N293</f>
        <v>44.5</v>
      </c>
      <c r="R1307" s="64">
        <f t="shared" si="66"/>
        <v>46.125</v>
      </c>
      <c r="S1307" s="114">
        <f t="shared" si="67"/>
        <v>408.33333333333331</v>
      </c>
    </row>
    <row r="1308" spans="2:19" ht="15.75" x14ac:dyDescent="0.25">
      <c r="B1308" s="59"/>
      <c r="C1308" s="13">
        <v>0.625</v>
      </c>
      <c r="D1308" s="14">
        <v>3292</v>
      </c>
      <c r="E1308" s="15">
        <v>1400</v>
      </c>
      <c r="F1308" s="15">
        <v>1300</v>
      </c>
      <c r="G1308" s="16">
        <v>1400</v>
      </c>
      <c r="H1308" s="15">
        <v>1200</v>
      </c>
      <c r="I1308" s="16">
        <v>1500</v>
      </c>
      <c r="J1308" s="17">
        <v>1500</v>
      </c>
      <c r="K1308" s="60">
        <f t="shared" si="65"/>
        <v>8300</v>
      </c>
      <c r="L1308" s="95">
        <f>'Estates Usage'!I294</f>
        <v>50.5</v>
      </c>
      <c r="M1308" s="95">
        <f>'Estates Usage'!J294</f>
        <v>49.75</v>
      </c>
      <c r="N1308" s="95">
        <f>'Estates Usage'!K294</f>
        <v>50.5</v>
      </c>
      <c r="O1308" s="95">
        <f>'Estates Usage'!L294</f>
        <v>49</v>
      </c>
      <c r="P1308" s="95">
        <f>'Estates Usage'!M294</f>
        <v>51.25</v>
      </c>
      <c r="Q1308" s="95">
        <f>'Estates Usage'!N294</f>
        <v>51.25</v>
      </c>
      <c r="R1308" s="64">
        <f t="shared" si="66"/>
        <v>50.375</v>
      </c>
      <c r="S1308" s="114">
        <f t="shared" si="67"/>
        <v>691.66666666666663</v>
      </c>
    </row>
    <row r="1309" spans="2:19" ht="15.75" x14ac:dyDescent="0.25">
      <c r="B1309" s="59"/>
      <c r="C1309" s="13">
        <v>0.625</v>
      </c>
      <c r="D1309" s="14">
        <v>3293</v>
      </c>
      <c r="E1309" s="15">
        <v>360</v>
      </c>
      <c r="F1309" s="15">
        <v>900</v>
      </c>
      <c r="G1309" s="16">
        <v>1000</v>
      </c>
      <c r="H1309" s="15">
        <v>2100</v>
      </c>
      <c r="I1309" s="16">
        <v>2900</v>
      </c>
      <c r="J1309" s="17">
        <v>2900</v>
      </c>
      <c r="K1309" s="60">
        <f t="shared" si="65"/>
        <v>10160</v>
      </c>
      <c r="L1309" s="95">
        <f>'Estates Usage'!I295</f>
        <v>42.7</v>
      </c>
      <c r="M1309" s="95">
        <f>'Estates Usage'!J295</f>
        <v>46.75</v>
      </c>
      <c r="N1309" s="95">
        <f>'Estates Usage'!K295</f>
        <v>47.5</v>
      </c>
      <c r="O1309" s="95">
        <f>'Estates Usage'!L295</f>
        <v>55.9</v>
      </c>
      <c r="P1309" s="95">
        <f>'Estates Usage'!M295</f>
        <v>63.1</v>
      </c>
      <c r="Q1309" s="95">
        <f>'Estates Usage'!N295</f>
        <v>63.1</v>
      </c>
      <c r="R1309" s="64">
        <f t="shared" si="66"/>
        <v>53.175000000000004</v>
      </c>
      <c r="S1309" s="114">
        <f t="shared" si="67"/>
        <v>846.66666666666663</v>
      </c>
    </row>
    <row r="1310" spans="2:19" ht="15.75" x14ac:dyDescent="0.25">
      <c r="B1310" s="59"/>
      <c r="C1310" s="13">
        <v>0.625</v>
      </c>
      <c r="D1310" s="14">
        <v>3294</v>
      </c>
      <c r="E1310" s="15">
        <v>600</v>
      </c>
      <c r="F1310" s="15">
        <v>400</v>
      </c>
      <c r="G1310" s="16">
        <v>700</v>
      </c>
      <c r="H1310" s="15">
        <v>900</v>
      </c>
      <c r="I1310" s="16">
        <v>500</v>
      </c>
      <c r="J1310" s="17">
        <v>500</v>
      </c>
      <c r="K1310" s="60">
        <f t="shared" si="65"/>
        <v>3600</v>
      </c>
      <c r="L1310" s="95">
        <f>'Estates Usage'!I296</f>
        <v>44.5</v>
      </c>
      <c r="M1310" s="95">
        <f>'Estates Usage'!J296</f>
        <v>43</v>
      </c>
      <c r="N1310" s="95">
        <f>'Estates Usage'!K296</f>
        <v>45.25</v>
      </c>
      <c r="O1310" s="95">
        <f>'Estates Usage'!L296</f>
        <v>46.75</v>
      </c>
      <c r="P1310" s="95">
        <f>'Estates Usage'!M296</f>
        <v>43.75</v>
      </c>
      <c r="Q1310" s="95">
        <f>'Estates Usage'!N296</f>
        <v>43.75</v>
      </c>
      <c r="R1310" s="64">
        <f t="shared" si="66"/>
        <v>44.5</v>
      </c>
      <c r="S1310" s="114">
        <f t="shared" si="67"/>
        <v>300</v>
      </c>
    </row>
    <row r="1311" spans="2:19" ht="15.75" x14ac:dyDescent="0.25">
      <c r="B1311" s="59"/>
      <c r="C1311" s="13">
        <v>0.625</v>
      </c>
      <c r="D1311" s="14">
        <v>3295</v>
      </c>
      <c r="E1311" s="15">
        <v>200</v>
      </c>
      <c r="F1311" s="15">
        <v>400</v>
      </c>
      <c r="G1311" s="16">
        <v>400</v>
      </c>
      <c r="H1311" s="15">
        <v>400</v>
      </c>
      <c r="I1311" s="16">
        <v>6500</v>
      </c>
      <c r="J1311" s="17">
        <v>9900</v>
      </c>
      <c r="K1311" s="60">
        <f t="shared" si="65"/>
        <v>17800</v>
      </c>
      <c r="L1311" s="95">
        <f>'Estates Usage'!I297</f>
        <v>41.5</v>
      </c>
      <c r="M1311" s="95">
        <f>'Estates Usage'!J297</f>
        <v>43</v>
      </c>
      <c r="N1311" s="95">
        <f>'Estates Usage'!K297</f>
        <v>43</v>
      </c>
      <c r="O1311" s="95">
        <f>'Estates Usage'!L297</f>
        <v>43</v>
      </c>
      <c r="P1311" s="95">
        <f>'Estates Usage'!M297</f>
        <v>99.25</v>
      </c>
      <c r="Q1311" s="95">
        <f>'Estates Usage'!N297</f>
        <v>134.94999999999999</v>
      </c>
      <c r="R1311" s="64">
        <f t="shared" si="66"/>
        <v>67.45</v>
      </c>
      <c r="S1311" s="114">
        <f t="shared" si="67"/>
        <v>1483.3333333333333</v>
      </c>
    </row>
    <row r="1312" spans="2:19" ht="15.75" x14ac:dyDescent="0.25">
      <c r="B1312" s="59"/>
      <c r="C1312" s="13">
        <v>0.625</v>
      </c>
      <c r="D1312" s="14">
        <v>3296</v>
      </c>
      <c r="E1312" s="15">
        <v>5000</v>
      </c>
      <c r="F1312" s="15">
        <v>600</v>
      </c>
      <c r="G1312" s="16">
        <v>600</v>
      </c>
      <c r="H1312" s="15">
        <v>1300</v>
      </c>
      <c r="I1312" s="16">
        <v>8200</v>
      </c>
      <c r="J1312" s="17">
        <v>8000</v>
      </c>
      <c r="K1312" s="60">
        <f t="shared" si="65"/>
        <v>23700</v>
      </c>
      <c r="L1312" s="95">
        <f>'Estates Usage'!I298</f>
        <v>83.5</v>
      </c>
      <c r="M1312" s="95">
        <f>'Estates Usage'!J298</f>
        <v>44.5</v>
      </c>
      <c r="N1312" s="95">
        <f>'Estates Usage'!K298</f>
        <v>44.5</v>
      </c>
      <c r="O1312" s="95">
        <f>'Estates Usage'!L298</f>
        <v>49.75</v>
      </c>
      <c r="P1312" s="95">
        <f>'Estates Usage'!M298</f>
        <v>117.1</v>
      </c>
      <c r="Q1312" s="95">
        <f>'Estates Usage'!N298</f>
        <v>115</v>
      </c>
      <c r="R1312" s="64">
        <f t="shared" si="66"/>
        <v>75.725000000000009</v>
      </c>
      <c r="S1312" s="114">
        <f t="shared" si="67"/>
        <v>1975</v>
      </c>
    </row>
    <row r="1313" spans="2:19" ht="15.75" x14ac:dyDescent="0.25">
      <c r="B1313" s="59"/>
      <c r="C1313" s="13">
        <v>0.625</v>
      </c>
      <c r="D1313" s="14">
        <v>3297</v>
      </c>
      <c r="E1313" s="15">
        <v>1100</v>
      </c>
      <c r="F1313" s="15">
        <v>500</v>
      </c>
      <c r="G1313" s="16">
        <v>500</v>
      </c>
      <c r="H1313" s="15">
        <v>400</v>
      </c>
      <c r="I1313" s="16">
        <v>2500</v>
      </c>
      <c r="J1313" s="17">
        <v>2600</v>
      </c>
      <c r="K1313" s="60">
        <f t="shared" si="65"/>
        <v>7600</v>
      </c>
      <c r="L1313" s="95">
        <f>'Estates Usage'!I299</f>
        <v>48.25</v>
      </c>
      <c r="M1313" s="95">
        <f>'Estates Usage'!J299</f>
        <v>43.75</v>
      </c>
      <c r="N1313" s="95">
        <f>'Estates Usage'!K299</f>
        <v>43.75</v>
      </c>
      <c r="O1313" s="95">
        <f>'Estates Usage'!L299</f>
        <v>43</v>
      </c>
      <c r="P1313" s="95">
        <f>'Estates Usage'!M299</f>
        <v>59.5</v>
      </c>
      <c r="Q1313" s="95">
        <f>'Estates Usage'!N299</f>
        <v>60.4</v>
      </c>
      <c r="R1313" s="64">
        <f t="shared" si="66"/>
        <v>49.774999999999999</v>
      </c>
      <c r="S1313" s="114">
        <f t="shared" si="67"/>
        <v>633.33333333333337</v>
      </c>
    </row>
    <row r="1314" spans="2:19" ht="15.75" x14ac:dyDescent="0.25">
      <c r="B1314" s="59"/>
      <c r="C1314" s="13">
        <v>0.625</v>
      </c>
      <c r="D1314" s="14">
        <v>3298</v>
      </c>
      <c r="E1314" s="15">
        <v>500</v>
      </c>
      <c r="F1314" s="15">
        <v>400</v>
      </c>
      <c r="G1314" s="16"/>
      <c r="H1314" s="15">
        <v>6200</v>
      </c>
      <c r="I1314" s="16">
        <v>21100</v>
      </c>
      <c r="J1314" s="17">
        <v>17900</v>
      </c>
      <c r="K1314" s="60">
        <f t="shared" si="65"/>
        <v>46100</v>
      </c>
      <c r="L1314" s="95">
        <f>'Estates Usage'!I300</f>
        <v>43.75</v>
      </c>
      <c r="M1314" s="95">
        <f>'Estates Usage'!J300</f>
        <v>43</v>
      </c>
      <c r="N1314" s="95">
        <f>'Estates Usage'!K300</f>
        <v>40</v>
      </c>
      <c r="O1314" s="95">
        <f>'Estates Usage'!L300</f>
        <v>96.1</v>
      </c>
      <c r="P1314" s="95">
        <f>'Estates Usage'!M300</f>
        <v>252.55</v>
      </c>
      <c r="Q1314" s="95">
        <f>'Estates Usage'!N300</f>
        <v>218.95000000000002</v>
      </c>
      <c r="R1314" s="64">
        <f t="shared" si="66"/>
        <v>115.72500000000001</v>
      </c>
      <c r="S1314" s="114">
        <f t="shared" si="67"/>
        <v>4610</v>
      </c>
    </row>
    <row r="1315" spans="2:19" ht="15.75" x14ac:dyDescent="0.25">
      <c r="B1315" s="59"/>
      <c r="C1315" s="13">
        <v>0.625</v>
      </c>
      <c r="D1315" s="14">
        <v>3299</v>
      </c>
      <c r="E1315" s="15">
        <v>800</v>
      </c>
      <c r="F1315" s="15">
        <v>800</v>
      </c>
      <c r="G1315" s="16">
        <v>700</v>
      </c>
      <c r="H1315" s="15">
        <v>700</v>
      </c>
      <c r="I1315" s="16">
        <v>800</v>
      </c>
      <c r="J1315" s="17">
        <v>700</v>
      </c>
      <c r="K1315" s="60">
        <f t="shared" si="65"/>
        <v>4500</v>
      </c>
      <c r="L1315" s="95">
        <f>'Estates Usage'!I301</f>
        <v>46</v>
      </c>
      <c r="M1315" s="95">
        <f>'Estates Usage'!J301</f>
        <v>46</v>
      </c>
      <c r="N1315" s="95">
        <f>'Estates Usage'!K301</f>
        <v>45.25</v>
      </c>
      <c r="O1315" s="95">
        <f>'Estates Usage'!L301</f>
        <v>45.25</v>
      </c>
      <c r="P1315" s="95">
        <f>'Estates Usage'!M301</f>
        <v>46</v>
      </c>
      <c r="Q1315" s="95">
        <f>'Estates Usage'!N301</f>
        <v>45.25</v>
      </c>
      <c r="R1315" s="64">
        <f t="shared" si="66"/>
        <v>45.625</v>
      </c>
      <c r="S1315" s="114">
        <f t="shared" si="67"/>
        <v>375</v>
      </c>
    </row>
    <row r="1316" spans="2:19" ht="15.75" x14ac:dyDescent="0.25">
      <c r="B1316" s="59"/>
      <c r="C1316" s="13">
        <v>0.625</v>
      </c>
      <c r="D1316" s="14">
        <v>3300</v>
      </c>
      <c r="E1316" s="15">
        <v>1300</v>
      </c>
      <c r="F1316" s="15">
        <v>100</v>
      </c>
      <c r="G1316" s="16">
        <v>700</v>
      </c>
      <c r="H1316" s="15">
        <v>500</v>
      </c>
      <c r="I1316" s="16">
        <v>1200</v>
      </c>
      <c r="J1316" s="17">
        <v>3200</v>
      </c>
      <c r="K1316" s="60">
        <f t="shared" si="65"/>
        <v>7000</v>
      </c>
      <c r="L1316" s="95">
        <f>'Estates Usage'!I302</f>
        <v>49.75</v>
      </c>
      <c r="M1316" s="95">
        <f>'Estates Usage'!J302</f>
        <v>40.75</v>
      </c>
      <c r="N1316" s="95">
        <f>'Estates Usage'!K302</f>
        <v>45.25</v>
      </c>
      <c r="O1316" s="95">
        <f>'Estates Usage'!L302</f>
        <v>43.75</v>
      </c>
      <c r="P1316" s="95">
        <f>'Estates Usage'!M302</f>
        <v>49</v>
      </c>
      <c r="Q1316" s="95">
        <f>'Estates Usage'!N302</f>
        <v>65.8</v>
      </c>
      <c r="R1316" s="64">
        <f t="shared" si="66"/>
        <v>49.050000000000004</v>
      </c>
      <c r="S1316" s="114">
        <f t="shared" si="67"/>
        <v>583.33333333333337</v>
      </c>
    </row>
    <row r="1317" spans="2:19" ht="15.75" x14ac:dyDescent="0.25">
      <c r="B1317" s="59"/>
      <c r="C1317" s="13">
        <v>0.625</v>
      </c>
      <c r="D1317" s="14">
        <v>3301</v>
      </c>
      <c r="E1317" s="15">
        <v>1000</v>
      </c>
      <c r="F1317" s="15">
        <v>1100</v>
      </c>
      <c r="G1317" s="16">
        <v>1200</v>
      </c>
      <c r="H1317" s="15">
        <v>1100</v>
      </c>
      <c r="I1317" s="16">
        <v>1300</v>
      </c>
      <c r="J1317" s="17">
        <v>1400</v>
      </c>
      <c r="K1317" s="60">
        <f t="shared" si="65"/>
        <v>7100</v>
      </c>
      <c r="L1317" s="95">
        <f>'Estates Usage'!I303</f>
        <v>47.5</v>
      </c>
      <c r="M1317" s="95">
        <f>'Estates Usage'!J303</f>
        <v>48.25</v>
      </c>
      <c r="N1317" s="95">
        <f>'Estates Usage'!K303</f>
        <v>49</v>
      </c>
      <c r="O1317" s="95">
        <f>'Estates Usage'!L303</f>
        <v>48.25</v>
      </c>
      <c r="P1317" s="95">
        <f>'Estates Usage'!M303</f>
        <v>49.75</v>
      </c>
      <c r="Q1317" s="95">
        <f>'Estates Usage'!N303</f>
        <v>50.5</v>
      </c>
      <c r="R1317" s="64">
        <f t="shared" si="66"/>
        <v>48.875</v>
      </c>
      <c r="S1317" s="114">
        <f t="shared" si="67"/>
        <v>591.66666666666663</v>
      </c>
    </row>
    <row r="1318" spans="2:19" ht="15.75" x14ac:dyDescent="0.25">
      <c r="B1318" s="59"/>
      <c r="C1318" s="13">
        <v>0.625</v>
      </c>
      <c r="D1318" s="14">
        <v>3303</v>
      </c>
      <c r="E1318" s="15">
        <v>600</v>
      </c>
      <c r="F1318" s="15">
        <v>700</v>
      </c>
      <c r="G1318" s="16">
        <v>600</v>
      </c>
      <c r="H1318" s="15">
        <v>600</v>
      </c>
      <c r="I1318" s="16">
        <v>800</v>
      </c>
      <c r="J1318" s="17">
        <v>700</v>
      </c>
      <c r="K1318" s="60">
        <f t="shared" si="65"/>
        <v>4000</v>
      </c>
      <c r="L1318" s="95">
        <f>'Estates Usage'!I304</f>
        <v>44.5</v>
      </c>
      <c r="M1318" s="95">
        <f>'Estates Usage'!J304</f>
        <v>45.25</v>
      </c>
      <c r="N1318" s="95">
        <f>'Estates Usage'!K304</f>
        <v>44.5</v>
      </c>
      <c r="O1318" s="95">
        <f>'Estates Usage'!L304</f>
        <v>44.5</v>
      </c>
      <c r="P1318" s="95">
        <f>'Estates Usage'!M304</f>
        <v>46</v>
      </c>
      <c r="Q1318" s="95">
        <f>'Estates Usage'!N304</f>
        <v>45.25</v>
      </c>
      <c r="R1318" s="64">
        <f t="shared" si="66"/>
        <v>45</v>
      </c>
      <c r="S1318" s="114">
        <f t="shared" si="67"/>
        <v>333.33333333333331</v>
      </c>
    </row>
    <row r="1319" spans="2:19" ht="15.75" x14ac:dyDescent="0.25">
      <c r="B1319" s="59"/>
      <c r="C1319" s="13">
        <v>0.625</v>
      </c>
      <c r="D1319" s="14">
        <v>3304</v>
      </c>
      <c r="E1319" s="15">
        <v>3400</v>
      </c>
      <c r="F1319" s="15">
        <v>1100</v>
      </c>
      <c r="G1319" s="16">
        <v>1300</v>
      </c>
      <c r="H1319" s="15">
        <v>1200</v>
      </c>
      <c r="I1319" s="16">
        <v>2000</v>
      </c>
      <c r="J1319" s="17">
        <v>2400</v>
      </c>
      <c r="K1319" s="60">
        <f t="shared" si="65"/>
        <v>11400</v>
      </c>
      <c r="L1319" s="95">
        <f>'Estates Usage'!I305</f>
        <v>67.599999999999994</v>
      </c>
      <c r="M1319" s="95">
        <f>'Estates Usage'!J305</f>
        <v>48.25</v>
      </c>
      <c r="N1319" s="95">
        <f>'Estates Usage'!K305</f>
        <v>49.75</v>
      </c>
      <c r="O1319" s="95">
        <f>'Estates Usage'!L305</f>
        <v>49</v>
      </c>
      <c r="P1319" s="95">
        <f>'Estates Usage'!M305</f>
        <v>55</v>
      </c>
      <c r="Q1319" s="95">
        <f>'Estates Usage'!N305</f>
        <v>58.6</v>
      </c>
      <c r="R1319" s="64">
        <f t="shared" si="66"/>
        <v>54.70000000000001</v>
      </c>
      <c r="S1319" s="114">
        <f t="shared" si="67"/>
        <v>950</v>
      </c>
    </row>
    <row r="1320" spans="2:19" ht="15.75" x14ac:dyDescent="0.25">
      <c r="B1320" s="59"/>
      <c r="C1320" s="13">
        <v>0.625</v>
      </c>
      <c r="D1320" s="14">
        <v>3305</v>
      </c>
      <c r="E1320" s="15">
        <v>1800</v>
      </c>
      <c r="F1320" s="15">
        <v>1100</v>
      </c>
      <c r="G1320" s="16">
        <v>1300</v>
      </c>
      <c r="H1320" s="15">
        <v>1300</v>
      </c>
      <c r="I1320" s="16">
        <v>2300</v>
      </c>
      <c r="J1320" s="17">
        <v>1500</v>
      </c>
      <c r="K1320" s="60">
        <f t="shared" si="65"/>
        <v>9300</v>
      </c>
      <c r="L1320" s="95">
        <f>'Estates Usage'!I306</f>
        <v>53.5</v>
      </c>
      <c r="M1320" s="95">
        <f>'Estates Usage'!J306</f>
        <v>48.25</v>
      </c>
      <c r="N1320" s="95">
        <f>'Estates Usage'!K306</f>
        <v>49.75</v>
      </c>
      <c r="O1320" s="95">
        <f>'Estates Usage'!L306</f>
        <v>49.75</v>
      </c>
      <c r="P1320" s="95">
        <f>'Estates Usage'!M306</f>
        <v>57.7</v>
      </c>
      <c r="Q1320" s="95">
        <f>'Estates Usage'!N306</f>
        <v>51.25</v>
      </c>
      <c r="R1320" s="64">
        <f t="shared" si="66"/>
        <v>51.699999999999996</v>
      </c>
      <c r="S1320" s="114">
        <f t="shared" si="67"/>
        <v>775</v>
      </c>
    </row>
    <row r="1321" spans="2:19" ht="15.75" x14ac:dyDescent="0.25">
      <c r="B1321" s="59"/>
      <c r="C1321" s="13">
        <v>0.625</v>
      </c>
      <c r="D1321" s="14">
        <v>3306</v>
      </c>
      <c r="E1321" s="15">
        <v>900</v>
      </c>
      <c r="F1321" s="15">
        <v>600</v>
      </c>
      <c r="G1321" s="16">
        <v>800</v>
      </c>
      <c r="H1321" s="15">
        <v>300</v>
      </c>
      <c r="I1321" s="16">
        <v>1000</v>
      </c>
      <c r="J1321" s="17">
        <v>1100</v>
      </c>
      <c r="K1321" s="60">
        <f t="shared" si="65"/>
        <v>4700</v>
      </c>
      <c r="L1321" s="95">
        <f>'Estates Usage'!I307</f>
        <v>46.75</v>
      </c>
      <c r="M1321" s="95">
        <f>'Estates Usage'!J307</f>
        <v>44.5</v>
      </c>
      <c r="N1321" s="95">
        <f>'Estates Usage'!K307</f>
        <v>46</v>
      </c>
      <c r="O1321" s="95">
        <f>'Estates Usage'!L307</f>
        <v>42.25</v>
      </c>
      <c r="P1321" s="95">
        <f>'Estates Usage'!M307</f>
        <v>47.5</v>
      </c>
      <c r="Q1321" s="95">
        <f>'Estates Usage'!N307</f>
        <v>48.25</v>
      </c>
      <c r="R1321" s="64">
        <f t="shared" si="66"/>
        <v>45.875</v>
      </c>
      <c r="S1321" s="114">
        <f t="shared" si="67"/>
        <v>391.66666666666669</v>
      </c>
    </row>
    <row r="1322" spans="2:19" ht="15.75" x14ac:dyDescent="0.25">
      <c r="B1322" s="59"/>
      <c r="C1322" s="13">
        <v>0.625</v>
      </c>
      <c r="D1322" s="14">
        <v>3307</v>
      </c>
      <c r="E1322" s="15">
        <v>600</v>
      </c>
      <c r="F1322" s="15">
        <v>200</v>
      </c>
      <c r="G1322" s="16">
        <v>200</v>
      </c>
      <c r="H1322" s="15">
        <v>200</v>
      </c>
      <c r="I1322" s="16">
        <v>700</v>
      </c>
      <c r="J1322" s="17">
        <v>600</v>
      </c>
      <c r="K1322" s="60">
        <f t="shared" si="65"/>
        <v>2500</v>
      </c>
      <c r="L1322" s="95">
        <f>'Estates Usage'!I308</f>
        <v>44.5</v>
      </c>
      <c r="M1322" s="95">
        <f>'Estates Usage'!J308</f>
        <v>41.5</v>
      </c>
      <c r="N1322" s="95">
        <f>'Estates Usage'!K308</f>
        <v>41.5</v>
      </c>
      <c r="O1322" s="95">
        <f>'Estates Usage'!L308</f>
        <v>41.5</v>
      </c>
      <c r="P1322" s="95">
        <f>'Estates Usage'!M308</f>
        <v>45.25</v>
      </c>
      <c r="Q1322" s="95">
        <f>'Estates Usage'!N308</f>
        <v>44.5</v>
      </c>
      <c r="R1322" s="64">
        <f t="shared" si="66"/>
        <v>43.125</v>
      </c>
      <c r="S1322" s="114">
        <f t="shared" si="67"/>
        <v>208.33333333333334</v>
      </c>
    </row>
    <row r="1323" spans="2:19" ht="15.75" x14ac:dyDescent="0.25">
      <c r="B1323" s="59"/>
      <c r="C1323" s="13">
        <v>0.625</v>
      </c>
      <c r="D1323" s="14">
        <v>3308</v>
      </c>
      <c r="E1323" s="15">
        <v>200</v>
      </c>
      <c r="F1323" s="15">
        <v>300</v>
      </c>
      <c r="G1323" s="16">
        <v>200</v>
      </c>
      <c r="H1323" s="15">
        <v>500</v>
      </c>
      <c r="I1323" s="16">
        <v>600</v>
      </c>
      <c r="J1323" s="17">
        <v>1900</v>
      </c>
      <c r="K1323" s="60">
        <f t="shared" si="65"/>
        <v>3700</v>
      </c>
      <c r="L1323" s="95">
        <f>'Estates Usage'!I309</f>
        <v>41.5</v>
      </c>
      <c r="M1323" s="95">
        <f>'Estates Usage'!J309</f>
        <v>42.25</v>
      </c>
      <c r="N1323" s="95">
        <f>'Estates Usage'!K309</f>
        <v>41.5</v>
      </c>
      <c r="O1323" s="95">
        <f>'Estates Usage'!L309</f>
        <v>43.75</v>
      </c>
      <c r="P1323" s="95">
        <f>'Estates Usage'!M309</f>
        <v>44.5</v>
      </c>
      <c r="Q1323" s="95">
        <f>'Estates Usage'!N309</f>
        <v>54.25</v>
      </c>
      <c r="R1323" s="64">
        <f t="shared" si="66"/>
        <v>44.625</v>
      </c>
      <c r="S1323" s="114">
        <f t="shared" si="67"/>
        <v>308.33333333333331</v>
      </c>
    </row>
    <row r="1324" spans="2:19" ht="15.75" x14ac:dyDescent="0.25">
      <c r="B1324" s="59"/>
      <c r="C1324" s="13">
        <v>0.625</v>
      </c>
      <c r="D1324" s="14">
        <v>3309</v>
      </c>
      <c r="E1324" s="15">
        <v>600</v>
      </c>
      <c r="F1324" s="15">
        <v>500</v>
      </c>
      <c r="G1324" s="16">
        <v>700</v>
      </c>
      <c r="H1324" s="15">
        <v>600</v>
      </c>
      <c r="I1324" s="16">
        <v>600</v>
      </c>
      <c r="J1324" s="17">
        <v>600</v>
      </c>
      <c r="K1324" s="60">
        <f t="shared" si="65"/>
        <v>3600</v>
      </c>
      <c r="L1324" s="95">
        <f>'Estates Usage'!I310</f>
        <v>44.5</v>
      </c>
      <c r="M1324" s="95">
        <f>'Estates Usage'!J310</f>
        <v>43.75</v>
      </c>
      <c r="N1324" s="95">
        <f>'Estates Usage'!K310</f>
        <v>45.25</v>
      </c>
      <c r="O1324" s="95">
        <f>'Estates Usage'!L310</f>
        <v>44.5</v>
      </c>
      <c r="P1324" s="95">
        <f>'Estates Usage'!M310</f>
        <v>44.5</v>
      </c>
      <c r="Q1324" s="95">
        <f>'Estates Usage'!N310</f>
        <v>44.5</v>
      </c>
      <c r="R1324" s="64">
        <f t="shared" si="66"/>
        <v>44.5</v>
      </c>
      <c r="S1324" s="114">
        <f t="shared" si="67"/>
        <v>300</v>
      </c>
    </row>
    <row r="1325" spans="2:19" ht="15.75" x14ac:dyDescent="0.25">
      <c r="B1325" s="59"/>
      <c r="C1325" s="13">
        <v>0.625</v>
      </c>
      <c r="D1325" s="14">
        <v>3310</v>
      </c>
      <c r="E1325" s="15">
        <v>800</v>
      </c>
      <c r="F1325" s="15">
        <v>700</v>
      </c>
      <c r="G1325" s="16">
        <v>800</v>
      </c>
      <c r="H1325" s="15">
        <v>600</v>
      </c>
      <c r="I1325" s="16">
        <v>600</v>
      </c>
      <c r="J1325" s="17">
        <v>1100</v>
      </c>
      <c r="K1325" s="60">
        <f t="shared" si="65"/>
        <v>4600</v>
      </c>
      <c r="L1325" s="95">
        <f>'Estates Usage'!I311</f>
        <v>46</v>
      </c>
      <c r="M1325" s="95">
        <f>'Estates Usage'!J311</f>
        <v>45.25</v>
      </c>
      <c r="N1325" s="95">
        <f>'Estates Usage'!K311</f>
        <v>46</v>
      </c>
      <c r="O1325" s="95">
        <f>'Estates Usage'!L311</f>
        <v>44.5</v>
      </c>
      <c r="P1325" s="95">
        <f>'Estates Usage'!M311</f>
        <v>44.5</v>
      </c>
      <c r="Q1325" s="95">
        <f>'Estates Usage'!N311</f>
        <v>48.25</v>
      </c>
      <c r="R1325" s="64">
        <f t="shared" si="66"/>
        <v>45.75</v>
      </c>
      <c r="S1325" s="114">
        <f t="shared" si="67"/>
        <v>383.33333333333331</v>
      </c>
    </row>
    <row r="1326" spans="2:19" ht="15.75" x14ac:dyDescent="0.25">
      <c r="B1326" s="59"/>
      <c r="C1326" s="13">
        <v>0.625</v>
      </c>
      <c r="D1326" s="14">
        <v>3311</v>
      </c>
      <c r="E1326" s="15">
        <v>800</v>
      </c>
      <c r="F1326" s="15">
        <v>600</v>
      </c>
      <c r="G1326" s="16">
        <v>400</v>
      </c>
      <c r="H1326" s="15">
        <v>500</v>
      </c>
      <c r="I1326" s="16">
        <v>1400</v>
      </c>
      <c r="J1326" s="17">
        <v>1700</v>
      </c>
      <c r="K1326" s="60">
        <f t="shared" si="65"/>
        <v>5400</v>
      </c>
      <c r="L1326" s="95">
        <f>'Estates Usage'!I312</f>
        <v>46</v>
      </c>
      <c r="M1326" s="95">
        <f>'Estates Usage'!J312</f>
        <v>44.5</v>
      </c>
      <c r="N1326" s="95">
        <f>'Estates Usage'!K312</f>
        <v>43</v>
      </c>
      <c r="O1326" s="95">
        <f>'Estates Usage'!L312</f>
        <v>43.75</v>
      </c>
      <c r="P1326" s="95">
        <f>'Estates Usage'!M312</f>
        <v>50.5</v>
      </c>
      <c r="Q1326" s="95">
        <f>'Estates Usage'!N312</f>
        <v>52.75</v>
      </c>
      <c r="R1326" s="64">
        <f t="shared" si="66"/>
        <v>46.75</v>
      </c>
      <c r="S1326" s="114">
        <f t="shared" si="67"/>
        <v>450</v>
      </c>
    </row>
    <row r="1327" spans="2:19" ht="15.75" x14ac:dyDescent="0.25">
      <c r="B1327" s="59"/>
      <c r="C1327" s="13">
        <v>0.625</v>
      </c>
      <c r="D1327" s="14">
        <v>3312</v>
      </c>
      <c r="E1327" s="15">
        <v>2400</v>
      </c>
      <c r="F1327" s="15">
        <v>700</v>
      </c>
      <c r="G1327" s="16">
        <v>1500</v>
      </c>
      <c r="H1327" s="15"/>
      <c r="I1327" s="16">
        <v>3700</v>
      </c>
      <c r="J1327" s="17">
        <v>4000</v>
      </c>
      <c r="K1327" s="60">
        <f t="shared" si="65"/>
        <v>12300</v>
      </c>
      <c r="L1327" s="95">
        <f>'Estates Usage'!I313</f>
        <v>58.6</v>
      </c>
      <c r="M1327" s="95">
        <f>'Estates Usage'!J313</f>
        <v>45.25</v>
      </c>
      <c r="N1327" s="95">
        <f>'Estates Usage'!K313</f>
        <v>51.25</v>
      </c>
      <c r="O1327" s="95">
        <f>'Estates Usage'!L313</f>
        <v>40</v>
      </c>
      <c r="P1327" s="95">
        <f>'Estates Usage'!M313</f>
        <v>70.3</v>
      </c>
      <c r="Q1327" s="95">
        <f>'Estates Usage'!N313</f>
        <v>73</v>
      </c>
      <c r="R1327" s="64">
        <f t="shared" si="66"/>
        <v>56.4</v>
      </c>
      <c r="S1327" s="114">
        <f t="shared" si="67"/>
        <v>1230</v>
      </c>
    </row>
    <row r="1328" spans="2:19" ht="15.75" x14ac:dyDescent="0.25">
      <c r="B1328" s="59"/>
      <c r="C1328" s="13">
        <v>0.625</v>
      </c>
      <c r="D1328" s="14">
        <v>3313</v>
      </c>
      <c r="E1328" s="15">
        <v>1100</v>
      </c>
      <c r="F1328" s="15">
        <v>1000</v>
      </c>
      <c r="G1328" s="16">
        <v>1300</v>
      </c>
      <c r="H1328" s="15">
        <v>800</v>
      </c>
      <c r="I1328" s="16">
        <v>5800</v>
      </c>
      <c r="J1328" s="17">
        <v>5900</v>
      </c>
      <c r="K1328" s="60">
        <f t="shared" si="65"/>
        <v>15900</v>
      </c>
      <c r="L1328" s="95">
        <f>'Estates Usage'!I314</f>
        <v>48.25</v>
      </c>
      <c r="M1328" s="95">
        <f>'Estates Usage'!J314</f>
        <v>47.5</v>
      </c>
      <c r="N1328" s="95">
        <f>'Estates Usage'!K314</f>
        <v>49.75</v>
      </c>
      <c r="O1328" s="95">
        <f>'Estates Usage'!L314</f>
        <v>46</v>
      </c>
      <c r="P1328" s="95">
        <f>'Estates Usage'!M314</f>
        <v>91.9</v>
      </c>
      <c r="Q1328" s="95">
        <f>'Estates Usage'!N314</f>
        <v>92.95</v>
      </c>
      <c r="R1328" s="64">
        <f t="shared" si="66"/>
        <v>62.724999999999994</v>
      </c>
      <c r="S1328" s="114">
        <f t="shared" si="67"/>
        <v>1325</v>
      </c>
    </row>
    <row r="1329" spans="2:19" ht="15.75" x14ac:dyDescent="0.25">
      <c r="B1329" s="59"/>
      <c r="C1329" s="13">
        <v>0.625</v>
      </c>
      <c r="D1329" s="14">
        <v>3314</v>
      </c>
      <c r="E1329" s="15">
        <v>1000</v>
      </c>
      <c r="F1329" s="15">
        <v>800</v>
      </c>
      <c r="G1329" s="16">
        <v>900</v>
      </c>
      <c r="H1329" s="15">
        <v>800</v>
      </c>
      <c r="I1329" s="16">
        <v>1000</v>
      </c>
      <c r="J1329" s="17">
        <v>800</v>
      </c>
      <c r="K1329" s="60">
        <f t="shared" si="65"/>
        <v>5300</v>
      </c>
      <c r="L1329" s="95">
        <f>'Estates Usage'!I315</f>
        <v>47.5</v>
      </c>
      <c r="M1329" s="95">
        <f>'Estates Usage'!J315</f>
        <v>46</v>
      </c>
      <c r="N1329" s="95">
        <f>'Estates Usage'!K315</f>
        <v>46.75</v>
      </c>
      <c r="O1329" s="95">
        <f>'Estates Usage'!L315</f>
        <v>46</v>
      </c>
      <c r="P1329" s="95">
        <f>'Estates Usage'!M315</f>
        <v>47.5</v>
      </c>
      <c r="Q1329" s="95">
        <f>'Estates Usage'!N315</f>
        <v>46</v>
      </c>
      <c r="R1329" s="64">
        <f t="shared" si="66"/>
        <v>46.625</v>
      </c>
      <c r="S1329" s="114">
        <f t="shared" si="67"/>
        <v>441.66666666666669</v>
      </c>
    </row>
    <row r="1330" spans="2:19" ht="15.75" x14ac:dyDescent="0.25">
      <c r="B1330" s="59"/>
      <c r="C1330" s="13">
        <v>0.625</v>
      </c>
      <c r="D1330" s="14">
        <v>3315</v>
      </c>
      <c r="E1330" s="15">
        <v>1400</v>
      </c>
      <c r="F1330" s="15">
        <v>700</v>
      </c>
      <c r="G1330" s="16">
        <v>1000</v>
      </c>
      <c r="H1330" s="15">
        <v>700</v>
      </c>
      <c r="I1330" s="16">
        <v>1600</v>
      </c>
      <c r="J1330" s="17">
        <v>200</v>
      </c>
      <c r="K1330" s="60">
        <f t="shared" si="65"/>
        <v>5600</v>
      </c>
      <c r="L1330" s="95">
        <f>'Estates Usage'!I316</f>
        <v>50.5</v>
      </c>
      <c r="M1330" s="95">
        <f>'Estates Usage'!J316</f>
        <v>45.25</v>
      </c>
      <c r="N1330" s="95">
        <f>'Estates Usage'!K316</f>
        <v>47.5</v>
      </c>
      <c r="O1330" s="95">
        <f>'Estates Usage'!L316</f>
        <v>45.25</v>
      </c>
      <c r="P1330" s="95">
        <f>'Estates Usage'!M316</f>
        <v>52</v>
      </c>
      <c r="Q1330" s="95">
        <f>'Estates Usage'!N316</f>
        <v>41.5</v>
      </c>
      <c r="R1330" s="64">
        <f t="shared" si="66"/>
        <v>47</v>
      </c>
      <c r="S1330" s="114">
        <f t="shared" si="67"/>
        <v>466.66666666666669</v>
      </c>
    </row>
    <row r="1331" spans="2:19" ht="15.75" x14ac:dyDescent="0.25">
      <c r="B1331" s="59"/>
      <c r="C1331" s="13">
        <v>0.625</v>
      </c>
      <c r="D1331" s="14">
        <v>3316</v>
      </c>
      <c r="E1331" s="15">
        <v>1300</v>
      </c>
      <c r="F1331" s="15">
        <v>2400</v>
      </c>
      <c r="G1331" s="16">
        <v>2200</v>
      </c>
      <c r="H1331" s="15">
        <v>1700</v>
      </c>
      <c r="I1331" s="16">
        <v>1300</v>
      </c>
      <c r="J1331" s="17">
        <v>1500</v>
      </c>
      <c r="K1331" s="60">
        <f t="shared" si="65"/>
        <v>10400</v>
      </c>
      <c r="L1331" s="95">
        <f>'Estates Usage'!I317</f>
        <v>49.75</v>
      </c>
      <c r="M1331" s="95">
        <f>'Estates Usage'!J317</f>
        <v>58.6</v>
      </c>
      <c r="N1331" s="95">
        <f>'Estates Usage'!K317</f>
        <v>56.8</v>
      </c>
      <c r="O1331" s="95">
        <f>'Estates Usage'!L317</f>
        <v>52.75</v>
      </c>
      <c r="P1331" s="95">
        <f>'Estates Usage'!M317</f>
        <v>49.75</v>
      </c>
      <c r="Q1331" s="95">
        <f>'Estates Usage'!N317</f>
        <v>51.25</v>
      </c>
      <c r="R1331" s="64">
        <f t="shared" si="66"/>
        <v>53.15</v>
      </c>
      <c r="S1331" s="114">
        <f t="shared" si="67"/>
        <v>866.66666666666663</v>
      </c>
    </row>
    <row r="1332" spans="2:19" ht="15.75" x14ac:dyDescent="0.25">
      <c r="B1332" s="59"/>
      <c r="C1332" s="13">
        <v>0.625</v>
      </c>
      <c r="D1332" s="14">
        <v>3317</v>
      </c>
      <c r="E1332" s="15">
        <v>1600</v>
      </c>
      <c r="F1332" s="15">
        <v>1700</v>
      </c>
      <c r="G1332" s="16">
        <v>1800</v>
      </c>
      <c r="H1332" s="15">
        <v>900</v>
      </c>
      <c r="I1332" s="16">
        <v>900</v>
      </c>
      <c r="J1332" s="17">
        <v>700</v>
      </c>
      <c r="K1332" s="60">
        <f t="shared" si="65"/>
        <v>7600</v>
      </c>
      <c r="L1332" s="95">
        <f>'Estates Usage'!I318</f>
        <v>52</v>
      </c>
      <c r="M1332" s="95">
        <f>'Estates Usage'!J318</f>
        <v>52.75</v>
      </c>
      <c r="N1332" s="95">
        <f>'Estates Usage'!K318</f>
        <v>53.5</v>
      </c>
      <c r="O1332" s="95">
        <f>'Estates Usage'!L318</f>
        <v>46.75</v>
      </c>
      <c r="P1332" s="95">
        <f>'Estates Usage'!M318</f>
        <v>46.75</v>
      </c>
      <c r="Q1332" s="95">
        <f>'Estates Usage'!N318</f>
        <v>45.25</v>
      </c>
      <c r="R1332" s="64">
        <f t="shared" si="66"/>
        <v>49.5</v>
      </c>
      <c r="S1332" s="114">
        <f t="shared" si="67"/>
        <v>633.33333333333337</v>
      </c>
    </row>
    <row r="1333" spans="2:19" ht="15.75" x14ac:dyDescent="0.25">
      <c r="B1333" s="59"/>
      <c r="C1333" s="13">
        <v>0.625</v>
      </c>
      <c r="D1333" s="14">
        <v>3318</v>
      </c>
      <c r="E1333" s="15">
        <v>2100</v>
      </c>
      <c r="F1333" s="15">
        <v>800</v>
      </c>
      <c r="G1333" s="16">
        <v>1100</v>
      </c>
      <c r="H1333" s="15">
        <v>1600</v>
      </c>
      <c r="I1333" s="16">
        <v>6000</v>
      </c>
      <c r="J1333" s="17">
        <v>11400</v>
      </c>
      <c r="K1333" s="60">
        <f t="shared" si="65"/>
        <v>23000</v>
      </c>
      <c r="L1333" s="95">
        <f>'Estates Usage'!I319</f>
        <v>55.9</v>
      </c>
      <c r="M1333" s="95">
        <f>'Estates Usage'!J319</f>
        <v>46</v>
      </c>
      <c r="N1333" s="95">
        <f>'Estates Usage'!K319</f>
        <v>48.25</v>
      </c>
      <c r="O1333" s="95">
        <f>'Estates Usage'!L319</f>
        <v>52</v>
      </c>
      <c r="P1333" s="95">
        <f>'Estates Usage'!M319</f>
        <v>94</v>
      </c>
      <c r="Q1333" s="95">
        <f>'Estates Usage'!N319</f>
        <v>150.69999999999999</v>
      </c>
      <c r="R1333" s="64">
        <f t="shared" si="66"/>
        <v>74.474999999999994</v>
      </c>
      <c r="S1333" s="114">
        <f t="shared" si="67"/>
        <v>1916.6666666666667</v>
      </c>
    </row>
    <row r="1334" spans="2:19" ht="15.75" x14ac:dyDescent="0.25">
      <c r="B1334" s="59"/>
      <c r="C1334" s="13">
        <v>0.625</v>
      </c>
      <c r="D1334" s="14">
        <v>3319</v>
      </c>
      <c r="E1334" s="15">
        <v>1600</v>
      </c>
      <c r="F1334" s="15">
        <v>800</v>
      </c>
      <c r="G1334" s="16">
        <v>900</v>
      </c>
      <c r="H1334" s="15">
        <v>700</v>
      </c>
      <c r="I1334" s="16">
        <v>1100</v>
      </c>
      <c r="J1334" s="17">
        <v>1100</v>
      </c>
      <c r="K1334" s="60">
        <f t="shared" si="65"/>
        <v>6200</v>
      </c>
      <c r="L1334" s="95">
        <f>'Estates Usage'!I320</f>
        <v>52</v>
      </c>
      <c r="M1334" s="95">
        <f>'Estates Usage'!J320</f>
        <v>46</v>
      </c>
      <c r="N1334" s="95">
        <f>'Estates Usage'!K320</f>
        <v>46.75</v>
      </c>
      <c r="O1334" s="95">
        <f>'Estates Usage'!L320</f>
        <v>45.25</v>
      </c>
      <c r="P1334" s="95">
        <f>'Estates Usage'!M320</f>
        <v>48.25</v>
      </c>
      <c r="Q1334" s="95">
        <f>'Estates Usage'!N320</f>
        <v>48.25</v>
      </c>
      <c r="R1334" s="64">
        <f t="shared" si="66"/>
        <v>47.75</v>
      </c>
      <c r="S1334" s="114">
        <f t="shared" si="67"/>
        <v>516.66666666666663</v>
      </c>
    </row>
    <row r="1335" spans="2:19" ht="15.75" x14ac:dyDescent="0.25">
      <c r="B1335" s="59"/>
      <c r="C1335" s="13">
        <v>0.625</v>
      </c>
      <c r="D1335" s="14">
        <v>3320</v>
      </c>
      <c r="E1335" s="15">
        <v>1000</v>
      </c>
      <c r="F1335" s="15">
        <v>700</v>
      </c>
      <c r="G1335" s="16">
        <v>800</v>
      </c>
      <c r="H1335" s="15">
        <v>800</v>
      </c>
      <c r="I1335" s="16">
        <v>1100</v>
      </c>
      <c r="J1335" s="17">
        <v>1100</v>
      </c>
      <c r="K1335" s="60">
        <f t="shared" si="65"/>
        <v>5500</v>
      </c>
      <c r="L1335" s="95">
        <f>'Estates Usage'!I321</f>
        <v>47.5</v>
      </c>
      <c r="M1335" s="95">
        <f>'Estates Usage'!J321</f>
        <v>45.25</v>
      </c>
      <c r="N1335" s="95">
        <f>'Estates Usage'!K321</f>
        <v>46</v>
      </c>
      <c r="O1335" s="95">
        <f>'Estates Usage'!L321</f>
        <v>46</v>
      </c>
      <c r="P1335" s="95">
        <f>'Estates Usage'!M321</f>
        <v>48.25</v>
      </c>
      <c r="Q1335" s="95">
        <f>'Estates Usage'!N321</f>
        <v>48.25</v>
      </c>
      <c r="R1335" s="64">
        <f t="shared" si="66"/>
        <v>46.875</v>
      </c>
      <c r="S1335" s="114">
        <f t="shared" si="67"/>
        <v>458.33333333333331</v>
      </c>
    </row>
    <row r="1336" spans="2:19" ht="15.75" x14ac:dyDescent="0.25">
      <c r="B1336" s="59"/>
      <c r="C1336" s="13">
        <v>0.625</v>
      </c>
      <c r="D1336" s="14">
        <v>3321</v>
      </c>
      <c r="E1336" s="15">
        <v>900</v>
      </c>
      <c r="F1336" s="15">
        <v>700</v>
      </c>
      <c r="G1336" s="16">
        <v>700</v>
      </c>
      <c r="H1336" s="15">
        <v>700</v>
      </c>
      <c r="I1336" s="16">
        <v>1200</v>
      </c>
      <c r="J1336" s="17">
        <v>1600</v>
      </c>
      <c r="K1336" s="60">
        <f t="shared" si="65"/>
        <v>5800</v>
      </c>
      <c r="L1336" s="95">
        <f>'Estates Usage'!I322</f>
        <v>46.75</v>
      </c>
      <c r="M1336" s="95">
        <f>'Estates Usage'!J322</f>
        <v>45.25</v>
      </c>
      <c r="N1336" s="95">
        <f>'Estates Usage'!K322</f>
        <v>45.25</v>
      </c>
      <c r="O1336" s="95">
        <f>'Estates Usage'!L322</f>
        <v>45.25</v>
      </c>
      <c r="P1336" s="95">
        <f>'Estates Usage'!M322</f>
        <v>49</v>
      </c>
      <c r="Q1336" s="95">
        <f>'Estates Usage'!N322</f>
        <v>52</v>
      </c>
      <c r="R1336" s="64">
        <f t="shared" si="66"/>
        <v>47.25</v>
      </c>
      <c r="S1336" s="114">
        <f t="shared" si="67"/>
        <v>483.33333333333331</v>
      </c>
    </row>
    <row r="1337" spans="2:19" ht="15.75" x14ac:dyDescent="0.25">
      <c r="B1337" s="59"/>
      <c r="C1337" s="13">
        <v>0.625</v>
      </c>
      <c r="D1337" s="14">
        <v>3322</v>
      </c>
      <c r="E1337" s="15">
        <v>800</v>
      </c>
      <c r="F1337" s="15">
        <v>200</v>
      </c>
      <c r="G1337" s="16">
        <v>700</v>
      </c>
      <c r="H1337" s="15">
        <v>500</v>
      </c>
      <c r="I1337" s="16">
        <v>1000</v>
      </c>
      <c r="J1337" s="17">
        <v>1000</v>
      </c>
      <c r="K1337" s="60">
        <f t="shared" si="65"/>
        <v>4200</v>
      </c>
      <c r="L1337" s="95">
        <f>'Estates Usage'!I323</f>
        <v>46</v>
      </c>
      <c r="M1337" s="95">
        <f>'Estates Usage'!J323</f>
        <v>41.5</v>
      </c>
      <c r="N1337" s="95">
        <f>'Estates Usage'!K323</f>
        <v>45.25</v>
      </c>
      <c r="O1337" s="95">
        <f>'Estates Usage'!L323</f>
        <v>43.75</v>
      </c>
      <c r="P1337" s="95">
        <f>'Estates Usage'!M323</f>
        <v>47.5</v>
      </c>
      <c r="Q1337" s="95">
        <f>'Estates Usage'!N323</f>
        <v>47.5</v>
      </c>
      <c r="R1337" s="64">
        <f t="shared" si="66"/>
        <v>45.25</v>
      </c>
      <c r="S1337" s="114">
        <f t="shared" si="67"/>
        <v>350</v>
      </c>
    </row>
    <row r="1338" spans="2:19" ht="15.75" x14ac:dyDescent="0.25">
      <c r="B1338" s="59"/>
      <c r="C1338" s="13">
        <v>0.625</v>
      </c>
      <c r="D1338" s="14">
        <v>3324</v>
      </c>
      <c r="E1338" s="15">
        <v>1500</v>
      </c>
      <c r="F1338" s="15">
        <v>1800</v>
      </c>
      <c r="G1338" s="16">
        <v>1400</v>
      </c>
      <c r="H1338" s="15">
        <v>1300</v>
      </c>
      <c r="I1338" s="16">
        <v>1800</v>
      </c>
      <c r="J1338" s="17">
        <v>1200</v>
      </c>
      <c r="K1338" s="60">
        <f t="shared" si="65"/>
        <v>9000</v>
      </c>
      <c r="L1338" s="95">
        <f>'Estates Usage'!I324</f>
        <v>51.25</v>
      </c>
      <c r="M1338" s="95">
        <f>'Estates Usage'!J324</f>
        <v>53.5</v>
      </c>
      <c r="N1338" s="95">
        <f>'Estates Usage'!K324</f>
        <v>50.5</v>
      </c>
      <c r="O1338" s="95">
        <f>'Estates Usage'!L324</f>
        <v>49.75</v>
      </c>
      <c r="P1338" s="95">
        <f>'Estates Usage'!M324</f>
        <v>53.5</v>
      </c>
      <c r="Q1338" s="95">
        <f>'Estates Usage'!N324</f>
        <v>49</v>
      </c>
      <c r="R1338" s="64">
        <f t="shared" si="66"/>
        <v>51.25</v>
      </c>
      <c r="S1338" s="114">
        <f t="shared" si="67"/>
        <v>750</v>
      </c>
    </row>
    <row r="1339" spans="2:19" ht="15.75" x14ac:dyDescent="0.25">
      <c r="B1339" s="59"/>
      <c r="C1339" s="13">
        <v>0.625</v>
      </c>
      <c r="D1339" s="14">
        <v>3325</v>
      </c>
      <c r="E1339" s="15">
        <v>1600</v>
      </c>
      <c r="F1339" s="15">
        <v>1100</v>
      </c>
      <c r="G1339" s="16">
        <v>1200</v>
      </c>
      <c r="H1339" s="15">
        <v>800</v>
      </c>
      <c r="I1339" s="16">
        <v>1200</v>
      </c>
      <c r="J1339" s="17">
        <v>1300</v>
      </c>
      <c r="K1339" s="60">
        <f t="shared" si="65"/>
        <v>7200</v>
      </c>
      <c r="L1339" s="95">
        <f>'Estates Usage'!I325</f>
        <v>52</v>
      </c>
      <c r="M1339" s="95">
        <f>'Estates Usage'!J325</f>
        <v>48.25</v>
      </c>
      <c r="N1339" s="95">
        <f>'Estates Usage'!K325</f>
        <v>49</v>
      </c>
      <c r="O1339" s="95">
        <f>'Estates Usage'!L325</f>
        <v>46</v>
      </c>
      <c r="P1339" s="95">
        <f>'Estates Usage'!M325</f>
        <v>49</v>
      </c>
      <c r="Q1339" s="95">
        <f>'Estates Usage'!N325</f>
        <v>49.75</v>
      </c>
      <c r="R1339" s="64">
        <f t="shared" si="66"/>
        <v>49</v>
      </c>
      <c r="S1339" s="114">
        <f t="shared" si="67"/>
        <v>600</v>
      </c>
    </row>
    <row r="1340" spans="2:19" ht="15.75" x14ac:dyDescent="0.25">
      <c r="B1340" s="59"/>
      <c r="C1340" s="13">
        <v>0.625</v>
      </c>
      <c r="D1340" s="14">
        <v>3326</v>
      </c>
      <c r="E1340" s="15">
        <v>700</v>
      </c>
      <c r="F1340" s="15">
        <v>800</v>
      </c>
      <c r="G1340" s="16">
        <v>600</v>
      </c>
      <c r="H1340" s="15">
        <v>500</v>
      </c>
      <c r="I1340" s="16">
        <v>500</v>
      </c>
      <c r="J1340" s="17">
        <v>600</v>
      </c>
      <c r="K1340" s="60">
        <f t="shared" si="65"/>
        <v>3700</v>
      </c>
      <c r="L1340" s="95">
        <f>'Estates Usage'!I326</f>
        <v>45.25</v>
      </c>
      <c r="M1340" s="95">
        <f>'Estates Usage'!J326</f>
        <v>46</v>
      </c>
      <c r="N1340" s="95">
        <f>'Estates Usage'!K326</f>
        <v>44.5</v>
      </c>
      <c r="O1340" s="95">
        <f>'Estates Usage'!L326</f>
        <v>43.75</v>
      </c>
      <c r="P1340" s="95">
        <f>'Estates Usage'!M326</f>
        <v>43.75</v>
      </c>
      <c r="Q1340" s="95">
        <f>'Estates Usage'!N326</f>
        <v>44.5</v>
      </c>
      <c r="R1340" s="64">
        <f t="shared" si="66"/>
        <v>44.625</v>
      </c>
      <c r="S1340" s="114">
        <f t="shared" si="67"/>
        <v>308.33333333333331</v>
      </c>
    </row>
    <row r="1341" spans="2:19" ht="15.75" x14ac:dyDescent="0.25">
      <c r="B1341" s="59"/>
      <c r="C1341" s="13">
        <v>0.625</v>
      </c>
      <c r="D1341" s="14">
        <v>3327</v>
      </c>
      <c r="E1341" s="15">
        <v>900</v>
      </c>
      <c r="F1341" s="15">
        <v>800</v>
      </c>
      <c r="G1341" s="16">
        <v>900</v>
      </c>
      <c r="H1341" s="15">
        <v>700</v>
      </c>
      <c r="I1341" s="16">
        <v>1400</v>
      </c>
      <c r="J1341" s="17">
        <v>1300</v>
      </c>
      <c r="K1341" s="60">
        <f t="shared" si="65"/>
        <v>6000</v>
      </c>
      <c r="L1341" s="95">
        <f>'Estates Usage'!I327</f>
        <v>46.75</v>
      </c>
      <c r="M1341" s="95">
        <f>'Estates Usage'!J327</f>
        <v>46</v>
      </c>
      <c r="N1341" s="95">
        <f>'Estates Usage'!K327</f>
        <v>46.75</v>
      </c>
      <c r="O1341" s="95">
        <f>'Estates Usage'!L327</f>
        <v>45.25</v>
      </c>
      <c r="P1341" s="95">
        <f>'Estates Usage'!M327</f>
        <v>50.5</v>
      </c>
      <c r="Q1341" s="95">
        <f>'Estates Usage'!N327</f>
        <v>49.75</v>
      </c>
      <c r="R1341" s="64">
        <f t="shared" si="66"/>
        <v>47.5</v>
      </c>
      <c r="S1341" s="114">
        <f t="shared" si="67"/>
        <v>500</v>
      </c>
    </row>
    <row r="1342" spans="2:19" ht="15.75" x14ac:dyDescent="0.25">
      <c r="B1342" s="59"/>
      <c r="C1342" s="13">
        <v>0.625</v>
      </c>
      <c r="D1342" s="14">
        <v>3328</v>
      </c>
      <c r="E1342" s="15">
        <v>6300</v>
      </c>
      <c r="F1342" s="15">
        <v>1600</v>
      </c>
      <c r="G1342" s="16">
        <v>1700</v>
      </c>
      <c r="H1342" s="15">
        <v>1400</v>
      </c>
      <c r="I1342" s="16">
        <v>13200</v>
      </c>
      <c r="J1342" s="17">
        <v>13100</v>
      </c>
      <c r="K1342" s="60">
        <f t="shared" si="65"/>
        <v>37300</v>
      </c>
      <c r="L1342" s="95">
        <f>'Estates Usage'!I328</f>
        <v>97.15</v>
      </c>
      <c r="M1342" s="95">
        <f>'Estates Usage'!J328</f>
        <v>52</v>
      </c>
      <c r="N1342" s="95">
        <f>'Estates Usage'!K328</f>
        <v>52.75</v>
      </c>
      <c r="O1342" s="95">
        <f>'Estates Usage'!L328</f>
        <v>50.5</v>
      </c>
      <c r="P1342" s="95">
        <f>'Estates Usage'!M328</f>
        <v>169.60000000000002</v>
      </c>
      <c r="Q1342" s="95">
        <f>'Estates Usage'!N328</f>
        <v>168.55</v>
      </c>
      <c r="R1342" s="64">
        <f t="shared" si="66"/>
        <v>98.424999999999997</v>
      </c>
      <c r="S1342" s="114">
        <f t="shared" si="67"/>
        <v>3108.3333333333335</v>
      </c>
    </row>
    <row r="1343" spans="2:19" ht="15.75" x14ac:dyDescent="0.25">
      <c r="B1343" s="59"/>
      <c r="C1343" s="13">
        <v>0.625</v>
      </c>
      <c r="D1343" s="14">
        <v>3329</v>
      </c>
      <c r="E1343" s="15">
        <v>4900</v>
      </c>
      <c r="F1343" s="15">
        <v>1500</v>
      </c>
      <c r="G1343" s="16">
        <v>1600</v>
      </c>
      <c r="H1343" s="15">
        <v>1600</v>
      </c>
      <c r="I1343" s="16">
        <v>5000</v>
      </c>
      <c r="J1343" s="17">
        <v>6200</v>
      </c>
      <c r="K1343" s="60">
        <f t="shared" si="65"/>
        <v>20800</v>
      </c>
      <c r="L1343" s="95">
        <f>'Estates Usage'!I329</f>
        <v>82.45</v>
      </c>
      <c r="M1343" s="95">
        <f>'Estates Usage'!J329</f>
        <v>51.25</v>
      </c>
      <c r="N1343" s="95">
        <f>'Estates Usage'!K329</f>
        <v>52</v>
      </c>
      <c r="O1343" s="95">
        <f>'Estates Usage'!L329</f>
        <v>52</v>
      </c>
      <c r="P1343" s="95">
        <f>'Estates Usage'!M329</f>
        <v>83.5</v>
      </c>
      <c r="Q1343" s="95">
        <f>'Estates Usage'!N329</f>
        <v>96.1</v>
      </c>
      <c r="R1343" s="64">
        <f t="shared" si="66"/>
        <v>69.55</v>
      </c>
      <c r="S1343" s="114">
        <f t="shared" si="67"/>
        <v>1733.3333333333333</v>
      </c>
    </row>
    <row r="1344" spans="2:19" ht="15.75" x14ac:dyDescent="0.25">
      <c r="B1344" s="59"/>
      <c r="C1344" s="13">
        <v>0.625</v>
      </c>
      <c r="D1344" s="14">
        <v>3332</v>
      </c>
      <c r="E1344" s="15"/>
      <c r="F1344" s="15"/>
      <c r="G1344" s="16"/>
      <c r="H1344" s="15"/>
      <c r="I1344" s="16"/>
      <c r="J1344" s="17"/>
      <c r="K1344" s="60">
        <f t="shared" si="65"/>
        <v>0</v>
      </c>
      <c r="L1344" s="95">
        <f>'Estates Usage'!I330</f>
        <v>40</v>
      </c>
      <c r="M1344" s="95">
        <f>'Estates Usage'!J330</f>
        <v>40</v>
      </c>
      <c r="N1344" s="95">
        <f>'Estates Usage'!K330</f>
        <v>40</v>
      </c>
      <c r="O1344" s="95">
        <f>'Estates Usage'!L330</f>
        <v>40</v>
      </c>
      <c r="P1344" s="95">
        <f>'Estates Usage'!M330</f>
        <v>40</v>
      </c>
      <c r="Q1344" s="95">
        <f>'Estates Usage'!N330</f>
        <v>40</v>
      </c>
      <c r="R1344" s="64">
        <f t="shared" si="66"/>
        <v>40</v>
      </c>
      <c r="S1344" s="114" t="str">
        <f t="shared" si="67"/>
        <v/>
      </c>
    </row>
    <row r="1345" spans="2:19" ht="15.75" x14ac:dyDescent="0.25">
      <c r="B1345" s="59"/>
      <c r="C1345" s="13">
        <v>0.625</v>
      </c>
      <c r="D1345" s="14">
        <v>3333</v>
      </c>
      <c r="E1345" s="15"/>
      <c r="F1345" s="15"/>
      <c r="G1345" s="16"/>
      <c r="H1345" s="15"/>
      <c r="I1345" s="16"/>
      <c r="J1345" s="17"/>
      <c r="K1345" s="60">
        <f t="shared" si="65"/>
        <v>0</v>
      </c>
      <c r="L1345" s="95">
        <f>'Estates Usage'!I331</f>
        <v>40</v>
      </c>
      <c r="M1345" s="95">
        <f>'Estates Usage'!J331</f>
        <v>40</v>
      </c>
      <c r="N1345" s="95">
        <f>'Estates Usage'!K331</f>
        <v>40</v>
      </c>
      <c r="O1345" s="95">
        <f>'Estates Usage'!L331</f>
        <v>40</v>
      </c>
      <c r="P1345" s="95">
        <f>'Estates Usage'!M331</f>
        <v>40</v>
      </c>
      <c r="Q1345" s="95">
        <f>'Estates Usage'!N331</f>
        <v>40</v>
      </c>
      <c r="R1345" s="64">
        <f t="shared" si="66"/>
        <v>40</v>
      </c>
      <c r="S1345" s="114" t="str">
        <f t="shared" si="67"/>
        <v/>
      </c>
    </row>
    <row r="1346" spans="2:19" ht="15.75" x14ac:dyDescent="0.25">
      <c r="B1346" s="59"/>
      <c r="C1346" s="13">
        <v>0.625</v>
      </c>
      <c r="D1346" s="14">
        <v>3335</v>
      </c>
      <c r="E1346" s="15">
        <v>800</v>
      </c>
      <c r="F1346" s="15">
        <v>300</v>
      </c>
      <c r="G1346" s="16"/>
      <c r="H1346" s="15"/>
      <c r="I1346" s="16">
        <v>700</v>
      </c>
      <c r="J1346" s="17">
        <v>700</v>
      </c>
      <c r="K1346" s="60">
        <f t="shared" si="65"/>
        <v>2500</v>
      </c>
      <c r="L1346" s="95">
        <f>'Estates Usage'!I332</f>
        <v>46</v>
      </c>
      <c r="M1346" s="95">
        <f>'Estates Usage'!J332</f>
        <v>42.25</v>
      </c>
      <c r="N1346" s="95">
        <f>'Estates Usage'!K332</f>
        <v>40</v>
      </c>
      <c r="O1346" s="95">
        <f>'Estates Usage'!L332</f>
        <v>40</v>
      </c>
      <c r="P1346" s="95">
        <f>'Estates Usage'!M332</f>
        <v>45.25</v>
      </c>
      <c r="Q1346" s="95">
        <f>'Estates Usage'!N332</f>
        <v>45.25</v>
      </c>
      <c r="R1346" s="64">
        <f t="shared" si="66"/>
        <v>43.125</v>
      </c>
      <c r="S1346" s="114">
        <f t="shared" si="67"/>
        <v>312.5</v>
      </c>
    </row>
    <row r="1347" spans="2:19" ht="15.75" x14ac:dyDescent="0.25">
      <c r="B1347" s="59"/>
      <c r="C1347" s="13">
        <v>0.625</v>
      </c>
      <c r="D1347" s="14">
        <v>3337</v>
      </c>
      <c r="E1347" s="15">
        <v>1700</v>
      </c>
      <c r="F1347" s="15">
        <v>1500</v>
      </c>
      <c r="G1347" s="16">
        <v>1500</v>
      </c>
      <c r="H1347" s="15">
        <v>1200</v>
      </c>
      <c r="I1347" s="16">
        <v>1400</v>
      </c>
      <c r="J1347" s="17">
        <v>1300</v>
      </c>
      <c r="K1347" s="60">
        <f t="shared" si="65"/>
        <v>8600</v>
      </c>
      <c r="L1347" s="95">
        <f>'Estates Usage'!I333</f>
        <v>52.75</v>
      </c>
      <c r="M1347" s="95">
        <f>'Estates Usage'!J333</f>
        <v>51.25</v>
      </c>
      <c r="N1347" s="95">
        <f>'Estates Usage'!K333</f>
        <v>51.25</v>
      </c>
      <c r="O1347" s="95">
        <f>'Estates Usage'!L333</f>
        <v>49</v>
      </c>
      <c r="P1347" s="95">
        <f>'Estates Usage'!M333</f>
        <v>50.5</v>
      </c>
      <c r="Q1347" s="95">
        <f>'Estates Usage'!N333</f>
        <v>49.75</v>
      </c>
      <c r="R1347" s="64">
        <f t="shared" si="66"/>
        <v>50.75</v>
      </c>
      <c r="S1347" s="114">
        <f t="shared" si="67"/>
        <v>716.66666666666663</v>
      </c>
    </row>
    <row r="1348" spans="2:19" ht="15.75" x14ac:dyDescent="0.25">
      <c r="B1348" s="59"/>
      <c r="C1348" s="13">
        <v>0.625</v>
      </c>
      <c r="D1348" s="14">
        <v>3338</v>
      </c>
      <c r="E1348" s="15">
        <v>1100</v>
      </c>
      <c r="F1348" s="15">
        <v>900</v>
      </c>
      <c r="G1348" s="16">
        <v>1300</v>
      </c>
      <c r="H1348" s="15">
        <v>1000</v>
      </c>
      <c r="I1348" s="16">
        <v>1500</v>
      </c>
      <c r="J1348" s="17">
        <v>1300</v>
      </c>
      <c r="K1348" s="60">
        <f t="shared" si="65"/>
        <v>7100</v>
      </c>
      <c r="L1348" s="95">
        <f>'Estates Usage'!I334</f>
        <v>48.25</v>
      </c>
      <c r="M1348" s="95">
        <f>'Estates Usage'!J334</f>
        <v>46.75</v>
      </c>
      <c r="N1348" s="95">
        <f>'Estates Usage'!K334</f>
        <v>49.75</v>
      </c>
      <c r="O1348" s="95">
        <f>'Estates Usage'!L334</f>
        <v>47.5</v>
      </c>
      <c r="P1348" s="95">
        <f>'Estates Usage'!M334</f>
        <v>51.25</v>
      </c>
      <c r="Q1348" s="95">
        <f>'Estates Usage'!N334</f>
        <v>49.75</v>
      </c>
      <c r="R1348" s="64">
        <f t="shared" si="66"/>
        <v>48.875</v>
      </c>
      <c r="S1348" s="114">
        <f t="shared" si="67"/>
        <v>591.66666666666663</v>
      </c>
    </row>
    <row r="1349" spans="2:19" ht="15.75" x14ac:dyDescent="0.25">
      <c r="B1349" s="59"/>
      <c r="C1349" s="13">
        <v>0.625</v>
      </c>
      <c r="D1349" s="14">
        <v>3339</v>
      </c>
      <c r="E1349" s="15">
        <v>1600</v>
      </c>
      <c r="F1349" s="15">
        <v>500</v>
      </c>
      <c r="G1349" s="16">
        <v>800</v>
      </c>
      <c r="H1349" s="15">
        <v>200</v>
      </c>
      <c r="I1349" s="16">
        <v>3000</v>
      </c>
      <c r="J1349" s="17">
        <v>1400</v>
      </c>
      <c r="K1349" s="60">
        <f t="shared" si="65"/>
        <v>7500</v>
      </c>
      <c r="L1349" s="95">
        <f>'Estates Usage'!I335</f>
        <v>52</v>
      </c>
      <c r="M1349" s="95">
        <f>'Estates Usage'!J335</f>
        <v>43.75</v>
      </c>
      <c r="N1349" s="95">
        <f>'Estates Usage'!K335</f>
        <v>46</v>
      </c>
      <c r="O1349" s="95">
        <f>'Estates Usage'!L335</f>
        <v>41.5</v>
      </c>
      <c r="P1349" s="95">
        <f>'Estates Usage'!M335</f>
        <v>64</v>
      </c>
      <c r="Q1349" s="95">
        <f>'Estates Usage'!N335</f>
        <v>50.5</v>
      </c>
      <c r="R1349" s="64">
        <f t="shared" si="66"/>
        <v>49.625</v>
      </c>
      <c r="S1349" s="114">
        <f t="shared" si="67"/>
        <v>625</v>
      </c>
    </row>
    <row r="1350" spans="2:19" ht="15.75" x14ac:dyDescent="0.25">
      <c r="B1350" s="59"/>
      <c r="C1350" s="13">
        <v>0.625</v>
      </c>
      <c r="D1350" s="14">
        <v>3340</v>
      </c>
      <c r="E1350" s="15">
        <v>1700</v>
      </c>
      <c r="F1350" s="15">
        <v>1400</v>
      </c>
      <c r="G1350" s="16">
        <v>1300</v>
      </c>
      <c r="H1350" s="15">
        <v>1300</v>
      </c>
      <c r="I1350" s="16">
        <v>1500</v>
      </c>
      <c r="J1350" s="17">
        <v>1800</v>
      </c>
      <c r="K1350" s="60">
        <f t="shared" si="65"/>
        <v>9000</v>
      </c>
      <c r="L1350" s="95">
        <f>'Estates Usage'!I336</f>
        <v>52.75</v>
      </c>
      <c r="M1350" s="95">
        <f>'Estates Usage'!J336</f>
        <v>50.5</v>
      </c>
      <c r="N1350" s="95">
        <f>'Estates Usage'!K336</f>
        <v>49.75</v>
      </c>
      <c r="O1350" s="95">
        <f>'Estates Usage'!L336</f>
        <v>49.75</v>
      </c>
      <c r="P1350" s="95">
        <f>'Estates Usage'!M336</f>
        <v>51.25</v>
      </c>
      <c r="Q1350" s="95">
        <f>'Estates Usage'!N336</f>
        <v>53.5</v>
      </c>
      <c r="R1350" s="64">
        <f t="shared" si="66"/>
        <v>51.25</v>
      </c>
      <c r="S1350" s="114">
        <f t="shared" si="67"/>
        <v>750</v>
      </c>
    </row>
    <row r="1351" spans="2:19" ht="15.75" x14ac:dyDescent="0.25">
      <c r="B1351" s="59"/>
      <c r="C1351" s="13">
        <v>0.625</v>
      </c>
      <c r="D1351" s="14">
        <v>3341</v>
      </c>
      <c r="E1351" s="15">
        <v>6400</v>
      </c>
      <c r="F1351" s="15">
        <v>4100</v>
      </c>
      <c r="G1351" s="16">
        <v>6100</v>
      </c>
      <c r="H1351" s="15">
        <v>9800</v>
      </c>
      <c r="I1351" s="16">
        <v>11200</v>
      </c>
      <c r="J1351" s="17">
        <v>5300</v>
      </c>
      <c r="K1351" s="60">
        <f t="shared" si="65"/>
        <v>42900</v>
      </c>
      <c r="L1351" s="95">
        <f>'Estates Usage'!I337</f>
        <v>98.2</v>
      </c>
      <c r="M1351" s="95">
        <f>'Estates Usage'!J337</f>
        <v>74.05</v>
      </c>
      <c r="N1351" s="95">
        <f>'Estates Usage'!K337</f>
        <v>95.05</v>
      </c>
      <c r="O1351" s="95">
        <f>'Estates Usage'!L337</f>
        <v>133.9</v>
      </c>
      <c r="P1351" s="95">
        <f>'Estates Usage'!M337</f>
        <v>148.60000000000002</v>
      </c>
      <c r="Q1351" s="95">
        <f>'Estates Usage'!N337</f>
        <v>86.65</v>
      </c>
      <c r="R1351" s="64">
        <f t="shared" si="66"/>
        <v>106.075</v>
      </c>
      <c r="S1351" s="114">
        <f t="shared" si="67"/>
        <v>3575</v>
      </c>
    </row>
    <row r="1352" spans="2:19" ht="15.75" x14ac:dyDescent="0.25">
      <c r="B1352" s="59"/>
      <c r="C1352" s="13">
        <v>0.625</v>
      </c>
      <c r="D1352" s="14">
        <v>3342</v>
      </c>
      <c r="E1352" s="15">
        <v>1600</v>
      </c>
      <c r="F1352" s="15">
        <v>900</v>
      </c>
      <c r="G1352" s="16">
        <v>400</v>
      </c>
      <c r="H1352" s="15">
        <v>500</v>
      </c>
      <c r="I1352" s="16">
        <v>1300</v>
      </c>
      <c r="J1352" s="17">
        <v>1500</v>
      </c>
      <c r="K1352" s="60">
        <f t="shared" si="65"/>
        <v>6200</v>
      </c>
      <c r="L1352" s="95">
        <f>'Estates Usage'!I338</f>
        <v>52</v>
      </c>
      <c r="M1352" s="95">
        <f>'Estates Usage'!J338</f>
        <v>46.75</v>
      </c>
      <c r="N1352" s="95">
        <f>'Estates Usage'!K338</f>
        <v>43</v>
      </c>
      <c r="O1352" s="95">
        <f>'Estates Usage'!L338</f>
        <v>43.75</v>
      </c>
      <c r="P1352" s="95">
        <f>'Estates Usage'!M338</f>
        <v>49.75</v>
      </c>
      <c r="Q1352" s="95">
        <f>'Estates Usage'!N338</f>
        <v>51.25</v>
      </c>
      <c r="R1352" s="64">
        <f t="shared" si="66"/>
        <v>47.75</v>
      </c>
      <c r="S1352" s="114">
        <f t="shared" si="67"/>
        <v>516.66666666666663</v>
      </c>
    </row>
    <row r="1353" spans="2:19" ht="15.75" x14ac:dyDescent="0.25">
      <c r="B1353" s="59"/>
      <c r="C1353" s="13">
        <v>0.625</v>
      </c>
      <c r="D1353" s="14">
        <v>3343</v>
      </c>
      <c r="E1353" s="15">
        <v>500</v>
      </c>
      <c r="F1353" s="15">
        <v>400</v>
      </c>
      <c r="G1353" s="16">
        <v>400</v>
      </c>
      <c r="H1353" s="15">
        <v>300</v>
      </c>
      <c r="I1353" s="16">
        <v>1300</v>
      </c>
      <c r="J1353" s="17">
        <v>1500</v>
      </c>
      <c r="K1353" s="60">
        <f t="shared" ref="K1353:K1395" si="68">SUM(E1353:J1353)</f>
        <v>4400</v>
      </c>
      <c r="L1353" s="95">
        <f>'Estates Usage'!I339</f>
        <v>43.75</v>
      </c>
      <c r="M1353" s="95">
        <f>'Estates Usage'!J339</f>
        <v>43</v>
      </c>
      <c r="N1353" s="95">
        <f>'Estates Usage'!K339</f>
        <v>43</v>
      </c>
      <c r="O1353" s="95">
        <f>'Estates Usage'!L339</f>
        <v>42.25</v>
      </c>
      <c r="P1353" s="95">
        <f>'Estates Usage'!M339</f>
        <v>49.75</v>
      </c>
      <c r="Q1353" s="95">
        <f>'Estates Usage'!N339</f>
        <v>51.25</v>
      </c>
      <c r="R1353" s="64">
        <f t="shared" ref="R1353:R1395" si="69">AVERAGE(L1353:Q1353)</f>
        <v>45.5</v>
      </c>
      <c r="S1353" s="114">
        <f t="shared" ref="S1353:S1395" si="70">IFERROR(AVERAGE(E1353:J1353)/2,"")</f>
        <v>366.66666666666669</v>
      </c>
    </row>
    <row r="1354" spans="2:19" ht="15.75" x14ac:dyDescent="0.25">
      <c r="B1354" s="59"/>
      <c r="C1354" s="13">
        <v>0.625</v>
      </c>
      <c r="D1354" s="14">
        <v>3344</v>
      </c>
      <c r="E1354" s="15">
        <v>1100</v>
      </c>
      <c r="F1354" s="15">
        <v>700</v>
      </c>
      <c r="G1354" s="16">
        <v>800</v>
      </c>
      <c r="H1354" s="15">
        <v>700</v>
      </c>
      <c r="I1354" s="16">
        <v>1700</v>
      </c>
      <c r="J1354" s="17">
        <v>1800</v>
      </c>
      <c r="K1354" s="60">
        <f t="shared" si="68"/>
        <v>6800</v>
      </c>
      <c r="L1354" s="95">
        <f>'Estates Usage'!I340</f>
        <v>48.25</v>
      </c>
      <c r="M1354" s="95">
        <f>'Estates Usage'!J340</f>
        <v>45.25</v>
      </c>
      <c r="N1354" s="95">
        <f>'Estates Usage'!K340</f>
        <v>46</v>
      </c>
      <c r="O1354" s="95">
        <f>'Estates Usage'!L340</f>
        <v>45.25</v>
      </c>
      <c r="P1354" s="95">
        <f>'Estates Usage'!M340</f>
        <v>52.75</v>
      </c>
      <c r="Q1354" s="95">
        <f>'Estates Usage'!N340</f>
        <v>53.5</v>
      </c>
      <c r="R1354" s="64">
        <f t="shared" si="69"/>
        <v>48.5</v>
      </c>
      <c r="S1354" s="114">
        <f t="shared" si="70"/>
        <v>566.66666666666663</v>
      </c>
    </row>
    <row r="1355" spans="2:19" ht="15.75" x14ac:dyDescent="0.25">
      <c r="B1355" s="59"/>
      <c r="C1355" s="13">
        <v>0.625</v>
      </c>
      <c r="D1355" s="14">
        <v>3345</v>
      </c>
      <c r="E1355" s="15">
        <v>5600</v>
      </c>
      <c r="F1355" s="15">
        <v>900</v>
      </c>
      <c r="G1355" s="16">
        <v>1100</v>
      </c>
      <c r="H1355" s="15">
        <v>800</v>
      </c>
      <c r="I1355" s="16">
        <v>12900</v>
      </c>
      <c r="J1355" s="17">
        <v>18200</v>
      </c>
      <c r="K1355" s="60">
        <f t="shared" si="68"/>
        <v>39500</v>
      </c>
      <c r="L1355" s="95">
        <f>'Estates Usage'!I341</f>
        <v>89.8</v>
      </c>
      <c r="M1355" s="95">
        <f>'Estates Usage'!J341</f>
        <v>46.75</v>
      </c>
      <c r="N1355" s="95">
        <f>'Estates Usage'!K341</f>
        <v>48.25</v>
      </c>
      <c r="O1355" s="95">
        <f>'Estates Usage'!L341</f>
        <v>46</v>
      </c>
      <c r="P1355" s="95">
        <f>'Estates Usage'!M341</f>
        <v>166.45</v>
      </c>
      <c r="Q1355" s="95">
        <f>'Estates Usage'!N341</f>
        <v>222.1</v>
      </c>
      <c r="R1355" s="64">
        <f t="shared" si="69"/>
        <v>103.22500000000001</v>
      </c>
      <c r="S1355" s="114">
        <f t="shared" si="70"/>
        <v>3291.6666666666665</v>
      </c>
    </row>
    <row r="1356" spans="2:19" ht="15.75" x14ac:dyDescent="0.25">
      <c r="B1356" s="59"/>
      <c r="C1356" s="13">
        <v>0.625</v>
      </c>
      <c r="D1356" s="14">
        <v>3346</v>
      </c>
      <c r="E1356" s="15">
        <v>2200</v>
      </c>
      <c r="F1356" s="15">
        <v>900</v>
      </c>
      <c r="G1356" s="16">
        <v>900</v>
      </c>
      <c r="H1356" s="15">
        <v>700</v>
      </c>
      <c r="I1356" s="16">
        <v>300</v>
      </c>
      <c r="J1356" s="17">
        <v>900</v>
      </c>
      <c r="K1356" s="60">
        <f t="shared" si="68"/>
        <v>5900</v>
      </c>
      <c r="L1356" s="95">
        <f>'Estates Usage'!I342</f>
        <v>56.8</v>
      </c>
      <c r="M1356" s="95">
        <f>'Estates Usage'!J342</f>
        <v>46.75</v>
      </c>
      <c r="N1356" s="95">
        <f>'Estates Usage'!K342</f>
        <v>46.75</v>
      </c>
      <c r="O1356" s="95">
        <f>'Estates Usage'!L342</f>
        <v>45.25</v>
      </c>
      <c r="P1356" s="95">
        <f>'Estates Usage'!M342</f>
        <v>42.25</v>
      </c>
      <c r="Q1356" s="95">
        <f>'Estates Usage'!N342</f>
        <v>46.75</v>
      </c>
      <c r="R1356" s="64">
        <f t="shared" si="69"/>
        <v>47.425000000000004</v>
      </c>
      <c r="S1356" s="114">
        <f t="shared" si="70"/>
        <v>491.66666666666669</v>
      </c>
    </row>
    <row r="1357" spans="2:19" ht="15.75" x14ac:dyDescent="0.25">
      <c r="B1357" s="59"/>
      <c r="C1357" s="13">
        <v>0.625</v>
      </c>
      <c r="D1357" s="14">
        <v>3347</v>
      </c>
      <c r="E1357" s="15">
        <v>300</v>
      </c>
      <c r="F1357" s="15">
        <v>300</v>
      </c>
      <c r="G1357" s="16">
        <v>200</v>
      </c>
      <c r="H1357" s="15">
        <v>800</v>
      </c>
      <c r="I1357" s="16"/>
      <c r="J1357" s="17"/>
      <c r="K1357" s="60">
        <f t="shared" si="68"/>
        <v>1600</v>
      </c>
      <c r="L1357" s="95">
        <f>'Estates Usage'!I343</f>
        <v>42.25</v>
      </c>
      <c r="M1357" s="95">
        <f>'Estates Usage'!J343</f>
        <v>42.25</v>
      </c>
      <c r="N1357" s="95">
        <f>'Estates Usage'!K343</f>
        <v>41.5</v>
      </c>
      <c r="O1357" s="95">
        <f>'Estates Usage'!L343</f>
        <v>46</v>
      </c>
      <c r="P1357" s="95">
        <f>'Estates Usage'!M343</f>
        <v>40</v>
      </c>
      <c r="Q1357" s="95">
        <f>'Estates Usage'!N343</f>
        <v>40</v>
      </c>
      <c r="R1357" s="64">
        <f t="shared" si="69"/>
        <v>42</v>
      </c>
      <c r="S1357" s="114">
        <f t="shared" si="70"/>
        <v>200</v>
      </c>
    </row>
    <row r="1358" spans="2:19" ht="15.75" x14ac:dyDescent="0.25">
      <c r="B1358" s="59"/>
      <c r="C1358" s="13">
        <v>0.625</v>
      </c>
      <c r="D1358" s="14">
        <v>3348</v>
      </c>
      <c r="E1358" s="15">
        <v>700</v>
      </c>
      <c r="F1358" s="15">
        <v>400</v>
      </c>
      <c r="G1358" s="16">
        <v>500</v>
      </c>
      <c r="H1358" s="15">
        <v>500</v>
      </c>
      <c r="I1358" s="16">
        <v>1200</v>
      </c>
      <c r="J1358" s="17">
        <v>2300</v>
      </c>
      <c r="K1358" s="60">
        <f t="shared" si="68"/>
        <v>5600</v>
      </c>
      <c r="L1358" s="95">
        <f>'Estates Usage'!I344</f>
        <v>45.25</v>
      </c>
      <c r="M1358" s="95">
        <f>'Estates Usage'!J344</f>
        <v>43</v>
      </c>
      <c r="N1358" s="95">
        <f>'Estates Usage'!K344</f>
        <v>43.75</v>
      </c>
      <c r="O1358" s="95">
        <f>'Estates Usage'!L344</f>
        <v>43.75</v>
      </c>
      <c r="P1358" s="95">
        <f>'Estates Usage'!M344</f>
        <v>49</v>
      </c>
      <c r="Q1358" s="95">
        <f>'Estates Usage'!N344</f>
        <v>57.7</v>
      </c>
      <c r="R1358" s="64">
        <f t="shared" si="69"/>
        <v>47.074999999999996</v>
      </c>
      <c r="S1358" s="114">
        <f t="shared" si="70"/>
        <v>466.66666666666669</v>
      </c>
    </row>
    <row r="1359" spans="2:19" ht="15.75" x14ac:dyDescent="0.25">
      <c r="B1359" s="59"/>
      <c r="C1359" s="13">
        <v>0.625</v>
      </c>
      <c r="D1359" s="14">
        <v>3350</v>
      </c>
      <c r="E1359" s="15">
        <v>1500</v>
      </c>
      <c r="F1359" s="15">
        <v>900</v>
      </c>
      <c r="G1359" s="16">
        <v>1200</v>
      </c>
      <c r="H1359" s="15">
        <v>1000</v>
      </c>
      <c r="I1359" s="16">
        <v>7200</v>
      </c>
      <c r="J1359" s="17">
        <v>9100</v>
      </c>
      <c r="K1359" s="60">
        <f t="shared" si="68"/>
        <v>20900</v>
      </c>
      <c r="L1359" s="95">
        <f>'Estates Usage'!I345</f>
        <v>51.25</v>
      </c>
      <c r="M1359" s="95">
        <f>'Estates Usage'!J345</f>
        <v>46.75</v>
      </c>
      <c r="N1359" s="95">
        <f>'Estates Usage'!K345</f>
        <v>49</v>
      </c>
      <c r="O1359" s="95">
        <f>'Estates Usage'!L345</f>
        <v>47.5</v>
      </c>
      <c r="P1359" s="95">
        <f>'Estates Usage'!M345</f>
        <v>106.6</v>
      </c>
      <c r="Q1359" s="95">
        <f>'Estates Usage'!N345</f>
        <v>126.55000000000001</v>
      </c>
      <c r="R1359" s="64">
        <f t="shared" si="69"/>
        <v>71.275000000000006</v>
      </c>
      <c r="S1359" s="114">
        <f t="shared" si="70"/>
        <v>1741.6666666666667</v>
      </c>
    </row>
    <row r="1360" spans="2:19" ht="15.75" x14ac:dyDescent="0.25">
      <c r="B1360" s="59"/>
      <c r="C1360" s="13">
        <v>0.625</v>
      </c>
      <c r="D1360" s="14">
        <v>3351</v>
      </c>
      <c r="E1360" s="15">
        <v>1200</v>
      </c>
      <c r="F1360" s="15">
        <v>800</v>
      </c>
      <c r="G1360" s="16">
        <v>700</v>
      </c>
      <c r="H1360" s="15">
        <v>700</v>
      </c>
      <c r="I1360" s="16">
        <v>1300</v>
      </c>
      <c r="J1360" s="17">
        <v>700</v>
      </c>
      <c r="K1360" s="60">
        <f t="shared" si="68"/>
        <v>5400</v>
      </c>
      <c r="L1360" s="95">
        <f>'Estates Usage'!I346</f>
        <v>49</v>
      </c>
      <c r="M1360" s="95">
        <f>'Estates Usage'!J346</f>
        <v>46</v>
      </c>
      <c r="N1360" s="95">
        <f>'Estates Usage'!K346</f>
        <v>45.25</v>
      </c>
      <c r="O1360" s="95">
        <f>'Estates Usage'!L346</f>
        <v>45.25</v>
      </c>
      <c r="P1360" s="95">
        <f>'Estates Usage'!M346</f>
        <v>49.75</v>
      </c>
      <c r="Q1360" s="95">
        <f>'Estates Usage'!N346</f>
        <v>45.25</v>
      </c>
      <c r="R1360" s="64">
        <f t="shared" si="69"/>
        <v>46.75</v>
      </c>
      <c r="S1360" s="114">
        <f t="shared" si="70"/>
        <v>450</v>
      </c>
    </row>
    <row r="1361" spans="2:19" ht="15.75" x14ac:dyDescent="0.25">
      <c r="B1361" s="59"/>
      <c r="C1361" s="13">
        <v>0.625</v>
      </c>
      <c r="D1361" s="14">
        <v>3352</v>
      </c>
      <c r="E1361" s="15"/>
      <c r="F1361" s="15"/>
      <c r="G1361" s="16">
        <v>500</v>
      </c>
      <c r="H1361" s="15">
        <v>600</v>
      </c>
      <c r="I1361" s="16">
        <v>1400</v>
      </c>
      <c r="J1361" s="17">
        <v>1100</v>
      </c>
      <c r="K1361" s="60">
        <f t="shared" si="68"/>
        <v>3600</v>
      </c>
      <c r="L1361" s="95">
        <f>'Estates Usage'!I347</f>
        <v>40</v>
      </c>
      <c r="M1361" s="95">
        <f>'Estates Usage'!J347</f>
        <v>40</v>
      </c>
      <c r="N1361" s="95">
        <f>'Estates Usage'!K347</f>
        <v>43.75</v>
      </c>
      <c r="O1361" s="95">
        <f>'Estates Usage'!L347</f>
        <v>44.5</v>
      </c>
      <c r="P1361" s="95">
        <f>'Estates Usage'!M347</f>
        <v>50.5</v>
      </c>
      <c r="Q1361" s="95">
        <f>'Estates Usage'!N347</f>
        <v>48.25</v>
      </c>
      <c r="R1361" s="64">
        <f t="shared" si="69"/>
        <v>44.5</v>
      </c>
      <c r="S1361" s="114">
        <f t="shared" si="70"/>
        <v>450</v>
      </c>
    </row>
    <row r="1362" spans="2:19" ht="15.75" x14ac:dyDescent="0.25">
      <c r="B1362" s="59"/>
      <c r="C1362" s="13">
        <v>0.625</v>
      </c>
      <c r="D1362" s="14">
        <v>3353</v>
      </c>
      <c r="E1362" s="15">
        <v>400</v>
      </c>
      <c r="F1362" s="15">
        <v>700</v>
      </c>
      <c r="G1362" s="16">
        <v>700</v>
      </c>
      <c r="H1362" s="15">
        <v>800</v>
      </c>
      <c r="I1362" s="16">
        <v>1300</v>
      </c>
      <c r="J1362" s="17">
        <v>1100</v>
      </c>
      <c r="K1362" s="60">
        <f t="shared" si="68"/>
        <v>5000</v>
      </c>
      <c r="L1362" s="95">
        <f>'Estates Usage'!I348</f>
        <v>43</v>
      </c>
      <c r="M1362" s="95">
        <f>'Estates Usage'!J348</f>
        <v>45.25</v>
      </c>
      <c r="N1362" s="95">
        <f>'Estates Usage'!K348</f>
        <v>45.25</v>
      </c>
      <c r="O1362" s="95">
        <f>'Estates Usage'!L348</f>
        <v>46</v>
      </c>
      <c r="P1362" s="95">
        <f>'Estates Usage'!M348</f>
        <v>49.75</v>
      </c>
      <c r="Q1362" s="95">
        <f>'Estates Usage'!N348</f>
        <v>48.25</v>
      </c>
      <c r="R1362" s="64">
        <f t="shared" si="69"/>
        <v>46.25</v>
      </c>
      <c r="S1362" s="114">
        <f t="shared" si="70"/>
        <v>416.66666666666669</v>
      </c>
    </row>
    <row r="1363" spans="2:19" ht="15.75" x14ac:dyDescent="0.25">
      <c r="B1363" s="59"/>
      <c r="C1363" s="13">
        <v>0.625</v>
      </c>
      <c r="D1363" s="14">
        <v>3354</v>
      </c>
      <c r="E1363" s="15">
        <v>1800</v>
      </c>
      <c r="F1363" s="15">
        <v>1200</v>
      </c>
      <c r="G1363" s="16">
        <v>1300</v>
      </c>
      <c r="H1363" s="15">
        <v>700</v>
      </c>
      <c r="I1363" s="16">
        <v>1900</v>
      </c>
      <c r="J1363" s="17">
        <v>1800</v>
      </c>
      <c r="K1363" s="60">
        <f t="shared" si="68"/>
        <v>8700</v>
      </c>
      <c r="L1363" s="95">
        <f>'Estates Usage'!I349</f>
        <v>53.5</v>
      </c>
      <c r="M1363" s="95">
        <f>'Estates Usage'!J349</f>
        <v>49</v>
      </c>
      <c r="N1363" s="95">
        <f>'Estates Usage'!K349</f>
        <v>49.75</v>
      </c>
      <c r="O1363" s="95">
        <f>'Estates Usage'!L349</f>
        <v>45.25</v>
      </c>
      <c r="P1363" s="95">
        <f>'Estates Usage'!M349</f>
        <v>54.25</v>
      </c>
      <c r="Q1363" s="95">
        <f>'Estates Usage'!N349</f>
        <v>53.5</v>
      </c>
      <c r="R1363" s="64">
        <f t="shared" si="69"/>
        <v>50.875</v>
      </c>
      <c r="S1363" s="114">
        <f t="shared" si="70"/>
        <v>725</v>
      </c>
    </row>
    <row r="1364" spans="2:19" ht="15.75" x14ac:dyDescent="0.25">
      <c r="B1364" s="59"/>
      <c r="C1364" s="13">
        <v>0.625</v>
      </c>
      <c r="D1364" s="14">
        <v>3355</v>
      </c>
      <c r="E1364" s="15">
        <v>2700</v>
      </c>
      <c r="F1364" s="15">
        <v>700</v>
      </c>
      <c r="G1364" s="16">
        <v>700</v>
      </c>
      <c r="H1364" s="15">
        <v>1300</v>
      </c>
      <c r="I1364" s="16">
        <v>7700</v>
      </c>
      <c r="J1364" s="17">
        <v>5400</v>
      </c>
      <c r="K1364" s="60">
        <f t="shared" si="68"/>
        <v>18500</v>
      </c>
      <c r="L1364" s="95">
        <f>'Estates Usage'!I350</f>
        <v>61.3</v>
      </c>
      <c r="M1364" s="95">
        <f>'Estates Usage'!J350</f>
        <v>45.25</v>
      </c>
      <c r="N1364" s="95">
        <f>'Estates Usage'!K350</f>
        <v>45.25</v>
      </c>
      <c r="O1364" s="95">
        <f>'Estates Usage'!L350</f>
        <v>49.75</v>
      </c>
      <c r="P1364" s="95">
        <f>'Estates Usage'!M350</f>
        <v>111.85</v>
      </c>
      <c r="Q1364" s="95">
        <f>'Estates Usage'!N350</f>
        <v>87.7</v>
      </c>
      <c r="R1364" s="64">
        <f t="shared" si="69"/>
        <v>66.849999999999994</v>
      </c>
      <c r="S1364" s="114">
        <f t="shared" si="70"/>
        <v>1541.6666666666667</v>
      </c>
    </row>
    <row r="1365" spans="2:19" ht="15.75" x14ac:dyDescent="0.25">
      <c r="B1365" s="59"/>
      <c r="C1365" s="13">
        <v>0.625</v>
      </c>
      <c r="D1365" s="14">
        <v>3356</v>
      </c>
      <c r="E1365" s="15">
        <v>600</v>
      </c>
      <c r="F1365" s="15">
        <v>700</v>
      </c>
      <c r="G1365" s="16">
        <v>800</v>
      </c>
      <c r="H1365" s="15">
        <v>600</v>
      </c>
      <c r="I1365" s="16">
        <v>800</v>
      </c>
      <c r="J1365" s="17">
        <v>700</v>
      </c>
      <c r="K1365" s="60">
        <f t="shared" si="68"/>
        <v>4200</v>
      </c>
      <c r="L1365" s="95">
        <f>'Estates Usage'!I351</f>
        <v>44.5</v>
      </c>
      <c r="M1365" s="95">
        <f>'Estates Usage'!J351</f>
        <v>45.25</v>
      </c>
      <c r="N1365" s="95">
        <f>'Estates Usage'!K351</f>
        <v>46</v>
      </c>
      <c r="O1365" s="95">
        <f>'Estates Usage'!L351</f>
        <v>44.5</v>
      </c>
      <c r="P1365" s="95">
        <f>'Estates Usage'!M351</f>
        <v>46</v>
      </c>
      <c r="Q1365" s="95">
        <f>'Estates Usage'!N351</f>
        <v>45.25</v>
      </c>
      <c r="R1365" s="64">
        <f t="shared" si="69"/>
        <v>45.25</v>
      </c>
      <c r="S1365" s="114">
        <f t="shared" si="70"/>
        <v>350</v>
      </c>
    </row>
    <row r="1366" spans="2:19" ht="15.75" x14ac:dyDescent="0.25">
      <c r="B1366" s="59"/>
      <c r="C1366" s="13">
        <v>0.625</v>
      </c>
      <c r="D1366" s="14">
        <v>3358</v>
      </c>
      <c r="E1366" s="15">
        <v>700</v>
      </c>
      <c r="F1366" s="15">
        <v>700</v>
      </c>
      <c r="G1366" s="16">
        <v>600</v>
      </c>
      <c r="H1366" s="15">
        <v>600</v>
      </c>
      <c r="I1366" s="16">
        <v>700</v>
      </c>
      <c r="J1366" s="17">
        <v>800</v>
      </c>
      <c r="K1366" s="60">
        <f t="shared" si="68"/>
        <v>4100</v>
      </c>
      <c r="L1366" s="95">
        <f>'Estates Usage'!I352</f>
        <v>45.25</v>
      </c>
      <c r="M1366" s="95">
        <f>'Estates Usage'!J352</f>
        <v>45.25</v>
      </c>
      <c r="N1366" s="95">
        <f>'Estates Usage'!K352</f>
        <v>44.5</v>
      </c>
      <c r="O1366" s="95">
        <f>'Estates Usage'!L352</f>
        <v>44.5</v>
      </c>
      <c r="P1366" s="95">
        <f>'Estates Usage'!M352</f>
        <v>45.25</v>
      </c>
      <c r="Q1366" s="95">
        <f>'Estates Usage'!N352</f>
        <v>46</v>
      </c>
      <c r="R1366" s="64">
        <f t="shared" si="69"/>
        <v>45.125</v>
      </c>
      <c r="S1366" s="114">
        <f t="shared" si="70"/>
        <v>341.66666666666669</v>
      </c>
    </row>
    <row r="1367" spans="2:19" ht="15.75" x14ac:dyDescent="0.25">
      <c r="B1367" s="59"/>
      <c r="C1367" s="13">
        <v>0.625</v>
      </c>
      <c r="D1367" s="14">
        <v>3359</v>
      </c>
      <c r="E1367" s="15"/>
      <c r="F1367" s="15"/>
      <c r="G1367" s="16"/>
      <c r="H1367" s="15">
        <v>100</v>
      </c>
      <c r="I1367" s="16">
        <v>400</v>
      </c>
      <c r="J1367" s="17">
        <v>700</v>
      </c>
      <c r="K1367" s="60">
        <f t="shared" si="68"/>
        <v>1200</v>
      </c>
      <c r="L1367" s="95">
        <f>'Estates Usage'!I353</f>
        <v>40</v>
      </c>
      <c r="M1367" s="95">
        <f>'Estates Usage'!J353</f>
        <v>40</v>
      </c>
      <c r="N1367" s="95">
        <f>'Estates Usage'!K353</f>
        <v>40</v>
      </c>
      <c r="O1367" s="95">
        <f>'Estates Usage'!L353</f>
        <v>40.75</v>
      </c>
      <c r="P1367" s="95">
        <f>'Estates Usage'!M353</f>
        <v>43</v>
      </c>
      <c r="Q1367" s="95">
        <f>'Estates Usage'!N353</f>
        <v>45.25</v>
      </c>
      <c r="R1367" s="64">
        <f t="shared" si="69"/>
        <v>41.5</v>
      </c>
      <c r="S1367" s="114">
        <f t="shared" si="70"/>
        <v>200</v>
      </c>
    </row>
    <row r="1368" spans="2:19" ht="15.75" x14ac:dyDescent="0.25">
      <c r="B1368" s="59"/>
      <c r="C1368" s="13">
        <v>0.625</v>
      </c>
      <c r="D1368" s="14">
        <v>3360</v>
      </c>
      <c r="E1368" s="15">
        <v>6100</v>
      </c>
      <c r="F1368" s="15">
        <v>400</v>
      </c>
      <c r="G1368" s="16">
        <v>1500</v>
      </c>
      <c r="H1368" s="15"/>
      <c r="I1368" s="16">
        <v>19500</v>
      </c>
      <c r="J1368" s="17">
        <v>20100</v>
      </c>
      <c r="K1368" s="60">
        <f t="shared" si="68"/>
        <v>47600</v>
      </c>
      <c r="L1368" s="95">
        <f>'Estates Usage'!I354</f>
        <v>95.05</v>
      </c>
      <c r="M1368" s="95">
        <f>'Estates Usage'!J354</f>
        <v>43</v>
      </c>
      <c r="N1368" s="95">
        <f>'Estates Usage'!K354</f>
        <v>51.25</v>
      </c>
      <c r="O1368" s="95">
        <f>'Estates Usage'!L354</f>
        <v>40</v>
      </c>
      <c r="P1368" s="95">
        <f>'Estates Usage'!M354</f>
        <v>235.75</v>
      </c>
      <c r="Q1368" s="95">
        <f>'Estates Usage'!N354</f>
        <v>242.05</v>
      </c>
      <c r="R1368" s="64">
        <f t="shared" si="69"/>
        <v>117.85000000000001</v>
      </c>
      <c r="S1368" s="114">
        <f t="shared" si="70"/>
        <v>4760</v>
      </c>
    </row>
    <row r="1369" spans="2:19" ht="15.75" x14ac:dyDescent="0.25">
      <c r="B1369" s="59"/>
      <c r="C1369" s="13">
        <v>0.625</v>
      </c>
      <c r="D1369" s="14">
        <v>3361</v>
      </c>
      <c r="E1369" s="15">
        <v>1600</v>
      </c>
      <c r="F1369" s="15">
        <v>1100</v>
      </c>
      <c r="G1369" s="16">
        <v>1300</v>
      </c>
      <c r="H1369" s="15">
        <v>1000</v>
      </c>
      <c r="I1369" s="16">
        <v>1600</v>
      </c>
      <c r="J1369" s="17">
        <v>1000</v>
      </c>
      <c r="K1369" s="60">
        <f t="shared" si="68"/>
        <v>7600</v>
      </c>
      <c r="L1369" s="95">
        <f>'Estates Usage'!I355</f>
        <v>52</v>
      </c>
      <c r="M1369" s="95">
        <f>'Estates Usage'!J355</f>
        <v>48.25</v>
      </c>
      <c r="N1369" s="95">
        <f>'Estates Usage'!K355</f>
        <v>49.75</v>
      </c>
      <c r="O1369" s="95">
        <f>'Estates Usage'!L355</f>
        <v>47.5</v>
      </c>
      <c r="P1369" s="95">
        <f>'Estates Usage'!M355</f>
        <v>52</v>
      </c>
      <c r="Q1369" s="95">
        <f>'Estates Usage'!N355</f>
        <v>47.5</v>
      </c>
      <c r="R1369" s="64">
        <f t="shared" si="69"/>
        <v>49.5</v>
      </c>
      <c r="S1369" s="114">
        <f t="shared" si="70"/>
        <v>633.33333333333337</v>
      </c>
    </row>
    <row r="1370" spans="2:19" ht="15.75" x14ac:dyDescent="0.25">
      <c r="B1370" s="59"/>
      <c r="C1370" s="13">
        <v>0.625</v>
      </c>
      <c r="D1370" s="14">
        <v>3362</v>
      </c>
      <c r="E1370" s="15">
        <v>900</v>
      </c>
      <c r="F1370" s="15">
        <v>1100</v>
      </c>
      <c r="G1370" s="16">
        <v>100</v>
      </c>
      <c r="H1370" s="15">
        <v>800</v>
      </c>
      <c r="I1370" s="16">
        <v>500</v>
      </c>
      <c r="J1370" s="17">
        <v>500</v>
      </c>
      <c r="K1370" s="60">
        <f t="shared" si="68"/>
        <v>3900</v>
      </c>
      <c r="L1370" s="95">
        <f>'Estates Usage'!I356</f>
        <v>46.75</v>
      </c>
      <c r="M1370" s="95">
        <f>'Estates Usage'!J356</f>
        <v>48.25</v>
      </c>
      <c r="N1370" s="95">
        <f>'Estates Usage'!K356</f>
        <v>40.75</v>
      </c>
      <c r="O1370" s="95">
        <f>'Estates Usage'!L356</f>
        <v>46</v>
      </c>
      <c r="P1370" s="95">
        <f>'Estates Usage'!M356</f>
        <v>43.75</v>
      </c>
      <c r="Q1370" s="95">
        <f>'Estates Usage'!N356</f>
        <v>43.75</v>
      </c>
      <c r="R1370" s="64">
        <f t="shared" si="69"/>
        <v>44.875</v>
      </c>
      <c r="S1370" s="114">
        <f t="shared" si="70"/>
        <v>325</v>
      </c>
    </row>
    <row r="1371" spans="2:19" ht="15.75" x14ac:dyDescent="0.25">
      <c r="B1371" s="59"/>
      <c r="C1371" s="13">
        <v>0.625</v>
      </c>
      <c r="D1371" s="14">
        <v>3364</v>
      </c>
      <c r="E1371" s="15">
        <v>700</v>
      </c>
      <c r="F1371" s="15">
        <v>700</v>
      </c>
      <c r="G1371" s="15">
        <v>600</v>
      </c>
      <c r="H1371" s="15">
        <v>500</v>
      </c>
      <c r="I1371" s="15">
        <v>700</v>
      </c>
      <c r="J1371" s="17">
        <v>500</v>
      </c>
      <c r="K1371" s="60">
        <f t="shared" si="68"/>
        <v>3700</v>
      </c>
      <c r="L1371" s="95">
        <f>'Estates Usage'!I357</f>
        <v>45.25</v>
      </c>
      <c r="M1371" s="95">
        <f>'Estates Usage'!J357</f>
        <v>45.25</v>
      </c>
      <c r="N1371" s="95">
        <f>'Estates Usage'!K357</f>
        <v>44.5</v>
      </c>
      <c r="O1371" s="95">
        <f>'Estates Usage'!L357</f>
        <v>43.75</v>
      </c>
      <c r="P1371" s="95">
        <f>'Estates Usage'!M357</f>
        <v>45.25</v>
      </c>
      <c r="Q1371" s="95">
        <f>'Estates Usage'!N357</f>
        <v>43.75</v>
      </c>
      <c r="R1371" s="64">
        <f t="shared" si="69"/>
        <v>44.625</v>
      </c>
      <c r="S1371" s="114">
        <f t="shared" si="70"/>
        <v>308.33333333333331</v>
      </c>
    </row>
    <row r="1372" spans="2:19" ht="15.75" x14ac:dyDescent="0.25">
      <c r="B1372" s="59"/>
      <c r="C1372" s="13">
        <v>0.625</v>
      </c>
      <c r="D1372" s="14">
        <v>3365</v>
      </c>
      <c r="E1372" s="15">
        <v>3800</v>
      </c>
      <c r="F1372" s="15">
        <v>800</v>
      </c>
      <c r="G1372" s="15">
        <v>300</v>
      </c>
      <c r="H1372" s="15">
        <v>800</v>
      </c>
      <c r="I1372" s="15">
        <v>6200</v>
      </c>
      <c r="J1372" s="17">
        <v>8100</v>
      </c>
      <c r="K1372" s="60">
        <f t="shared" si="68"/>
        <v>20000</v>
      </c>
      <c r="L1372" s="95">
        <f>'Estates Usage'!I358</f>
        <v>71.2</v>
      </c>
      <c r="M1372" s="95">
        <f>'Estates Usage'!J358</f>
        <v>46</v>
      </c>
      <c r="N1372" s="95">
        <f>'Estates Usage'!K358</f>
        <v>42.25</v>
      </c>
      <c r="O1372" s="95">
        <f>'Estates Usage'!L358</f>
        <v>46</v>
      </c>
      <c r="P1372" s="95">
        <f>'Estates Usage'!M358</f>
        <v>96.1</v>
      </c>
      <c r="Q1372" s="95">
        <f>'Estates Usage'!N358</f>
        <v>116.05000000000001</v>
      </c>
      <c r="R1372" s="64">
        <f t="shared" si="69"/>
        <v>69.599999999999994</v>
      </c>
      <c r="S1372" s="114">
        <f t="shared" si="70"/>
        <v>1666.6666666666667</v>
      </c>
    </row>
    <row r="1373" spans="2:19" ht="15.75" x14ac:dyDescent="0.25">
      <c r="B1373" s="59"/>
      <c r="C1373" s="13">
        <v>0.625</v>
      </c>
      <c r="D1373" s="14">
        <v>3366</v>
      </c>
      <c r="E1373" s="15">
        <v>3000</v>
      </c>
      <c r="F1373" s="15">
        <v>1400</v>
      </c>
      <c r="G1373" s="15">
        <v>1400</v>
      </c>
      <c r="H1373" s="15">
        <v>1100</v>
      </c>
      <c r="I1373" s="15">
        <v>2700</v>
      </c>
      <c r="J1373" s="17">
        <v>3900</v>
      </c>
      <c r="K1373" s="60">
        <f t="shared" si="68"/>
        <v>13500</v>
      </c>
      <c r="L1373" s="95">
        <f>'Estates Usage'!I359</f>
        <v>64</v>
      </c>
      <c r="M1373" s="95">
        <f>'Estates Usage'!J359</f>
        <v>50.5</v>
      </c>
      <c r="N1373" s="95">
        <f>'Estates Usage'!K359</f>
        <v>50.5</v>
      </c>
      <c r="O1373" s="95">
        <f>'Estates Usage'!L359</f>
        <v>48.25</v>
      </c>
      <c r="P1373" s="95">
        <f>'Estates Usage'!M359</f>
        <v>61.3</v>
      </c>
      <c r="Q1373" s="95">
        <f>'Estates Usage'!N359</f>
        <v>72.099999999999994</v>
      </c>
      <c r="R1373" s="64">
        <f t="shared" si="69"/>
        <v>57.774999999999999</v>
      </c>
      <c r="S1373" s="114">
        <f t="shared" si="70"/>
        <v>1125</v>
      </c>
    </row>
    <row r="1374" spans="2:19" ht="15.75" x14ac:dyDescent="0.25">
      <c r="B1374" s="59"/>
      <c r="C1374" s="13">
        <v>0.625</v>
      </c>
      <c r="D1374" s="14">
        <v>3367</v>
      </c>
      <c r="E1374" s="15">
        <v>1200</v>
      </c>
      <c r="F1374" s="15">
        <v>500</v>
      </c>
      <c r="G1374" s="15">
        <v>700</v>
      </c>
      <c r="H1374" s="15">
        <v>600</v>
      </c>
      <c r="I1374" s="15">
        <v>700</v>
      </c>
      <c r="J1374" s="17">
        <v>700</v>
      </c>
      <c r="K1374" s="60">
        <f t="shared" si="68"/>
        <v>4400</v>
      </c>
      <c r="L1374" s="95">
        <f>'Estates Usage'!I360</f>
        <v>49</v>
      </c>
      <c r="M1374" s="95">
        <f>'Estates Usage'!J360</f>
        <v>43.75</v>
      </c>
      <c r="N1374" s="95">
        <f>'Estates Usage'!K360</f>
        <v>45.25</v>
      </c>
      <c r="O1374" s="95">
        <f>'Estates Usage'!L360</f>
        <v>44.5</v>
      </c>
      <c r="P1374" s="95">
        <f>'Estates Usage'!M360</f>
        <v>45.25</v>
      </c>
      <c r="Q1374" s="95">
        <f>'Estates Usage'!N360</f>
        <v>45.25</v>
      </c>
      <c r="R1374" s="64">
        <f t="shared" si="69"/>
        <v>45.5</v>
      </c>
      <c r="S1374" s="114">
        <f t="shared" si="70"/>
        <v>366.66666666666669</v>
      </c>
    </row>
    <row r="1375" spans="2:19" ht="15.75" x14ac:dyDescent="0.25">
      <c r="B1375" s="59"/>
      <c r="C1375" s="13">
        <v>0.625</v>
      </c>
      <c r="D1375" s="14">
        <v>3368</v>
      </c>
      <c r="E1375" s="15">
        <v>1000</v>
      </c>
      <c r="F1375" s="15">
        <v>800</v>
      </c>
      <c r="G1375" s="15">
        <v>900</v>
      </c>
      <c r="H1375" s="15">
        <v>700</v>
      </c>
      <c r="I1375" s="15">
        <v>1000</v>
      </c>
      <c r="J1375" s="17">
        <v>2100</v>
      </c>
      <c r="K1375" s="60">
        <f t="shared" si="68"/>
        <v>6500</v>
      </c>
      <c r="L1375" s="95">
        <f>'Estates Usage'!I361</f>
        <v>47.5</v>
      </c>
      <c r="M1375" s="95">
        <f>'Estates Usage'!J361</f>
        <v>46</v>
      </c>
      <c r="N1375" s="95">
        <f>'Estates Usage'!K361</f>
        <v>46.75</v>
      </c>
      <c r="O1375" s="95">
        <f>'Estates Usage'!L361</f>
        <v>45.25</v>
      </c>
      <c r="P1375" s="95">
        <f>'Estates Usage'!M361</f>
        <v>47.5</v>
      </c>
      <c r="Q1375" s="95">
        <f>'Estates Usage'!N361</f>
        <v>55.9</v>
      </c>
      <c r="R1375" s="64">
        <f t="shared" si="69"/>
        <v>48.15</v>
      </c>
      <c r="S1375" s="114">
        <f t="shared" si="70"/>
        <v>541.66666666666663</v>
      </c>
    </row>
    <row r="1376" spans="2:19" ht="15.75" x14ac:dyDescent="0.25">
      <c r="B1376" s="59"/>
      <c r="C1376" s="13">
        <v>0.625</v>
      </c>
      <c r="D1376" s="14">
        <v>3369</v>
      </c>
      <c r="E1376" s="15">
        <v>1400</v>
      </c>
      <c r="F1376" s="15">
        <v>800</v>
      </c>
      <c r="G1376" s="15">
        <v>700</v>
      </c>
      <c r="H1376" s="15">
        <v>800</v>
      </c>
      <c r="I1376" s="15">
        <v>1500</v>
      </c>
      <c r="J1376" s="17">
        <v>1700</v>
      </c>
      <c r="K1376" s="60">
        <f t="shared" si="68"/>
        <v>6900</v>
      </c>
      <c r="L1376" s="95">
        <f>'Estates Usage'!I362</f>
        <v>50.5</v>
      </c>
      <c r="M1376" s="95">
        <f>'Estates Usage'!J362</f>
        <v>46</v>
      </c>
      <c r="N1376" s="95">
        <f>'Estates Usage'!K362</f>
        <v>45.25</v>
      </c>
      <c r="O1376" s="95">
        <f>'Estates Usage'!L362</f>
        <v>46</v>
      </c>
      <c r="P1376" s="95">
        <f>'Estates Usage'!M362</f>
        <v>51.25</v>
      </c>
      <c r="Q1376" s="95">
        <f>'Estates Usage'!N362</f>
        <v>52.75</v>
      </c>
      <c r="R1376" s="64">
        <f t="shared" si="69"/>
        <v>48.625</v>
      </c>
      <c r="S1376" s="114">
        <f t="shared" si="70"/>
        <v>575</v>
      </c>
    </row>
    <row r="1377" spans="2:19" ht="15.75" x14ac:dyDescent="0.25">
      <c r="B1377" s="59"/>
      <c r="C1377" s="13">
        <v>0.625</v>
      </c>
      <c r="D1377" s="14">
        <v>3371</v>
      </c>
      <c r="E1377" s="15">
        <v>700</v>
      </c>
      <c r="F1377" s="15">
        <v>500</v>
      </c>
      <c r="G1377" s="15">
        <v>700</v>
      </c>
      <c r="H1377" s="15">
        <v>500</v>
      </c>
      <c r="I1377" s="15">
        <v>800</v>
      </c>
      <c r="J1377" s="17">
        <v>2300</v>
      </c>
      <c r="K1377" s="60">
        <f t="shared" si="68"/>
        <v>5500</v>
      </c>
      <c r="L1377" s="95">
        <f>'Estates Usage'!I363</f>
        <v>45.25</v>
      </c>
      <c r="M1377" s="95">
        <f>'Estates Usage'!J363</f>
        <v>43.75</v>
      </c>
      <c r="N1377" s="95">
        <f>'Estates Usage'!K363</f>
        <v>45.25</v>
      </c>
      <c r="O1377" s="95">
        <f>'Estates Usage'!L363</f>
        <v>43.75</v>
      </c>
      <c r="P1377" s="95">
        <f>'Estates Usage'!M363</f>
        <v>46</v>
      </c>
      <c r="Q1377" s="95">
        <f>'Estates Usage'!N363</f>
        <v>57.7</v>
      </c>
      <c r="R1377" s="64">
        <f t="shared" si="69"/>
        <v>46.949999999999996</v>
      </c>
      <c r="S1377" s="114">
        <f t="shared" si="70"/>
        <v>458.33333333333331</v>
      </c>
    </row>
    <row r="1378" spans="2:19" ht="15.75" x14ac:dyDescent="0.25">
      <c r="B1378" s="59"/>
      <c r="C1378" s="13">
        <v>0.625</v>
      </c>
      <c r="D1378" s="14">
        <v>3372</v>
      </c>
      <c r="E1378" s="15"/>
      <c r="F1378" s="15"/>
      <c r="G1378" s="15"/>
      <c r="H1378" s="15"/>
      <c r="I1378" s="15"/>
      <c r="J1378" s="17"/>
      <c r="K1378" s="60">
        <f t="shared" si="68"/>
        <v>0</v>
      </c>
      <c r="L1378" s="95">
        <f>'Estates Usage'!I364</f>
        <v>40</v>
      </c>
      <c r="M1378" s="95">
        <f>'Estates Usage'!J364</f>
        <v>40</v>
      </c>
      <c r="N1378" s="95">
        <f>'Estates Usage'!K364</f>
        <v>40</v>
      </c>
      <c r="O1378" s="95">
        <f>'Estates Usage'!L364</f>
        <v>40</v>
      </c>
      <c r="P1378" s="95">
        <f>'Estates Usage'!M364</f>
        <v>40</v>
      </c>
      <c r="Q1378" s="95">
        <f>'Estates Usage'!N364</f>
        <v>40</v>
      </c>
      <c r="R1378" s="64">
        <f t="shared" si="69"/>
        <v>40</v>
      </c>
      <c r="S1378" s="114" t="str">
        <f t="shared" si="70"/>
        <v/>
      </c>
    </row>
    <row r="1379" spans="2:19" ht="15.75" x14ac:dyDescent="0.25">
      <c r="B1379" s="59"/>
      <c r="C1379" s="13">
        <v>0.625</v>
      </c>
      <c r="D1379" s="14">
        <v>3373</v>
      </c>
      <c r="E1379" s="15">
        <v>1500</v>
      </c>
      <c r="F1379" s="15">
        <v>800</v>
      </c>
      <c r="G1379" s="15">
        <v>700</v>
      </c>
      <c r="H1379" s="15">
        <v>700</v>
      </c>
      <c r="I1379" s="15">
        <v>1400</v>
      </c>
      <c r="J1379" s="17">
        <v>1700</v>
      </c>
      <c r="K1379" s="60">
        <f t="shared" si="68"/>
        <v>6800</v>
      </c>
      <c r="L1379" s="95">
        <f>'Estates Usage'!I365</f>
        <v>51.25</v>
      </c>
      <c r="M1379" s="95">
        <f>'Estates Usage'!J365</f>
        <v>46</v>
      </c>
      <c r="N1379" s="95">
        <f>'Estates Usage'!K365</f>
        <v>45.25</v>
      </c>
      <c r="O1379" s="95">
        <f>'Estates Usage'!L365</f>
        <v>45.25</v>
      </c>
      <c r="P1379" s="95">
        <f>'Estates Usage'!M365</f>
        <v>50.5</v>
      </c>
      <c r="Q1379" s="95">
        <f>'Estates Usage'!N365</f>
        <v>52.75</v>
      </c>
      <c r="R1379" s="64">
        <f t="shared" si="69"/>
        <v>48.5</v>
      </c>
      <c r="S1379" s="114">
        <f t="shared" si="70"/>
        <v>566.66666666666663</v>
      </c>
    </row>
    <row r="1380" spans="2:19" ht="15.75" x14ac:dyDescent="0.25">
      <c r="B1380" s="59"/>
      <c r="C1380" s="13">
        <v>0.625</v>
      </c>
      <c r="D1380" s="14">
        <v>3374</v>
      </c>
      <c r="E1380" s="15">
        <v>6100</v>
      </c>
      <c r="F1380" s="15">
        <v>1300</v>
      </c>
      <c r="G1380" s="15">
        <v>1500</v>
      </c>
      <c r="H1380" s="15">
        <v>1500</v>
      </c>
      <c r="I1380" s="15">
        <v>6800</v>
      </c>
      <c r="J1380" s="17">
        <v>8500</v>
      </c>
      <c r="K1380" s="60">
        <f t="shared" si="68"/>
        <v>25700</v>
      </c>
      <c r="L1380" s="95">
        <f>'Estates Usage'!I366</f>
        <v>95.05</v>
      </c>
      <c r="M1380" s="95">
        <f>'Estates Usage'!J366</f>
        <v>49.75</v>
      </c>
      <c r="N1380" s="95">
        <f>'Estates Usage'!K366</f>
        <v>51.25</v>
      </c>
      <c r="O1380" s="95">
        <f>'Estates Usage'!L366</f>
        <v>51.25</v>
      </c>
      <c r="P1380" s="95">
        <f>'Estates Usage'!M366</f>
        <v>102.4</v>
      </c>
      <c r="Q1380" s="95">
        <f>'Estates Usage'!N366</f>
        <v>120.25</v>
      </c>
      <c r="R1380" s="64">
        <f t="shared" si="69"/>
        <v>78.325000000000003</v>
      </c>
      <c r="S1380" s="114">
        <f t="shared" si="70"/>
        <v>2141.6666666666665</v>
      </c>
    </row>
    <row r="1381" spans="2:19" ht="15.75" x14ac:dyDescent="0.25">
      <c r="B1381" s="59"/>
      <c r="C1381" s="13">
        <v>0.625</v>
      </c>
      <c r="D1381" s="14">
        <v>3375</v>
      </c>
      <c r="E1381" s="15">
        <v>1900</v>
      </c>
      <c r="F1381" s="15">
        <v>100</v>
      </c>
      <c r="G1381" s="15">
        <v>200</v>
      </c>
      <c r="H1381" s="15">
        <v>400</v>
      </c>
      <c r="I1381" s="15">
        <v>3200</v>
      </c>
      <c r="J1381" s="17">
        <v>2000</v>
      </c>
      <c r="K1381" s="60">
        <f t="shared" si="68"/>
        <v>7800</v>
      </c>
      <c r="L1381" s="95">
        <f>'Estates Usage'!I367</f>
        <v>54.25</v>
      </c>
      <c r="M1381" s="95">
        <f>'Estates Usage'!J367</f>
        <v>40.75</v>
      </c>
      <c r="N1381" s="95">
        <f>'Estates Usage'!K367</f>
        <v>41.5</v>
      </c>
      <c r="O1381" s="95">
        <f>'Estates Usage'!L367</f>
        <v>43</v>
      </c>
      <c r="P1381" s="95">
        <f>'Estates Usage'!M367</f>
        <v>65.8</v>
      </c>
      <c r="Q1381" s="95">
        <f>'Estates Usage'!N367</f>
        <v>55</v>
      </c>
      <c r="R1381" s="64">
        <f t="shared" si="69"/>
        <v>50.050000000000004</v>
      </c>
      <c r="S1381" s="114">
        <f t="shared" si="70"/>
        <v>650</v>
      </c>
    </row>
    <row r="1382" spans="2:19" ht="15.75" x14ac:dyDescent="0.25">
      <c r="B1382" s="59"/>
      <c r="C1382" s="13">
        <v>0.625</v>
      </c>
      <c r="D1382" s="14">
        <v>3377</v>
      </c>
      <c r="E1382" s="15">
        <v>1400</v>
      </c>
      <c r="F1382" s="15">
        <v>600</v>
      </c>
      <c r="G1382" s="15">
        <v>600</v>
      </c>
      <c r="H1382" s="15">
        <v>600</v>
      </c>
      <c r="I1382" s="15">
        <v>1600</v>
      </c>
      <c r="J1382" s="17">
        <v>2200</v>
      </c>
      <c r="K1382" s="60">
        <f t="shared" si="68"/>
        <v>7000</v>
      </c>
      <c r="L1382" s="95">
        <f>'Estates Usage'!I368</f>
        <v>50.5</v>
      </c>
      <c r="M1382" s="95">
        <f>'Estates Usage'!J368</f>
        <v>44.5</v>
      </c>
      <c r="N1382" s="95">
        <f>'Estates Usage'!K368</f>
        <v>44.5</v>
      </c>
      <c r="O1382" s="95">
        <f>'Estates Usage'!L368</f>
        <v>44.5</v>
      </c>
      <c r="P1382" s="95">
        <f>'Estates Usage'!M368</f>
        <v>52</v>
      </c>
      <c r="Q1382" s="95">
        <f>'Estates Usage'!N368</f>
        <v>56.8</v>
      </c>
      <c r="R1382" s="64">
        <f t="shared" si="69"/>
        <v>48.800000000000004</v>
      </c>
      <c r="S1382" s="114">
        <f t="shared" si="70"/>
        <v>583.33333333333337</v>
      </c>
    </row>
    <row r="1383" spans="2:19" ht="15.75" x14ac:dyDescent="0.25">
      <c r="B1383" s="59"/>
      <c r="C1383" s="13">
        <v>0.625</v>
      </c>
      <c r="D1383" s="14">
        <v>3378</v>
      </c>
      <c r="E1383" s="15">
        <v>1300</v>
      </c>
      <c r="F1383" s="15">
        <v>600</v>
      </c>
      <c r="G1383" s="15">
        <v>600</v>
      </c>
      <c r="H1383" s="15">
        <v>700</v>
      </c>
      <c r="I1383" s="15">
        <v>1300</v>
      </c>
      <c r="J1383" s="17">
        <v>1100</v>
      </c>
      <c r="K1383" s="60">
        <f t="shared" si="68"/>
        <v>5600</v>
      </c>
      <c r="L1383" s="95">
        <f>'Estates Usage'!I369</f>
        <v>49.75</v>
      </c>
      <c r="M1383" s="95">
        <f>'Estates Usage'!J369</f>
        <v>44.5</v>
      </c>
      <c r="N1383" s="95">
        <f>'Estates Usage'!K369</f>
        <v>44.5</v>
      </c>
      <c r="O1383" s="95">
        <f>'Estates Usage'!L369</f>
        <v>45.25</v>
      </c>
      <c r="P1383" s="95">
        <f>'Estates Usage'!M369</f>
        <v>49.75</v>
      </c>
      <c r="Q1383" s="95">
        <f>'Estates Usage'!N369</f>
        <v>48.25</v>
      </c>
      <c r="R1383" s="64">
        <f t="shared" si="69"/>
        <v>47</v>
      </c>
      <c r="S1383" s="114">
        <f t="shared" si="70"/>
        <v>466.66666666666669</v>
      </c>
    </row>
    <row r="1384" spans="2:19" ht="15.75" x14ac:dyDescent="0.25">
      <c r="B1384" s="59"/>
      <c r="C1384" s="13">
        <v>0.625</v>
      </c>
      <c r="D1384" s="14">
        <v>3379</v>
      </c>
      <c r="E1384" s="15">
        <v>200</v>
      </c>
      <c r="F1384" s="15">
        <v>100</v>
      </c>
      <c r="G1384" s="15">
        <v>100</v>
      </c>
      <c r="H1384" s="15">
        <v>100</v>
      </c>
      <c r="I1384" s="15">
        <v>600</v>
      </c>
      <c r="J1384" s="17">
        <v>700</v>
      </c>
      <c r="K1384" s="60">
        <f t="shared" si="68"/>
        <v>1800</v>
      </c>
      <c r="L1384" s="95">
        <f>'Estates Usage'!I370</f>
        <v>41.5</v>
      </c>
      <c r="M1384" s="95">
        <f>'Estates Usage'!J370</f>
        <v>40.75</v>
      </c>
      <c r="N1384" s="95">
        <f>'Estates Usage'!K370</f>
        <v>40.75</v>
      </c>
      <c r="O1384" s="95">
        <f>'Estates Usage'!L370</f>
        <v>40.75</v>
      </c>
      <c r="P1384" s="95">
        <f>'Estates Usage'!M370</f>
        <v>44.5</v>
      </c>
      <c r="Q1384" s="95">
        <f>'Estates Usage'!N370</f>
        <v>45.25</v>
      </c>
      <c r="R1384" s="64">
        <f t="shared" si="69"/>
        <v>42.25</v>
      </c>
      <c r="S1384" s="114">
        <f t="shared" si="70"/>
        <v>150</v>
      </c>
    </row>
    <row r="1385" spans="2:19" ht="15.75" x14ac:dyDescent="0.25">
      <c r="B1385" s="59"/>
      <c r="C1385" s="13">
        <v>0.625</v>
      </c>
      <c r="D1385" s="14">
        <v>3380</v>
      </c>
      <c r="E1385" s="15">
        <v>4200</v>
      </c>
      <c r="F1385" s="15">
        <v>900</v>
      </c>
      <c r="G1385" s="15">
        <v>1000</v>
      </c>
      <c r="H1385" s="15">
        <v>1200</v>
      </c>
      <c r="I1385" s="15">
        <v>6200</v>
      </c>
      <c r="J1385" s="17">
        <v>9400</v>
      </c>
      <c r="K1385" s="60">
        <f t="shared" si="68"/>
        <v>22900</v>
      </c>
      <c r="L1385" s="95">
        <f>'Estates Usage'!I371</f>
        <v>75.099999999999994</v>
      </c>
      <c r="M1385" s="95">
        <f>'Estates Usage'!J371</f>
        <v>46.75</v>
      </c>
      <c r="N1385" s="95">
        <f>'Estates Usage'!K371</f>
        <v>47.5</v>
      </c>
      <c r="O1385" s="95">
        <f>'Estates Usage'!L371</f>
        <v>49</v>
      </c>
      <c r="P1385" s="95">
        <f>'Estates Usage'!M371</f>
        <v>96.1</v>
      </c>
      <c r="Q1385" s="95">
        <f>'Estates Usage'!N371</f>
        <v>129.69999999999999</v>
      </c>
      <c r="R1385" s="64">
        <f t="shared" si="69"/>
        <v>74.024999999999991</v>
      </c>
      <c r="S1385" s="114">
        <f t="shared" si="70"/>
        <v>1908.3333333333333</v>
      </c>
    </row>
    <row r="1386" spans="2:19" ht="15.75" x14ac:dyDescent="0.25">
      <c r="B1386" s="59"/>
      <c r="C1386" s="13">
        <v>0.625</v>
      </c>
      <c r="D1386" s="14">
        <v>3381</v>
      </c>
      <c r="E1386" s="15">
        <v>10000</v>
      </c>
      <c r="F1386" s="15">
        <v>500</v>
      </c>
      <c r="G1386" s="15">
        <v>600</v>
      </c>
      <c r="H1386" s="15">
        <v>700</v>
      </c>
      <c r="I1386" s="15">
        <v>13200</v>
      </c>
      <c r="J1386" s="17">
        <v>10500</v>
      </c>
      <c r="K1386" s="60">
        <f t="shared" si="68"/>
        <v>35500</v>
      </c>
      <c r="L1386" s="95">
        <f>'Estates Usage'!I372</f>
        <v>136</v>
      </c>
      <c r="M1386" s="95">
        <f>'Estates Usage'!J372</f>
        <v>43.75</v>
      </c>
      <c r="N1386" s="95">
        <f>'Estates Usage'!K372</f>
        <v>44.5</v>
      </c>
      <c r="O1386" s="95">
        <f>'Estates Usage'!L372</f>
        <v>45.25</v>
      </c>
      <c r="P1386" s="95">
        <f>'Estates Usage'!M372</f>
        <v>169.60000000000002</v>
      </c>
      <c r="Q1386" s="95">
        <f>'Estates Usage'!N372</f>
        <v>141.25</v>
      </c>
      <c r="R1386" s="64">
        <f t="shared" si="69"/>
        <v>96.725000000000009</v>
      </c>
      <c r="S1386" s="114">
        <f t="shared" si="70"/>
        <v>2958.3333333333335</v>
      </c>
    </row>
    <row r="1387" spans="2:19" ht="15.75" x14ac:dyDescent="0.25">
      <c r="B1387" s="59"/>
      <c r="C1387" s="13">
        <v>0.625</v>
      </c>
      <c r="D1387" s="14">
        <v>3382</v>
      </c>
      <c r="E1387" s="15">
        <v>1500</v>
      </c>
      <c r="F1387" s="15">
        <v>500</v>
      </c>
      <c r="G1387" s="15">
        <v>500</v>
      </c>
      <c r="H1387" s="15">
        <v>800</v>
      </c>
      <c r="I1387" s="15">
        <v>4500</v>
      </c>
      <c r="J1387" s="17">
        <v>19200</v>
      </c>
      <c r="K1387" s="60">
        <f t="shared" si="68"/>
        <v>27000</v>
      </c>
      <c r="L1387" s="95">
        <f>'Estates Usage'!I373</f>
        <v>51.25</v>
      </c>
      <c r="M1387" s="95">
        <f>'Estates Usage'!J373</f>
        <v>43.75</v>
      </c>
      <c r="N1387" s="95">
        <f>'Estates Usage'!K373</f>
        <v>43.75</v>
      </c>
      <c r="O1387" s="95">
        <f>'Estates Usage'!L373</f>
        <v>46</v>
      </c>
      <c r="P1387" s="95">
        <f>'Estates Usage'!M373</f>
        <v>78.25</v>
      </c>
      <c r="Q1387" s="95">
        <f>'Estates Usage'!N373</f>
        <v>232.6</v>
      </c>
      <c r="R1387" s="64">
        <f t="shared" si="69"/>
        <v>82.600000000000009</v>
      </c>
      <c r="S1387" s="114">
        <f t="shared" si="70"/>
        <v>2250</v>
      </c>
    </row>
    <row r="1388" spans="2:19" ht="15.75" x14ac:dyDescent="0.25">
      <c r="B1388" s="59"/>
      <c r="C1388" s="13">
        <v>0.625</v>
      </c>
      <c r="D1388" s="14">
        <v>3383</v>
      </c>
      <c r="E1388" s="15">
        <v>8200</v>
      </c>
      <c r="F1388" s="15">
        <v>4300</v>
      </c>
      <c r="G1388" s="15">
        <v>600</v>
      </c>
      <c r="H1388" s="15">
        <v>800</v>
      </c>
      <c r="I1388" s="15">
        <v>3600</v>
      </c>
      <c r="J1388" s="17">
        <v>3200</v>
      </c>
      <c r="K1388" s="60">
        <f t="shared" si="68"/>
        <v>20700</v>
      </c>
      <c r="L1388" s="95">
        <f>'Estates Usage'!I374</f>
        <v>117.1</v>
      </c>
      <c r="M1388" s="95">
        <f>'Estates Usage'!J374</f>
        <v>76.150000000000006</v>
      </c>
      <c r="N1388" s="95">
        <f>'Estates Usage'!K374</f>
        <v>44.5</v>
      </c>
      <c r="O1388" s="95">
        <f>'Estates Usage'!L374</f>
        <v>46</v>
      </c>
      <c r="P1388" s="95">
        <f>'Estates Usage'!M374</f>
        <v>69.400000000000006</v>
      </c>
      <c r="Q1388" s="95">
        <f>'Estates Usage'!N374</f>
        <v>65.8</v>
      </c>
      <c r="R1388" s="64">
        <f t="shared" si="69"/>
        <v>69.825000000000003</v>
      </c>
      <c r="S1388" s="114">
        <f t="shared" si="70"/>
        <v>1725</v>
      </c>
    </row>
    <row r="1389" spans="2:19" ht="15.75" x14ac:dyDescent="0.25">
      <c r="B1389" s="59"/>
      <c r="C1389" s="13">
        <v>0.625</v>
      </c>
      <c r="D1389" s="14">
        <v>3384</v>
      </c>
      <c r="E1389" s="15">
        <v>2100</v>
      </c>
      <c r="F1389" s="15">
        <v>200</v>
      </c>
      <c r="G1389" s="19">
        <v>200</v>
      </c>
      <c r="H1389" s="15">
        <v>200</v>
      </c>
      <c r="I1389" s="15">
        <v>9000</v>
      </c>
      <c r="J1389" s="17">
        <v>12000</v>
      </c>
      <c r="K1389" s="60">
        <f t="shared" si="68"/>
        <v>23700</v>
      </c>
      <c r="L1389" s="95">
        <f>'Estates Usage'!I375</f>
        <v>55.9</v>
      </c>
      <c r="M1389" s="95">
        <f>'Estates Usage'!J375</f>
        <v>41.5</v>
      </c>
      <c r="N1389" s="95">
        <f>'Estates Usage'!K375</f>
        <v>41.5</v>
      </c>
      <c r="O1389" s="95">
        <f>'Estates Usage'!L375</f>
        <v>41.5</v>
      </c>
      <c r="P1389" s="95">
        <f>'Estates Usage'!M375</f>
        <v>125.5</v>
      </c>
      <c r="Q1389" s="95">
        <f>'Estates Usage'!N375</f>
        <v>157</v>
      </c>
      <c r="R1389" s="64">
        <f t="shared" si="69"/>
        <v>77.149999999999991</v>
      </c>
      <c r="S1389" s="114">
        <f t="shared" si="70"/>
        <v>1975</v>
      </c>
    </row>
    <row r="1390" spans="2:19" ht="15.75" x14ac:dyDescent="0.25">
      <c r="B1390" s="59"/>
      <c r="C1390" s="13">
        <v>0.625</v>
      </c>
      <c r="D1390" s="14">
        <v>3385</v>
      </c>
      <c r="E1390" s="15">
        <v>1400</v>
      </c>
      <c r="F1390" s="15">
        <v>1000</v>
      </c>
      <c r="G1390" s="15">
        <v>1200</v>
      </c>
      <c r="H1390" s="15"/>
      <c r="I1390" s="15">
        <v>1600</v>
      </c>
      <c r="J1390" s="17">
        <v>2100</v>
      </c>
      <c r="K1390" s="60">
        <f t="shared" si="68"/>
        <v>7300</v>
      </c>
      <c r="L1390" s="95">
        <f>'Estates Usage'!I376</f>
        <v>50.5</v>
      </c>
      <c r="M1390" s="95">
        <f>'Estates Usage'!J376</f>
        <v>47.5</v>
      </c>
      <c r="N1390" s="95">
        <f>'Estates Usage'!K376</f>
        <v>49</v>
      </c>
      <c r="O1390" s="95">
        <f>'Estates Usage'!L376</f>
        <v>40</v>
      </c>
      <c r="P1390" s="95">
        <f>'Estates Usage'!M376</f>
        <v>52</v>
      </c>
      <c r="Q1390" s="95">
        <f>'Estates Usage'!N376</f>
        <v>55.9</v>
      </c>
      <c r="R1390" s="64">
        <f t="shared" si="69"/>
        <v>49.15</v>
      </c>
      <c r="S1390" s="114">
        <f t="shared" si="70"/>
        <v>730</v>
      </c>
    </row>
    <row r="1391" spans="2:19" ht="15.75" x14ac:dyDescent="0.25">
      <c r="B1391" s="59"/>
      <c r="C1391" s="13">
        <v>0.625</v>
      </c>
      <c r="D1391" s="14">
        <v>3386</v>
      </c>
      <c r="E1391" s="15">
        <v>3300</v>
      </c>
      <c r="F1391" s="15">
        <v>1200</v>
      </c>
      <c r="G1391" s="15">
        <v>1100</v>
      </c>
      <c r="H1391" s="15">
        <v>900</v>
      </c>
      <c r="I1391" s="15">
        <v>1500</v>
      </c>
      <c r="J1391" s="17">
        <v>2400</v>
      </c>
      <c r="K1391" s="60">
        <f t="shared" si="68"/>
        <v>10400</v>
      </c>
      <c r="L1391" s="95">
        <f>'Estates Usage'!I377</f>
        <v>66.7</v>
      </c>
      <c r="M1391" s="95">
        <f>'Estates Usage'!J377</f>
        <v>49</v>
      </c>
      <c r="N1391" s="95">
        <f>'Estates Usage'!K377</f>
        <v>48.25</v>
      </c>
      <c r="O1391" s="95">
        <f>'Estates Usage'!L377</f>
        <v>46.75</v>
      </c>
      <c r="P1391" s="95">
        <f>'Estates Usage'!M377</f>
        <v>51.25</v>
      </c>
      <c r="Q1391" s="95">
        <f>'Estates Usage'!N377</f>
        <v>58.6</v>
      </c>
      <c r="R1391" s="64">
        <f t="shared" si="69"/>
        <v>53.425000000000004</v>
      </c>
      <c r="S1391" s="114">
        <f t="shared" si="70"/>
        <v>866.66666666666663</v>
      </c>
    </row>
    <row r="1392" spans="2:19" ht="15.75" x14ac:dyDescent="0.25">
      <c r="B1392" s="59"/>
      <c r="C1392" s="13">
        <v>0.625</v>
      </c>
      <c r="D1392" s="14">
        <v>3387</v>
      </c>
      <c r="E1392" s="15">
        <v>1400</v>
      </c>
      <c r="F1392" s="15">
        <v>600</v>
      </c>
      <c r="G1392" s="15">
        <v>600</v>
      </c>
      <c r="H1392" s="15">
        <v>700</v>
      </c>
      <c r="I1392" s="15">
        <v>1100</v>
      </c>
      <c r="J1392" s="17">
        <v>1000</v>
      </c>
      <c r="K1392" s="60">
        <f t="shared" si="68"/>
        <v>5400</v>
      </c>
      <c r="L1392" s="95">
        <f>'Estates Usage'!I378</f>
        <v>50.5</v>
      </c>
      <c r="M1392" s="95">
        <f>'Estates Usage'!J378</f>
        <v>44.5</v>
      </c>
      <c r="N1392" s="95">
        <f>'Estates Usage'!K378</f>
        <v>44.5</v>
      </c>
      <c r="O1392" s="95">
        <f>'Estates Usage'!L378</f>
        <v>45.25</v>
      </c>
      <c r="P1392" s="95">
        <f>'Estates Usage'!M378</f>
        <v>48.25</v>
      </c>
      <c r="Q1392" s="95">
        <f>'Estates Usage'!N378</f>
        <v>47.5</v>
      </c>
      <c r="R1392" s="64">
        <f t="shared" si="69"/>
        <v>46.75</v>
      </c>
      <c r="S1392" s="114">
        <f t="shared" si="70"/>
        <v>450</v>
      </c>
    </row>
    <row r="1393" spans="2:19" ht="15.75" x14ac:dyDescent="0.25">
      <c r="B1393" s="59"/>
      <c r="C1393" s="13">
        <v>0.625</v>
      </c>
      <c r="D1393" s="14">
        <v>3388</v>
      </c>
      <c r="E1393" s="15">
        <v>900</v>
      </c>
      <c r="F1393" s="15"/>
      <c r="G1393" s="15"/>
      <c r="H1393" s="15"/>
      <c r="I1393" s="15">
        <v>100</v>
      </c>
      <c r="J1393" s="17"/>
      <c r="K1393" s="60">
        <f t="shared" si="68"/>
        <v>1000</v>
      </c>
      <c r="L1393" s="95">
        <f>'Estates Usage'!I379</f>
        <v>46.75</v>
      </c>
      <c r="M1393" s="95">
        <f>'Estates Usage'!J379</f>
        <v>40</v>
      </c>
      <c r="N1393" s="95">
        <f>'Estates Usage'!K379</f>
        <v>40</v>
      </c>
      <c r="O1393" s="95">
        <f>'Estates Usage'!L379</f>
        <v>40</v>
      </c>
      <c r="P1393" s="95">
        <f>'Estates Usage'!M379</f>
        <v>40.75</v>
      </c>
      <c r="Q1393" s="95">
        <f>'Estates Usage'!N379</f>
        <v>40</v>
      </c>
      <c r="R1393" s="64">
        <f t="shared" si="69"/>
        <v>41.25</v>
      </c>
      <c r="S1393" s="114">
        <f t="shared" si="70"/>
        <v>250</v>
      </c>
    </row>
    <row r="1394" spans="2:19" ht="15.75" x14ac:dyDescent="0.25">
      <c r="B1394" s="59"/>
      <c r="C1394" s="13">
        <v>0.625</v>
      </c>
      <c r="D1394" s="14">
        <v>3389</v>
      </c>
      <c r="E1394" s="15">
        <v>4100</v>
      </c>
      <c r="F1394" s="15">
        <v>200</v>
      </c>
      <c r="G1394" s="15">
        <v>300</v>
      </c>
      <c r="H1394" s="15">
        <v>2100</v>
      </c>
      <c r="I1394" s="15">
        <v>6100</v>
      </c>
      <c r="J1394" s="17"/>
      <c r="K1394" s="60">
        <f t="shared" si="68"/>
        <v>12800</v>
      </c>
      <c r="L1394" s="95">
        <f>'Estates Usage'!I380</f>
        <v>74.05</v>
      </c>
      <c r="M1394" s="95">
        <f>'Estates Usage'!J380</f>
        <v>41.5</v>
      </c>
      <c r="N1394" s="95">
        <f>'Estates Usage'!K380</f>
        <v>42.25</v>
      </c>
      <c r="O1394" s="95">
        <f>'Estates Usage'!L380</f>
        <v>55.9</v>
      </c>
      <c r="P1394" s="95">
        <f>'Estates Usage'!M380</f>
        <v>95.05</v>
      </c>
      <c r="Q1394" s="95">
        <f>'Estates Usage'!N380</f>
        <v>40</v>
      </c>
      <c r="R1394" s="64">
        <f t="shared" si="69"/>
        <v>58.125</v>
      </c>
      <c r="S1394" s="114">
        <f t="shared" si="70"/>
        <v>1280</v>
      </c>
    </row>
    <row r="1395" spans="2:19" ht="15.75" x14ac:dyDescent="0.25">
      <c r="B1395" s="59"/>
      <c r="C1395" s="20">
        <v>2</v>
      </c>
      <c r="D1395" s="14">
        <v>3401</v>
      </c>
      <c r="E1395" s="15">
        <v>11800</v>
      </c>
      <c r="F1395" s="15">
        <v>12600</v>
      </c>
      <c r="G1395" s="15">
        <v>13200</v>
      </c>
      <c r="H1395" s="15">
        <v>13000</v>
      </c>
      <c r="I1395" s="15">
        <v>30500</v>
      </c>
      <c r="J1395" s="17">
        <v>41300</v>
      </c>
      <c r="K1395" s="60">
        <f t="shared" si="68"/>
        <v>122400</v>
      </c>
      <c r="L1395" s="95">
        <f>'Estates Usage'!I381</f>
        <v>303.54100000000005</v>
      </c>
      <c r="M1395" s="95">
        <f>'Estates Usage'!J381</f>
        <v>310.74100000000004</v>
      </c>
      <c r="N1395" s="95">
        <f>'Estates Usage'!K381</f>
        <v>316.14100000000002</v>
      </c>
      <c r="O1395" s="95">
        <f>'Estates Usage'!L381</f>
        <v>314.34100000000001</v>
      </c>
      <c r="P1395" s="95">
        <f>'Estates Usage'!M381</f>
        <v>485.59300000000007</v>
      </c>
      <c r="Q1395" s="95">
        <f>'Estates Usage'!N381</f>
        <v>598.99300000000005</v>
      </c>
      <c r="R1395" s="64">
        <f t="shared" si="69"/>
        <v>388.22500000000008</v>
      </c>
      <c r="S1395" s="114">
        <f t="shared" si="70"/>
        <v>10200</v>
      </c>
    </row>
  </sheetData>
  <dataConsolidate/>
  <mergeCells count="2">
    <mergeCell ref="C3:J3"/>
    <mergeCell ref="L6:Q6"/>
  </mergeCells>
  <conditionalFormatting sqref="D439">
    <cfRule type="duplicateValues" dxfId="6" priority="7"/>
  </conditionalFormatting>
  <conditionalFormatting sqref="D237:D332 D334:D353 D355:D357">
    <cfRule type="duplicateValues" dxfId="5" priority="6"/>
  </conditionalFormatting>
  <conditionalFormatting sqref="D333">
    <cfRule type="duplicateValues" dxfId="4" priority="5"/>
  </conditionalFormatting>
  <conditionalFormatting sqref="D354">
    <cfRule type="duplicateValues" dxfId="3" priority="4"/>
  </conditionalFormatting>
  <conditionalFormatting sqref="D1347:D1366 D1368:D1370 D1250:D1345">
    <cfRule type="duplicateValues" dxfId="2" priority="3"/>
  </conditionalFormatting>
  <conditionalFormatting sqref="D1346">
    <cfRule type="duplicateValues" dxfId="1" priority="2"/>
  </conditionalFormatting>
  <conditionalFormatting sqref="D1367">
    <cfRule type="duplicateValues" dxfId="0" priority="1"/>
  </conditionalFormatting>
  <pageMargins left="0.7" right="0.7" top="0.75" bottom="0.75" header="0.3" footer="0.3"/>
  <ignoredErrors>
    <ignoredError sqref="E7:J7" formulaRange="1"/>
  </ignoredErrors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A3DF998-471E-4B67-9533-084F9839442B}">
          <x14:formula1>
            <xm:f>'R:\Regulatory_Affairs\Walker\Water\Cascadia\[Work Book - LEI.SEAVIEW - Updated Financial Data.xlsx]Resources'!#REF!</xm:f>
          </x14:formula1>
          <xm:sqref>C8:C283 C285:C1020</xm:sqref>
        </x14:dataValidation>
        <x14:dataValidation type="list" allowBlank="1" showInputMessage="1" showErrorMessage="1" xr:uid="{2B0EF565-8DDE-4AFE-9D88-A5A5D3C1CDFC}">
          <x14:formula1>
            <xm:f>'R:\Regulatory_Affairs\Walker\Water\Cascadia\[GRC Work Book - Bi-Monthly - ESTATES.MONTERRA from Amy.xlsx]Resources'!#REF!</xm:f>
          </x14:formula1>
          <xm:sqref>C1021:C1395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AA216-5B78-4235-97A8-A8185A3F6D2F}">
  <sheetPr>
    <pageSetUpPr fitToPage="1"/>
  </sheetPr>
  <dimension ref="A1:S63"/>
  <sheetViews>
    <sheetView showGridLines="0" tabSelected="1" zoomScale="70" zoomScaleNormal="70" workbookViewId="0">
      <selection activeCell="K28" sqref="K28"/>
    </sheetView>
  </sheetViews>
  <sheetFormatPr defaultRowHeight="15" x14ac:dyDescent="0.25"/>
  <cols>
    <col min="2" max="2" width="40.85546875" bestFit="1" customWidth="1"/>
    <col min="3" max="3" width="14" customWidth="1"/>
    <col min="4" max="8" width="15" customWidth="1"/>
    <col min="9" max="9" width="14" customWidth="1"/>
    <col min="10" max="10" width="16.28515625" customWidth="1"/>
    <col min="11" max="15" width="14" customWidth="1"/>
    <col min="16" max="16" width="10.85546875" customWidth="1"/>
    <col min="19" max="19" width="16.42578125" bestFit="1" customWidth="1"/>
  </cols>
  <sheetData>
    <row r="1" spans="1:19" ht="15.75" thickBot="1" x14ac:dyDescent="0.3">
      <c r="A1" s="139" t="s">
        <v>1113</v>
      </c>
    </row>
    <row r="2" spans="1:19" ht="15.75" thickBot="1" x14ac:dyDescent="0.3">
      <c r="A2" s="139" t="s">
        <v>1112</v>
      </c>
      <c r="G2" s="96"/>
      <c r="H2" s="97"/>
      <c r="I2" s="98" t="str">
        <f>'Combined Usage'!AA3</f>
        <v>Proposed Revenue Requirement</v>
      </c>
      <c r="J2" s="99">
        <f>'Combined Usage'!AB3</f>
        <v>418648.15494258632</v>
      </c>
    </row>
    <row r="3" spans="1:19" x14ac:dyDescent="0.25">
      <c r="A3" s="139" t="s">
        <v>1125</v>
      </c>
    </row>
    <row r="4" spans="1:19" x14ac:dyDescent="0.25">
      <c r="A4" s="139" t="s">
        <v>1124</v>
      </c>
    </row>
    <row r="5" spans="1:19" x14ac:dyDescent="0.25">
      <c r="B5" s="142"/>
      <c r="L5" s="140">
        <v>44287</v>
      </c>
      <c r="M5" s="140">
        <v>44470</v>
      </c>
      <c r="N5" s="140">
        <v>44652</v>
      </c>
    </row>
    <row r="6" spans="1:19" ht="45" x14ac:dyDescent="0.25">
      <c r="B6" s="115"/>
      <c r="C6" s="116" t="str">
        <f>'Combined Usage'!U7</f>
        <v>Usage (CF)</v>
      </c>
      <c r="D6" s="116" t="str">
        <f>'Combined Usage'!V7</f>
        <v>Meter Count</v>
      </c>
      <c r="E6" s="116" t="str">
        <f>'Combined Usage'!W7</f>
        <v>Throughput</v>
      </c>
      <c r="F6" s="116" t="str">
        <f>'Combined Usage'!X7</f>
        <v>All Customers</v>
      </c>
      <c r="G6" s="116" t="str">
        <f>'Combined Usage'!Y7</f>
        <v>Annual Revenue</v>
      </c>
      <c r="H6" s="62" t="str">
        <f>'Combined Usage'!Z7</f>
        <v>Revenue %</v>
      </c>
      <c r="J6" s="102" t="str">
        <f>'Combined Usage'!AB7</f>
        <v>Proposed RR on Equal % of Revenue</v>
      </c>
      <c r="L6" s="102" t="s">
        <v>1078</v>
      </c>
      <c r="M6" s="102" t="s">
        <v>1079</v>
      </c>
      <c r="N6" s="102" t="s">
        <v>1080</v>
      </c>
    </row>
    <row r="7" spans="1:19" ht="15.75" x14ac:dyDescent="0.25">
      <c r="B7" s="35" t="str">
        <f>'Combined Usage'!T8</f>
        <v>5/8" Meters Total Usage</v>
      </c>
      <c r="C7" s="36">
        <f ca="1">'Combined Usage'!U8</f>
        <v>11229497.680643344</v>
      </c>
      <c r="D7" s="117">
        <f>'Combined Usage'!V8</f>
        <v>1384</v>
      </c>
      <c r="E7" s="118">
        <f ca="1">'Combined Usage'!W8</f>
        <v>0.9616421220948016</v>
      </c>
      <c r="F7" s="118">
        <f>'Combined Usage'!X8</f>
        <v>0.78015783540022543</v>
      </c>
      <c r="G7" s="119">
        <f>'Combined Usage'!Y8</f>
        <v>482511.12700000091</v>
      </c>
      <c r="H7" s="63">
        <f>G7/$G$13</f>
        <v>0.79991031827847647</v>
      </c>
      <c r="J7" s="152">
        <f>$J$2*H7</f>
        <v>334880.97886682115</v>
      </c>
      <c r="L7" s="64">
        <f>$L$13*H7</f>
        <v>111626.99295560706</v>
      </c>
      <c r="M7" s="64">
        <f>$M$13*H7</f>
        <v>111626.99295560706</v>
      </c>
      <c r="N7" s="64">
        <f t="shared" ref="N7:N12" si="0">$N$13*H7</f>
        <v>111626.99295560706</v>
      </c>
    </row>
    <row r="8" spans="1:19" ht="15.75" x14ac:dyDescent="0.25">
      <c r="B8" s="35" t="str">
        <f>'Combined Usage'!T9</f>
        <v>1" Meters Total Usage</v>
      </c>
      <c r="C8" s="36">
        <f ca="1">'Combined Usage'!U9</f>
        <v>14691</v>
      </c>
      <c r="D8" s="117">
        <f>'Combined Usage'!V9</f>
        <v>1</v>
      </c>
      <c r="E8" s="118">
        <f ca="1">'Combined Usage'!W9</f>
        <v>1.2580691334080545E-3</v>
      </c>
      <c r="F8" s="118">
        <f>'Combined Usage'!X9</f>
        <v>5.6369785794813977E-4</v>
      </c>
      <c r="G8" s="119">
        <f>'Combined Usage'!Y9</f>
        <v>706.40250000000003</v>
      </c>
      <c r="H8" s="63">
        <f t="shared" ref="H8:H12" si="1">G8/$G$13</f>
        <v>1.1710790010604469E-3</v>
      </c>
      <c r="J8" s="152">
        <f t="shared" ref="J8:J12" si="2">$J$2*H8</f>
        <v>490.27006308596316</v>
      </c>
      <c r="L8" s="64">
        <f t="shared" ref="L8:L12" si="3">$L$13*H8</f>
        <v>163.42335436198775</v>
      </c>
      <c r="M8" s="64">
        <f t="shared" ref="M8:M12" si="4">$M$13*H8</f>
        <v>163.42335436198775</v>
      </c>
      <c r="N8" s="64">
        <f t="shared" si="0"/>
        <v>163.42335436198775</v>
      </c>
    </row>
    <row r="9" spans="1:19" ht="15.75" x14ac:dyDescent="0.25">
      <c r="B9" s="150" t="str">
        <f>'Combined Usage'!T10</f>
        <v>2" Meters Total Usage</v>
      </c>
      <c r="C9" s="36">
        <f ca="1">'Combined Usage'!U10</f>
        <v>216410</v>
      </c>
      <c r="D9" s="117">
        <v>2</v>
      </c>
      <c r="E9" s="118">
        <f ca="1">'Combined Usage'!W10</f>
        <v>1.8532349136262821E-2</v>
      </c>
      <c r="F9" s="118">
        <f>'Combined Usage'!X10</f>
        <v>1.1273957158962795E-3</v>
      </c>
      <c r="G9" s="119">
        <f>'Combined Usage'!Y10</f>
        <v>6348.1500000000005</v>
      </c>
      <c r="H9" s="63">
        <f t="shared" si="1"/>
        <v>1.0524007432847246E-2</v>
      </c>
      <c r="J9" s="152">
        <f t="shared" si="2"/>
        <v>4405.8562943635643</v>
      </c>
      <c r="L9" s="64">
        <f t="shared" si="3"/>
        <v>1468.6187647878548</v>
      </c>
      <c r="M9" s="64">
        <f t="shared" si="4"/>
        <v>1468.6187647878548</v>
      </c>
      <c r="N9" s="64">
        <f t="shared" si="0"/>
        <v>1468.6187647878548</v>
      </c>
    </row>
    <row r="10" spans="1:19" ht="15.75" x14ac:dyDescent="0.25">
      <c r="B10" s="150" t="s">
        <v>1119</v>
      </c>
      <c r="C10" s="36">
        <f ca="1">'Combined Usage'!U12</f>
        <v>216820</v>
      </c>
      <c r="D10">
        <v>1</v>
      </c>
      <c r="E10" s="118">
        <f ca="1">'Combined Usage'!W11</f>
        <v>0</v>
      </c>
      <c r="F10" s="118">
        <f>'Combined Usage'!X11</f>
        <v>0.14374295377677565</v>
      </c>
      <c r="G10" s="119">
        <f>'Combined Usage'!Y12</f>
        <v>8582.9699999999993</v>
      </c>
      <c r="H10" s="63">
        <f t="shared" si="1"/>
        <v>1.4228907646464704E-2</v>
      </c>
      <c r="J10" s="152">
        <f t="shared" si="2"/>
        <v>5956.9059330409063</v>
      </c>
      <c r="L10" s="64">
        <f t="shared" si="3"/>
        <v>1985.6353110136356</v>
      </c>
      <c r="M10" s="64">
        <f t="shared" si="4"/>
        <v>1985.6353110136356</v>
      </c>
      <c r="N10" s="64">
        <f t="shared" si="0"/>
        <v>1985.6353110136356</v>
      </c>
    </row>
    <row r="11" spans="1:19" ht="15.75" x14ac:dyDescent="0.25">
      <c r="B11" s="150" t="s">
        <v>1064</v>
      </c>
      <c r="C11" s="115"/>
      <c r="D11" s="115">
        <f>'Combined Usage'!V11</f>
        <v>255</v>
      </c>
      <c r="E11" s="118">
        <f ca="1">'Combined Usage'!W12</f>
        <v>1.8567459635527493E-2</v>
      </c>
      <c r="F11" s="118">
        <f>'Combined Usage'!X12</f>
        <v>5.6369785794813977E-4</v>
      </c>
      <c r="G11" s="119">
        <f>'Combined Usage'!Y11</f>
        <v>85232.88</v>
      </c>
      <c r="H11" s="63">
        <f t="shared" si="1"/>
        <v>0.14129966409788322</v>
      </c>
      <c r="J11" s="152">
        <f t="shared" si="2"/>
        <v>59154.843668586014</v>
      </c>
      <c r="L11" s="64">
        <f t="shared" si="3"/>
        <v>19718.281222862006</v>
      </c>
      <c r="M11" s="64">
        <f t="shared" si="4"/>
        <v>19718.281222862006</v>
      </c>
      <c r="N11" s="64">
        <f t="shared" si="0"/>
        <v>19718.281222862006</v>
      </c>
    </row>
    <row r="12" spans="1:19" ht="15.75" x14ac:dyDescent="0.25">
      <c r="B12" s="150" t="s">
        <v>1115</v>
      </c>
      <c r="C12" s="115"/>
      <c r="D12" s="115">
        <v>131</v>
      </c>
      <c r="E12" s="118">
        <f>'Combined Usage'!W13</f>
        <v>0</v>
      </c>
      <c r="F12" s="118">
        <f>'Combined Usage'!X13</f>
        <v>7.3844419391206312E-2</v>
      </c>
      <c r="G12" s="119">
        <f>'Combined Usage'!Y13</f>
        <v>19825</v>
      </c>
      <c r="H12" s="63">
        <f t="shared" si="1"/>
        <v>3.286602354326798E-2</v>
      </c>
      <c r="J12" s="152">
        <f t="shared" si="2"/>
        <v>13759.300116688742</v>
      </c>
      <c r="L12" s="64">
        <f t="shared" si="3"/>
        <v>4586.4333722295814</v>
      </c>
      <c r="M12" s="64">
        <f t="shared" si="4"/>
        <v>4586.4333722295814</v>
      </c>
      <c r="N12" s="64">
        <f t="shared" si="0"/>
        <v>4586.4333722295814</v>
      </c>
    </row>
    <row r="13" spans="1:19" x14ac:dyDescent="0.25">
      <c r="B13" s="142"/>
      <c r="C13" s="115"/>
      <c r="D13" s="148">
        <f t="shared" ref="D13:F13" si="5">SUM(D7:D12)</f>
        <v>1774</v>
      </c>
      <c r="E13" s="149">
        <f t="shared" ca="1" si="5"/>
        <v>1</v>
      </c>
      <c r="F13" s="149">
        <f t="shared" si="5"/>
        <v>1</v>
      </c>
      <c r="G13" s="120">
        <f>SUM(G7:G12)</f>
        <v>603206.52950000088</v>
      </c>
      <c r="H13" s="141">
        <f>SUM(H7:H12)</f>
        <v>0.99999999999999989</v>
      </c>
      <c r="J13" s="132">
        <f>SUM(J7:J12)</f>
        <v>418648.15494258632</v>
      </c>
      <c r="L13" s="120">
        <f>J13/3</f>
        <v>139549.38498086212</v>
      </c>
      <c r="M13" s="120">
        <f>J13/3</f>
        <v>139549.38498086212</v>
      </c>
      <c r="N13" s="120">
        <f>J13/3</f>
        <v>139549.38498086212</v>
      </c>
    </row>
    <row r="14" spans="1:19" ht="15.75" x14ac:dyDescent="0.25">
      <c r="B14" s="35" t="str">
        <f>'Combined Usage'!T15</f>
        <v>5/8" Avg. Customer Annual Usage</v>
      </c>
      <c r="C14" s="121">
        <f ca="1">C7/D7</f>
        <v>8113.7989021989479</v>
      </c>
      <c r="D14" s="115"/>
      <c r="E14" s="115"/>
      <c r="F14" s="115"/>
      <c r="G14" s="115"/>
      <c r="L14" s="112"/>
      <c r="M14" s="113"/>
      <c r="N14" s="113"/>
    </row>
    <row r="15" spans="1:19" ht="15.75" x14ac:dyDescent="0.25">
      <c r="B15" s="35" t="str">
        <f>'Combined Usage'!T16</f>
        <v>1"Avg. Customer Annual Usage</v>
      </c>
      <c r="C15" s="121">
        <f ca="1">C8/D8</f>
        <v>14691</v>
      </c>
      <c r="D15" s="115"/>
      <c r="E15" s="115"/>
      <c r="F15" s="115"/>
      <c r="G15" s="119"/>
      <c r="H15" s="115"/>
      <c r="I15" s="152"/>
      <c r="J15" s="64"/>
      <c r="S15" s="185"/>
    </row>
    <row r="16" spans="1:19" ht="15.75" x14ac:dyDescent="0.25">
      <c r="B16" s="35" t="str">
        <f>'Combined Usage'!T17</f>
        <v>2" Avg. Customer Annual Usage</v>
      </c>
      <c r="C16" s="121">
        <f ca="1">(C9)/D9</f>
        <v>108205</v>
      </c>
      <c r="D16" s="156"/>
      <c r="E16" s="115"/>
      <c r="F16" s="115"/>
      <c r="G16" s="156"/>
      <c r="H16" s="115"/>
      <c r="I16" s="56"/>
      <c r="J16" s="113"/>
    </row>
    <row r="17" spans="2:19" ht="15.75" x14ac:dyDescent="0.25">
      <c r="B17" s="35" t="str">
        <f>'Combined Usage'!T18</f>
        <v>3/4" Avg. Customer Annual Usage</v>
      </c>
      <c r="C17" s="121">
        <f ca="1">C10</f>
        <v>216820</v>
      </c>
      <c r="D17" s="115"/>
      <c r="E17" s="115"/>
      <c r="F17" s="115"/>
      <c r="G17" s="144"/>
      <c r="H17" s="115"/>
      <c r="I17" s="159"/>
      <c r="K17" s="64"/>
      <c r="S17" s="185"/>
    </row>
    <row r="18" spans="2:19" ht="15.75" x14ac:dyDescent="0.25">
      <c r="B18" s="35"/>
      <c r="C18" s="121"/>
      <c r="D18" s="115"/>
      <c r="E18" s="115"/>
      <c r="F18" s="115"/>
      <c r="G18" s="115"/>
      <c r="H18" s="115"/>
      <c r="I18" s="152"/>
      <c r="K18" s="64"/>
    </row>
    <row r="19" spans="2:19" ht="15.75" thickBot="1" x14ac:dyDescent="0.3">
      <c r="B19" s="115"/>
      <c r="C19" s="115"/>
      <c r="D19" s="115"/>
      <c r="E19" s="115"/>
      <c r="F19" s="115"/>
      <c r="G19" s="115"/>
      <c r="J19" s="115"/>
      <c r="K19" s="127"/>
      <c r="L19" s="127"/>
      <c r="M19" s="127"/>
    </row>
    <row r="20" spans="2:19" ht="15.75" customHeight="1" thickBot="1" x14ac:dyDescent="0.3">
      <c r="B20" s="122" t="s">
        <v>1081</v>
      </c>
      <c r="C20" s="205" t="s">
        <v>1102</v>
      </c>
      <c r="D20" s="211" t="s">
        <v>1070</v>
      </c>
      <c r="E20" s="211"/>
      <c r="F20" s="211"/>
      <c r="G20" s="211"/>
      <c r="H20" s="211"/>
      <c r="I20" s="209" t="s">
        <v>1104</v>
      </c>
      <c r="J20" s="115"/>
      <c r="K20" s="202"/>
      <c r="L20" s="202"/>
      <c r="M20" s="202"/>
    </row>
    <row r="21" spans="2:19" ht="15.75" x14ac:dyDescent="0.25">
      <c r="B21" s="123"/>
      <c r="C21" s="206"/>
      <c r="D21" s="124" t="s">
        <v>1055</v>
      </c>
      <c r="E21" s="124" t="s">
        <v>1054</v>
      </c>
      <c r="F21" s="124" t="s">
        <v>1056</v>
      </c>
      <c r="G21" s="124" t="s">
        <v>1103</v>
      </c>
      <c r="H21" s="124" t="s">
        <v>1108</v>
      </c>
      <c r="I21" s="210"/>
      <c r="J21" s="115"/>
      <c r="K21" s="172"/>
      <c r="L21" s="186"/>
      <c r="M21" s="186"/>
      <c r="N21" s="160"/>
      <c r="O21" s="161"/>
      <c r="P21" s="72"/>
      <c r="Q21" s="72"/>
      <c r="R21" s="72"/>
    </row>
    <row r="22" spans="2:19" ht="15.75" x14ac:dyDescent="0.25">
      <c r="B22" s="123" t="s">
        <v>34</v>
      </c>
      <c r="C22" s="125">
        <f ca="1">C14/12</f>
        <v>676.14990851657899</v>
      </c>
      <c r="D22" s="71">
        <f ca="1">17.5+500/100*0.75+(C22-500)/100*1.8</f>
        <v>24.420698353298423</v>
      </c>
      <c r="E22" s="71">
        <f ca="1">34/2+(4000/1000*3)+((C22*'LEI Seaview Usage'!V32)-4000)/1000*3.5</f>
        <v>32.702833967204704</v>
      </c>
      <c r="F22" s="137">
        <f ca="1">20+C22/100*0.75</f>
        <v>25.071124313874343</v>
      </c>
      <c r="G22" s="71" t="s">
        <v>1101</v>
      </c>
      <c r="H22" s="71" t="s">
        <v>1101</v>
      </c>
      <c r="I22" s="70">
        <f>G7/D7/12</f>
        <v>29.052933947495237</v>
      </c>
      <c r="J22" s="187"/>
      <c r="K22" s="188"/>
      <c r="L22" s="188"/>
      <c r="M22" s="188"/>
      <c r="N22" s="110"/>
      <c r="O22" s="72"/>
      <c r="P22" s="110"/>
      <c r="Q22" s="72"/>
      <c r="R22" s="72"/>
    </row>
    <row r="23" spans="2:19" ht="15.75" x14ac:dyDescent="0.25">
      <c r="B23" s="123" t="s">
        <v>1121</v>
      </c>
      <c r="C23" s="125">
        <f ca="1">C17/12</f>
        <v>18068.333333333332</v>
      </c>
      <c r="D23" s="71">
        <f>G10/12</f>
        <v>715.24749999999995</v>
      </c>
      <c r="E23" s="151" t="s">
        <v>1101</v>
      </c>
      <c r="F23" s="151" t="s">
        <v>1101</v>
      </c>
      <c r="G23" s="151" t="s">
        <v>1101</v>
      </c>
      <c r="H23" s="151" t="s">
        <v>1101</v>
      </c>
      <c r="I23" s="70">
        <f>D23</f>
        <v>715.24749999999995</v>
      </c>
      <c r="J23" s="158"/>
      <c r="K23" s="189"/>
      <c r="L23" s="189"/>
      <c r="M23" s="189"/>
      <c r="N23" s="110"/>
      <c r="O23" s="72"/>
      <c r="P23" s="110"/>
      <c r="Q23" s="72"/>
      <c r="R23" s="72"/>
    </row>
    <row r="24" spans="2:19" ht="15.75" x14ac:dyDescent="0.25">
      <c r="B24" s="123" t="s">
        <v>54</v>
      </c>
      <c r="C24" s="125">
        <f ca="1">C15/12</f>
        <v>1224.25</v>
      </c>
      <c r="D24" s="71">
        <f>G8/12</f>
        <v>58.866875</v>
      </c>
      <c r="E24" s="71" t="s">
        <v>1101</v>
      </c>
      <c r="F24" s="71" t="s">
        <v>1101</v>
      </c>
      <c r="G24" s="71" t="s">
        <v>1101</v>
      </c>
      <c r="H24" s="71" t="s">
        <v>1101</v>
      </c>
      <c r="I24" s="70">
        <f>G8/D8/12</f>
        <v>58.866875</v>
      </c>
      <c r="J24" s="190"/>
      <c r="K24" s="188"/>
      <c r="L24" s="127"/>
      <c r="M24" s="127"/>
      <c r="N24" s="72"/>
      <c r="O24" s="72"/>
      <c r="P24" s="110"/>
      <c r="Q24" s="72"/>
      <c r="R24" s="72"/>
    </row>
    <row r="25" spans="2:19" ht="15.75" x14ac:dyDescent="0.25">
      <c r="B25" s="123" t="s">
        <v>35</v>
      </c>
      <c r="C25" s="125">
        <f ca="1">C16/12</f>
        <v>9017.0833333333339</v>
      </c>
      <c r="D25" s="71">
        <f ca="1">140+4000/100*0.75+(C25-4000)/100*1.8</f>
        <v>260.3075</v>
      </c>
      <c r="E25" s="151" t="s">
        <v>1101</v>
      </c>
      <c r="F25" s="137">
        <f ca="1">106.67+5333/100*0.75+(C25-5333)/100*0.9</f>
        <v>179.82425000000001</v>
      </c>
      <c r="G25" s="163" t="s">
        <v>1101</v>
      </c>
      <c r="H25" s="163" t="s">
        <v>1101</v>
      </c>
      <c r="I25" s="164">
        <f>(G9)/(D9)/12</f>
        <v>264.50625000000002</v>
      </c>
      <c r="J25" s="158"/>
      <c r="K25" s="110"/>
      <c r="L25" s="110"/>
      <c r="M25" s="110"/>
      <c r="N25" s="110"/>
      <c r="O25" s="72"/>
      <c r="P25" s="110"/>
      <c r="Q25" s="162"/>
      <c r="R25" s="72"/>
    </row>
    <row r="26" spans="2:19" ht="15.75" x14ac:dyDescent="0.25">
      <c r="B26" s="123" t="s">
        <v>1064</v>
      </c>
      <c r="C26" s="136"/>
      <c r="D26" s="71">
        <v>26.74</v>
      </c>
      <c r="E26" s="71" t="s">
        <v>1101</v>
      </c>
      <c r="F26" s="71" t="s">
        <v>1101</v>
      </c>
      <c r="G26" s="71">
        <v>25</v>
      </c>
      <c r="H26" s="71">
        <v>42.5</v>
      </c>
      <c r="I26" s="164">
        <f>G11/D11/12</f>
        <v>27.853882352941181</v>
      </c>
      <c r="J26" s="157"/>
      <c r="K26" s="110"/>
      <c r="L26" s="110"/>
      <c r="M26" s="110"/>
      <c r="N26" s="110"/>
      <c r="O26" s="110"/>
      <c r="P26" s="110"/>
      <c r="Q26" s="162"/>
      <c r="R26" s="72"/>
    </row>
    <row r="27" spans="2:19" ht="15.75" x14ac:dyDescent="0.25">
      <c r="B27" s="123" t="s">
        <v>1115</v>
      </c>
      <c r="C27" s="72"/>
      <c r="D27" s="71">
        <v>17.5</v>
      </c>
      <c r="E27" s="71" t="s">
        <v>1101</v>
      </c>
      <c r="F27" s="71">
        <v>10</v>
      </c>
      <c r="G27" s="71">
        <v>10.83</v>
      </c>
      <c r="H27" s="71" t="s">
        <v>1101</v>
      </c>
      <c r="I27" s="70">
        <f>G12/D12/12</f>
        <v>12.611323155216285</v>
      </c>
      <c r="J27" s="157"/>
      <c r="K27" s="110"/>
      <c r="L27" s="72"/>
      <c r="M27" s="72"/>
      <c r="N27" s="72"/>
      <c r="O27" s="72"/>
      <c r="P27" s="72"/>
      <c r="Q27" s="72"/>
      <c r="R27" s="72"/>
    </row>
    <row r="28" spans="2:19" ht="15.75" x14ac:dyDescent="0.25">
      <c r="B28" s="126"/>
      <c r="C28" s="127"/>
      <c r="D28" s="127"/>
      <c r="E28" s="127"/>
      <c r="F28" s="127"/>
      <c r="G28" s="71"/>
      <c r="H28" s="110"/>
      <c r="I28" s="73"/>
      <c r="K28" s="72"/>
      <c r="L28" s="72"/>
      <c r="M28" s="72"/>
      <c r="N28" s="72"/>
      <c r="O28" s="72"/>
      <c r="P28" s="72"/>
      <c r="Q28" s="72"/>
      <c r="R28" s="72"/>
    </row>
    <row r="29" spans="2:19" ht="16.5" thickBot="1" x14ac:dyDescent="0.3">
      <c r="B29" s="128"/>
      <c r="C29" s="129"/>
      <c r="D29" s="130"/>
      <c r="E29" s="130"/>
      <c r="F29" s="130"/>
      <c r="G29" s="130"/>
      <c r="H29" s="74"/>
      <c r="I29" s="75"/>
      <c r="K29" s="72"/>
      <c r="L29" s="72"/>
      <c r="M29" s="72"/>
      <c r="N29" s="72"/>
      <c r="O29" s="72"/>
      <c r="P29" s="72"/>
      <c r="Q29" s="72"/>
      <c r="R29" s="72"/>
    </row>
    <row r="30" spans="2:19" x14ac:dyDescent="0.25">
      <c r="B30" s="115"/>
      <c r="C30" s="115"/>
      <c r="D30" s="115"/>
      <c r="E30" s="115"/>
      <c r="F30" s="115"/>
      <c r="G30" s="115"/>
      <c r="H30" s="111"/>
      <c r="I30" s="111"/>
      <c r="J30" s="154"/>
      <c r="K30" s="154"/>
      <c r="L30" s="155"/>
      <c r="M30" s="155"/>
      <c r="N30" s="155"/>
    </row>
    <row r="31" spans="2:19" ht="16.5" thickBot="1" x14ac:dyDescent="0.3">
      <c r="B31" s="104"/>
      <c r="C31" s="173"/>
      <c r="D31" s="127"/>
      <c r="E31" s="127"/>
      <c r="F31" s="127"/>
      <c r="G31" s="127"/>
      <c r="H31" s="115"/>
    </row>
    <row r="32" spans="2:19" ht="15.75" thickBot="1" x14ac:dyDescent="0.3">
      <c r="B32" s="122" t="s">
        <v>1110</v>
      </c>
      <c r="C32" s="205" t="s">
        <v>1102</v>
      </c>
      <c r="D32" s="207" t="s">
        <v>1099</v>
      </c>
      <c r="E32" s="169"/>
      <c r="F32" s="207" t="s">
        <v>1062</v>
      </c>
      <c r="G32" s="207" t="s">
        <v>1091</v>
      </c>
      <c r="H32" s="174"/>
      <c r="I32" s="203" t="s">
        <v>1132</v>
      </c>
      <c r="J32" s="203"/>
      <c r="K32" s="203"/>
      <c r="L32" s="203"/>
      <c r="M32" s="203"/>
      <c r="N32" s="203"/>
      <c r="O32" s="204"/>
    </row>
    <row r="33" spans="2:15" ht="42.75" customHeight="1" thickBot="1" x14ac:dyDescent="0.3">
      <c r="B33" s="123"/>
      <c r="C33" s="206"/>
      <c r="D33" s="208"/>
      <c r="E33" s="170" t="s">
        <v>1109</v>
      </c>
      <c r="F33" s="208"/>
      <c r="G33" s="208"/>
      <c r="H33" s="127"/>
      <c r="I33" s="133" t="s">
        <v>1082</v>
      </c>
      <c r="J33" s="133" t="s">
        <v>1083</v>
      </c>
      <c r="K33" s="133" t="s">
        <v>1084</v>
      </c>
      <c r="L33" s="133" t="s">
        <v>1085</v>
      </c>
      <c r="M33" s="133" t="s">
        <v>1086</v>
      </c>
      <c r="N33" s="133" t="s">
        <v>1087</v>
      </c>
      <c r="O33" s="175" t="s">
        <v>1088</v>
      </c>
    </row>
    <row r="34" spans="2:15" ht="15.75" x14ac:dyDescent="0.25">
      <c r="B34" s="123" t="str">
        <f>B22</f>
        <v>5/8" Avg. Customer Monthly Usage</v>
      </c>
      <c r="C34" s="125">
        <f ca="1">C14/12</f>
        <v>676.14990851657899</v>
      </c>
      <c r="D34" s="68">
        <f ca="1">I34+(500/100)*K34+(C34-500)/100*M34</f>
        <v>35.774205202312125</v>
      </c>
      <c r="E34" s="138">
        <f t="shared" ref="E34:E39" ca="1" si="6">(D34-I22)/I22</f>
        <v>0.23134569702886595</v>
      </c>
      <c r="F34" s="131">
        <f ca="1">D34*$D$7*12</f>
        <v>594137.99999999977</v>
      </c>
      <c r="G34" s="131">
        <f>G7+L7</f>
        <v>594138.11995560792</v>
      </c>
      <c r="H34" s="127"/>
      <c r="I34" s="176">
        <v>17.5</v>
      </c>
      <c r="J34" s="177">
        <v>500</v>
      </c>
      <c r="K34" s="176">
        <v>2.5098666351046615</v>
      </c>
      <c r="L34" s="177" t="s">
        <v>1090</v>
      </c>
      <c r="M34" s="176">
        <v>3.25</v>
      </c>
      <c r="N34" s="177" t="s">
        <v>1089</v>
      </c>
      <c r="O34" s="178">
        <v>4</v>
      </c>
    </row>
    <row r="35" spans="2:15" ht="15.75" x14ac:dyDescent="0.25">
      <c r="B35" s="123" t="s">
        <v>1121</v>
      </c>
      <c r="C35" s="125">
        <f ca="1">C23</f>
        <v>18068.333333333332</v>
      </c>
      <c r="D35" s="68">
        <f ca="1">I35*15+11250/100*K35+(C35-11250)/100*M35</f>
        <v>880.75</v>
      </c>
      <c r="E35" s="138">
        <f t="shared" ca="1" si="6"/>
        <v>0.23139193076522471</v>
      </c>
      <c r="F35" s="131">
        <f ca="1">D35*D10*12</f>
        <v>10569</v>
      </c>
      <c r="G35" s="131">
        <f>G10+L10</f>
        <v>10568.605311013634</v>
      </c>
      <c r="H35" s="127"/>
      <c r="I35" s="176">
        <v>25.119611347826151</v>
      </c>
      <c r="J35" s="179">
        <v>11250</v>
      </c>
      <c r="K35" s="180">
        <f>$K$34</f>
        <v>2.5098666351046615</v>
      </c>
      <c r="L35" s="177" t="s">
        <v>1123</v>
      </c>
      <c r="M35" s="180">
        <f>$M$34</f>
        <v>3.25</v>
      </c>
      <c r="N35" s="177" t="s">
        <v>1122</v>
      </c>
      <c r="O35" s="181">
        <f>$O$34</f>
        <v>4</v>
      </c>
    </row>
    <row r="36" spans="2:15" ht="15.75" x14ac:dyDescent="0.25">
      <c r="B36" s="123" t="str">
        <f>B24</f>
        <v>1" Avg. Customer Monthly Usage</v>
      </c>
      <c r="C36" s="125">
        <f ca="1">C15/12</f>
        <v>1224.25</v>
      </c>
      <c r="D36" s="68">
        <f ca="1">I36+(C36/100)*K36</f>
        <v>72.5</v>
      </c>
      <c r="E36" s="138">
        <f t="shared" ca="1" si="6"/>
        <v>0.23159247029844882</v>
      </c>
      <c r="F36" s="131">
        <f ca="1">D36*$D$8*12</f>
        <v>870</v>
      </c>
      <c r="G36" s="131">
        <f>G8+L8</f>
        <v>869.82585436198781</v>
      </c>
      <c r="H36" s="127"/>
      <c r="I36" s="182">
        <v>41.772957719731174</v>
      </c>
      <c r="J36" s="179">
        <v>1250</v>
      </c>
      <c r="K36" s="183">
        <f>$K$34</f>
        <v>2.5098666351046615</v>
      </c>
      <c r="L36" s="177" t="s">
        <v>1093</v>
      </c>
      <c r="M36" s="183">
        <f>$M$34</f>
        <v>3.25</v>
      </c>
      <c r="N36" s="177" t="s">
        <v>1094</v>
      </c>
      <c r="O36" s="184">
        <f>$O$34</f>
        <v>4</v>
      </c>
    </row>
    <row r="37" spans="2:15" ht="15.75" x14ac:dyDescent="0.25">
      <c r="B37" s="123" t="str">
        <f>B25</f>
        <v>2" Avg. Customer Monthly Usage</v>
      </c>
      <c r="C37" s="125">
        <f ca="1">(C16)/12</f>
        <v>9017.0833333333339</v>
      </c>
      <c r="D37" s="68">
        <f ca="1">I37+(4000/100)*K37+(C37-4000)/100*M37</f>
        <v>325.70833333333337</v>
      </c>
      <c r="E37" s="138">
        <f t="shared" ca="1" si="6"/>
        <v>0.23138237124201544</v>
      </c>
      <c r="F37" s="131">
        <f ca="1">D37*($D$9)*12</f>
        <v>7817.0000000000009</v>
      </c>
      <c r="G37" s="131">
        <f>G9+L9</f>
        <v>7816.7687647878556</v>
      </c>
      <c r="H37" s="127"/>
      <c r="I37" s="182">
        <v>62.25845959581352</v>
      </c>
      <c r="J37" s="179">
        <v>4000</v>
      </c>
      <c r="K37" s="183">
        <f t="shared" ref="K37" si="7">$K$34</f>
        <v>2.5098666351046615</v>
      </c>
      <c r="L37" s="177" t="s">
        <v>1095</v>
      </c>
      <c r="M37" s="183">
        <f t="shared" ref="M37" si="8">$M$34</f>
        <v>3.25</v>
      </c>
      <c r="N37" s="177" t="s">
        <v>1096</v>
      </c>
      <c r="O37" s="184">
        <f t="shared" ref="O37" si="9">$O$34</f>
        <v>4</v>
      </c>
    </row>
    <row r="38" spans="2:15" ht="15.75" x14ac:dyDescent="0.25">
      <c r="B38" s="123" t="s">
        <v>1064</v>
      </c>
      <c r="C38" s="125"/>
      <c r="D38" s="68">
        <f>I26*($L$13/$G$13)+I26</f>
        <v>34.297765105510464</v>
      </c>
      <c r="E38" s="138">
        <f t="shared" si="6"/>
        <v>0.23134594563579225</v>
      </c>
      <c r="F38" s="131">
        <f>D38*$D$11*12</f>
        <v>104951.16122286202</v>
      </c>
      <c r="G38" s="131">
        <f>G11+L11</f>
        <v>104951.16122286201</v>
      </c>
      <c r="H38" s="127"/>
      <c r="I38" s="183"/>
      <c r="J38" s="183"/>
      <c r="K38" s="183"/>
      <c r="L38" s="177"/>
      <c r="M38" s="183"/>
      <c r="N38" s="177"/>
      <c r="O38" s="184"/>
    </row>
    <row r="39" spans="2:15" ht="15.75" x14ac:dyDescent="0.25">
      <c r="B39" s="123" t="s">
        <v>1115</v>
      </c>
      <c r="C39" s="72"/>
      <c r="D39" s="68">
        <f>I27*($L$13/$G$13)+I27</f>
        <v>15.528901636278359</v>
      </c>
      <c r="E39" s="138">
        <f t="shared" si="6"/>
        <v>0.23134594563579222</v>
      </c>
      <c r="F39" s="153">
        <f>D39*D12*12</f>
        <v>24411.433372229581</v>
      </c>
      <c r="G39" s="131">
        <f>G12+L12</f>
        <v>24411.433372229581</v>
      </c>
      <c r="H39" s="127"/>
      <c r="I39" s="72"/>
      <c r="J39" s="72"/>
      <c r="K39" s="110"/>
      <c r="L39" s="72"/>
      <c r="M39" s="72"/>
      <c r="N39" s="72"/>
      <c r="O39" s="73"/>
    </row>
    <row r="40" spans="2:15" x14ac:dyDescent="0.25">
      <c r="B40" s="126"/>
      <c r="C40" s="127"/>
      <c r="D40" s="127"/>
      <c r="E40" s="127"/>
      <c r="F40" s="132">
        <f ca="1">SUM(F34:F39)</f>
        <v>742756.59459509142</v>
      </c>
      <c r="G40" s="132">
        <f>SUM(G34:G39)</f>
        <v>742755.91448086291</v>
      </c>
      <c r="H40" s="127"/>
      <c r="I40" s="110"/>
      <c r="J40" s="72"/>
      <c r="K40" s="110"/>
      <c r="L40" s="72"/>
      <c r="M40" s="72"/>
      <c r="N40" s="72"/>
      <c r="O40" s="73"/>
    </row>
    <row r="41" spans="2:15" ht="16.5" thickBot="1" x14ac:dyDescent="0.3">
      <c r="B41" s="128"/>
      <c r="C41" s="129"/>
      <c r="D41" s="130"/>
      <c r="E41" s="130"/>
      <c r="F41" s="130"/>
      <c r="G41" s="130"/>
      <c r="H41" s="130"/>
      <c r="I41" s="74"/>
      <c r="J41" s="74"/>
      <c r="K41" s="74"/>
      <c r="L41" s="74"/>
      <c r="M41" s="74"/>
      <c r="N41" s="74"/>
      <c r="O41" s="75"/>
    </row>
    <row r="42" spans="2:15" ht="15.75" thickBot="1" x14ac:dyDescent="0.3">
      <c r="K42" s="64"/>
    </row>
    <row r="43" spans="2:15" ht="15.75" customHeight="1" thickBot="1" x14ac:dyDescent="0.3">
      <c r="B43" s="122" t="s">
        <v>1111</v>
      </c>
      <c r="C43" s="205" t="str">
        <f>C32</f>
        <v>Average Monthly Usage</v>
      </c>
      <c r="D43" s="207" t="s">
        <v>1070</v>
      </c>
      <c r="E43" s="169"/>
      <c r="F43" s="207" t="s">
        <v>1062</v>
      </c>
      <c r="G43" s="207" t="s">
        <v>1091</v>
      </c>
      <c r="H43" s="174"/>
      <c r="I43" s="203" t="s">
        <v>1132</v>
      </c>
      <c r="J43" s="203"/>
      <c r="K43" s="203"/>
      <c r="L43" s="203"/>
      <c r="M43" s="203"/>
      <c r="N43" s="203"/>
      <c r="O43" s="204"/>
    </row>
    <row r="44" spans="2:15" ht="30.75" thickBot="1" x14ac:dyDescent="0.3">
      <c r="B44" s="123"/>
      <c r="C44" s="206"/>
      <c r="D44" s="208"/>
      <c r="E44" s="170" t="s">
        <v>1109</v>
      </c>
      <c r="F44" s="208"/>
      <c r="G44" s="208"/>
      <c r="H44" s="127"/>
      <c r="I44" s="133" t="s">
        <v>1082</v>
      </c>
      <c r="J44" s="133" t="s">
        <v>1083</v>
      </c>
      <c r="K44" s="133" t="s">
        <v>1084</v>
      </c>
      <c r="L44" s="133" t="s">
        <v>1085</v>
      </c>
      <c r="M44" s="133" t="s">
        <v>1086</v>
      </c>
      <c r="N44" s="133" t="s">
        <v>1087</v>
      </c>
      <c r="O44" s="175" t="s">
        <v>1088</v>
      </c>
    </row>
    <row r="45" spans="2:15" ht="15.75" x14ac:dyDescent="0.25">
      <c r="B45" s="123" t="s">
        <v>34</v>
      </c>
      <c r="C45" s="125">
        <f ca="1">C34</f>
        <v>676.14990851657899</v>
      </c>
      <c r="D45" s="68">
        <f ca="1">I45+(500/100)*K45+(C45-500)/100*M45</f>
        <v>42.495484104046227</v>
      </c>
      <c r="E45" s="138">
        <f ca="1">(D45-D34)/D34</f>
        <v>0.18788059339749355</v>
      </c>
      <c r="F45" s="131">
        <f ca="1">D45*$D$7*12</f>
        <v>705764.99999999977</v>
      </c>
      <c r="G45" s="131">
        <f>G34+M7</f>
        <v>705765.11291121494</v>
      </c>
      <c r="H45" s="127"/>
      <c r="I45" s="176">
        <v>23.320612077257412</v>
      </c>
      <c r="J45" s="177">
        <v>500</v>
      </c>
      <c r="K45" s="176">
        <v>2.69</v>
      </c>
      <c r="L45" s="177" t="s">
        <v>1090</v>
      </c>
      <c r="M45" s="176">
        <v>3.25</v>
      </c>
      <c r="N45" s="177" t="s">
        <v>1089</v>
      </c>
      <c r="O45" s="178">
        <v>4</v>
      </c>
    </row>
    <row r="46" spans="2:15" ht="15.75" x14ac:dyDescent="0.25">
      <c r="B46" s="123" t="s">
        <v>1121</v>
      </c>
      <c r="C46" s="125">
        <f ca="1">C35</f>
        <v>18068.333333333332</v>
      </c>
      <c r="D46" s="68">
        <f ca="1">I46*15+11250/100*K46+(C46-11250)/100*M46</f>
        <v>1046.1666666666665</v>
      </c>
      <c r="E46" s="138">
        <f t="shared" ref="E46:E50" ca="1" si="10">(D46-D35)/D35</f>
        <v>0.18781341659570425</v>
      </c>
      <c r="F46" s="131">
        <f ca="1">D46*$D$10*12</f>
        <v>12553.999999999998</v>
      </c>
      <c r="G46" s="131">
        <f>G35+M10</f>
        <v>12554.24062202727</v>
      </c>
      <c r="H46" s="127"/>
      <c r="I46" s="176">
        <v>34.796388888888877</v>
      </c>
      <c r="J46" s="179">
        <v>11250</v>
      </c>
      <c r="K46" s="180">
        <f>$K$45</f>
        <v>2.69</v>
      </c>
      <c r="L46" s="177" t="s">
        <v>1123</v>
      </c>
      <c r="M46" s="180">
        <f>$M$45</f>
        <v>3.25</v>
      </c>
      <c r="N46" s="177" t="s">
        <v>1122</v>
      </c>
      <c r="O46" s="181">
        <f>$O$45</f>
        <v>4</v>
      </c>
    </row>
    <row r="47" spans="2:15" ht="15.75" x14ac:dyDescent="0.25">
      <c r="B47" s="123" t="s">
        <v>54</v>
      </c>
      <c r="C47" s="125">
        <f ca="1">C36</f>
        <v>1224.25</v>
      </c>
      <c r="D47" s="68">
        <f ca="1">I47+(C47/100)*K47</f>
        <v>86.083333333333229</v>
      </c>
      <c r="E47" s="138">
        <f t="shared" ca="1" si="10"/>
        <v>0.18735632183907902</v>
      </c>
      <c r="F47" s="131">
        <f ca="1">D47*$D$8*12</f>
        <v>1032.9999999999986</v>
      </c>
      <c r="G47" s="131">
        <f>G36+M8</f>
        <v>1033.2492087239755</v>
      </c>
      <c r="H47" s="127"/>
      <c r="I47" s="182">
        <v>53.151008333333237</v>
      </c>
      <c r="J47" s="179">
        <v>1250</v>
      </c>
      <c r="K47" s="183">
        <f t="shared" ref="K47:K48" si="11">$K$45</f>
        <v>2.69</v>
      </c>
      <c r="L47" s="177" t="s">
        <v>1093</v>
      </c>
      <c r="M47" s="183">
        <f t="shared" ref="M47:M48" si="12">$M$45</f>
        <v>3.25</v>
      </c>
      <c r="N47" s="177" t="s">
        <v>1094</v>
      </c>
      <c r="O47" s="184">
        <f t="shared" ref="O47:O48" si="13">$O$45</f>
        <v>4</v>
      </c>
    </row>
    <row r="48" spans="2:15" ht="15.75" x14ac:dyDescent="0.25">
      <c r="B48" s="123" t="s">
        <v>35</v>
      </c>
      <c r="C48" s="125">
        <f ca="1">C37</f>
        <v>9017.0833333333339</v>
      </c>
      <c r="D48" s="68">
        <f ca="1">I48+(4000/100)*K48+(12000-4000)/100*M48+(C48-12000)/100*O48</f>
        <v>386.87499999999977</v>
      </c>
      <c r="E48" s="138">
        <f t="shared" ca="1" si="10"/>
        <v>0.18779582960214833</v>
      </c>
      <c r="F48" s="131">
        <f ca="1">D48*$D$9*12</f>
        <v>9284.9999999999945</v>
      </c>
      <c r="G48" s="131">
        <f>G37+M9</f>
        <v>9285.3875295757098</v>
      </c>
      <c r="H48" s="127"/>
      <c r="I48" s="182">
        <v>138.59166666666644</v>
      </c>
      <c r="J48" s="179">
        <v>4000</v>
      </c>
      <c r="K48" s="183">
        <f t="shared" si="11"/>
        <v>2.69</v>
      </c>
      <c r="L48" s="177" t="s">
        <v>1095</v>
      </c>
      <c r="M48" s="183">
        <f t="shared" si="12"/>
        <v>3.25</v>
      </c>
      <c r="N48" s="177" t="s">
        <v>1096</v>
      </c>
      <c r="O48" s="184">
        <f t="shared" si="13"/>
        <v>4</v>
      </c>
    </row>
    <row r="49" spans="2:15" ht="15.75" x14ac:dyDescent="0.25">
      <c r="B49" s="123" t="s">
        <v>1064</v>
      </c>
      <c r="C49" s="125"/>
      <c r="D49" s="68">
        <f>G49/D11/12</f>
        <v>40.741647858079737</v>
      </c>
      <c r="E49" s="138">
        <f t="shared" si="10"/>
        <v>0.18788054360818873</v>
      </c>
      <c r="F49" s="131">
        <f>D49*$D$11*12</f>
        <v>124669.44244572399</v>
      </c>
      <c r="G49" s="131">
        <f>G38+M11</f>
        <v>124669.44244572401</v>
      </c>
      <c r="H49" s="127"/>
      <c r="I49" s="183"/>
      <c r="J49" s="183"/>
      <c r="K49" s="183"/>
      <c r="L49" s="177"/>
      <c r="M49" s="183"/>
      <c r="N49" s="177"/>
      <c r="O49" s="184"/>
    </row>
    <row r="50" spans="2:15" ht="15.75" x14ac:dyDescent="0.25">
      <c r="B50" s="123" t="s">
        <v>1115</v>
      </c>
      <c r="C50" s="72"/>
      <c r="D50" s="68">
        <f>G50/D12/12</f>
        <v>18.446480117340435</v>
      </c>
      <c r="E50" s="138">
        <f t="shared" si="10"/>
        <v>0.18788054360818915</v>
      </c>
      <c r="F50" s="153">
        <f>D50*$D$12*12</f>
        <v>28997.866744459167</v>
      </c>
      <c r="G50" s="131">
        <f>G39+M12</f>
        <v>28997.866744459163</v>
      </c>
      <c r="H50" s="127"/>
      <c r="I50" s="72"/>
      <c r="J50" s="72"/>
      <c r="K50" s="110"/>
      <c r="L50" s="72"/>
      <c r="M50" s="72"/>
      <c r="N50" s="72"/>
      <c r="O50" s="73"/>
    </row>
    <row r="51" spans="2:15" x14ac:dyDescent="0.25">
      <c r="B51" s="126"/>
      <c r="C51" s="127"/>
      <c r="D51" s="127"/>
      <c r="E51" s="127"/>
      <c r="F51" s="132">
        <f ca="1">SUM(F45:F50)</f>
        <v>882304.30919018295</v>
      </c>
      <c r="G51" s="132">
        <f>SUM(G45:G50)</f>
        <v>882305.29946172517</v>
      </c>
      <c r="H51" s="127"/>
      <c r="I51" s="110"/>
      <c r="J51" s="72"/>
      <c r="K51" s="110"/>
      <c r="L51" s="72"/>
      <c r="M51" s="72"/>
      <c r="N51" s="72"/>
      <c r="O51" s="73"/>
    </row>
    <row r="52" spans="2:15" ht="16.5" thickBot="1" x14ac:dyDescent="0.3">
      <c r="B52" s="128"/>
      <c r="C52" s="129"/>
      <c r="D52" s="130"/>
      <c r="E52" s="130"/>
      <c r="F52" s="130"/>
      <c r="G52" s="130"/>
      <c r="H52" s="130"/>
      <c r="I52" s="74"/>
      <c r="J52" s="74"/>
      <c r="K52" s="74"/>
      <c r="L52" s="74"/>
      <c r="M52" s="74"/>
      <c r="N52" s="74"/>
      <c r="O52" s="75"/>
    </row>
    <row r="53" spans="2:15" ht="15.75" thickBot="1" x14ac:dyDescent="0.3"/>
    <row r="54" spans="2:15" ht="15.75" customHeight="1" thickBot="1" x14ac:dyDescent="0.3">
      <c r="B54" s="122" t="s">
        <v>1114</v>
      </c>
      <c r="C54" s="205" t="str">
        <f>C43</f>
        <v>Average Monthly Usage</v>
      </c>
      <c r="D54" s="207" t="s">
        <v>1070</v>
      </c>
      <c r="E54" s="169"/>
      <c r="F54" s="207" t="s">
        <v>1062</v>
      </c>
      <c r="G54" s="207" t="s">
        <v>1091</v>
      </c>
      <c r="H54" s="174"/>
      <c r="I54" s="203" t="s">
        <v>1132</v>
      </c>
      <c r="J54" s="203"/>
      <c r="K54" s="203"/>
      <c r="L54" s="203"/>
      <c r="M54" s="203"/>
      <c r="N54" s="203"/>
      <c r="O54" s="204"/>
    </row>
    <row r="55" spans="2:15" ht="30.75" thickBot="1" x14ac:dyDescent="0.3">
      <c r="B55" s="123"/>
      <c r="C55" s="206"/>
      <c r="D55" s="208"/>
      <c r="E55" s="170" t="s">
        <v>1109</v>
      </c>
      <c r="F55" s="208"/>
      <c r="G55" s="208"/>
      <c r="H55" s="127"/>
      <c r="I55" s="133" t="s">
        <v>1082</v>
      </c>
      <c r="J55" s="133" t="s">
        <v>1083</v>
      </c>
      <c r="K55" s="133" t="s">
        <v>1084</v>
      </c>
      <c r="L55" s="133" t="s">
        <v>1085</v>
      </c>
      <c r="M55" s="133" t="s">
        <v>1086</v>
      </c>
      <c r="N55" s="133" t="s">
        <v>1087</v>
      </c>
      <c r="O55" s="175" t="s">
        <v>1088</v>
      </c>
    </row>
    <row r="56" spans="2:15" ht="15.75" x14ac:dyDescent="0.25">
      <c r="B56" s="123" t="s">
        <v>34</v>
      </c>
      <c r="C56" s="125">
        <f ca="1">C45</f>
        <v>676.14990851657899</v>
      </c>
      <c r="D56" s="68">
        <f ca="1">I56+(500/100)*K56+(C56-500)/100*M56</f>
        <v>49.216763005780372</v>
      </c>
      <c r="E56" s="138">
        <f ca="1">(D56-D45)/D45</f>
        <v>0.15816454485558326</v>
      </c>
      <c r="F56" s="131">
        <f ca="1">D56*$D$7*12</f>
        <v>817392.00000000035</v>
      </c>
      <c r="G56" s="131">
        <f>G45+N7</f>
        <v>817392.10586682195</v>
      </c>
      <c r="H56" s="127"/>
      <c r="I56" s="176">
        <v>27.606153660886367</v>
      </c>
      <c r="J56" s="177">
        <v>500</v>
      </c>
      <c r="K56" s="176">
        <v>3.0009975551044583</v>
      </c>
      <c r="L56" s="177" t="s">
        <v>1090</v>
      </c>
      <c r="M56" s="176">
        <v>3.75</v>
      </c>
      <c r="N56" s="177" t="s">
        <v>1089</v>
      </c>
      <c r="O56" s="178">
        <v>4.5</v>
      </c>
    </row>
    <row r="57" spans="2:15" ht="15.75" x14ac:dyDescent="0.25">
      <c r="B57" s="123" t="s">
        <v>1121</v>
      </c>
      <c r="C57" s="125">
        <f ca="1">C46</f>
        <v>18068.333333333332</v>
      </c>
      <c r="D57" s="68">
        <f ca="1">I57*15+11250/100*K57+(C57-11250)/100*M57</f>
        <v>1211.6666666666652</v>
      </c>
      <c r="E57" s="138">
        <f ca="1">(D57-D46)/D46</f>
        <v>0.15819659072805353</v>
      </c>
      <c r="F57" s="131">
        <f ca="1">D57*$D$10*12</f>
        <v>14539.999999999982</v>
      </c>
      <c r="G57" s="131">
        <f>G46+N10</f>
        <v>14539.875933040905</v>
      </c>
      <c r="H57" s="127"/>
      <c r="I57" s="176">
        <v>41.224462781160902</v>
      </c>
      <c r="J57" s="179">
        <v>11250</v>
      </c>
      <c r="K57" s="180">
        <f>$K$56</f>
        <v>3.0009975551044583</v>
      </c>
      <c r="L57" s="177" t="s">
        <v>1123</v>
      </c>
      <c r="M57" s="180">
        <f>$M$56</f>
        <v>3.75</v>
      </c>
      <c r="N57" s="177" t="s">
        <v>1122</v>
      </c>
      <c r="O57" s="181">
        <f>$O$56</f>
        <v>4.5</v>
      </c>
    </row>
    <row r="58" spans="2:15" ht="15.75" x14ac:dyDescent="0.25">
      <c r="B58" s="123" t="s">
        <v>54</v>
      </c>
      <c r="C58" s="125">
        <f ca="1">C47</f>
        <v>1224.25</v>
      </c>
      <c r="D58" s="68">
        <f ca="1">I58+(C58/100)*K58</f>
        <v>99.749999999999886</v>
      </c>
      <c r="E58" s="138">
        <f ca="1">(D58-D47)/D47</f>
        <v>0.15876089060987422</v>
      </c>
      <c r="F58" s="131">
        <f ca="1">D58*$D$8*12</f>
        <v>1196.9999999999986</v>
      </c>
      <c r="G58" s="131">
        <f>G47+N8</f>
        <v>1196.6725630859632</v>
      </c>
      <c r="H58" s="127"/>
      <c r="I58" s="182">
        <v>63.010287431633564</v>
      </c>
      <c r="J58" s="179">
        <v>1250</v>
      </c>
      <c r="K58" s="183">
        <f t="shared" ref="K58:K59" si="14">$K$56</f>
        <v>3.0009975551044583</v>
      </c>
      <c r="L58" s="177" t="s">
        <v>1093</v>
      </c>
      <c r="M58" s="183">
        <f t="shared" ref="M58:M59" si="15">$M$56</f>
        <v>3.75</v>
      </c>
      <c r="N58" s="177" t="s">
        <v>1094</v>
      </c>
      <c r="O58" s="184">
        <f t="shared" ref="O58:O59" si="16">$O$56</f>
        <v>4.5</v>
      </c>
    </row>
    <row r="59" spans="2:15" ht="15.75" x14ac:dyDescent="0.25">
      <c r="B59" s="123" t="s">
        <v>35</v>
      </c>
      <c r="C59" s="125">
        <f ca="1">C48</f>
        <v>9017.0833333333339</v>
      </c>
      <c r="D59" s="68">
        <f ca="1">I59+(4000/100)*K59+(12000-4000)/100*M59+(C59-12000)/100*O59</f>
        <v>448.08333333333331</v>
      </c>
      <c r="E59" s="138">
        <f ca="1">(D59-D48)/D48</f>
        <v>0.15821217016693656</v>
      </c>
      <c r="F59" s="131">
        <f ca="1">D59*$D$9*12</f>
        <v>10754</v>
      </c>
      <c r="G59" s="131">
        <f>G48+N9</f>
        <v>10754.006294363564</v>
      </c>
      <c r="H59" s="127"/>
      <c r="I59" s="182">
        <v>162.274681129155</v>
      </c>
      <c r="J59" s="179">
        <v>4000</v>
      </c>
      <c r="K59" s="183">
        <f t="shared" si="14"/>
        <v>3.0009975551044583</v>
      </c>
      <c r="L59" s="177" t="s">
        <v>1095</v>
      </c>
      <c r="M59" s="183">
        <f t="shared" si="15"/>
        <v>3.75</v>
      </c>
      <c r="N59" s="177" t="s">
        <v>1096</v>
      </c>
      <c r="O59" s="184">
        <f t="shared" si="16"/>
        <v>4.5</v>
      </c>
    </row>
    <row r="60" spans="2:15" ht="15.75" x14ac:dyDescent="0.25">
      <c r="B60" s="123" t="s">
        <v>1064</v>
      </c>
      <c r="C60" s="125"/>
      <c r="D60" s="68">
        <f>G60/D11/12</f>
        <v>47.185530610649032</v>
      </c>
      <c r="E60" s="138">
        <f t="shared" ref="E60:E61" si="17">(D60-D49)/D49</f>
        <v>0.15816450957055156</v>
      </c>
      <c r="F60" s="131">
        <f>D60*$D$11*12</f>
        <v>144387.72366858606</v>
      </c>
      <c r="G60" s="131">
        <f>G49+N11</f>
        <v>144387.72366858603</v>
      </c>
      <c r="H60" s="127"/>
      <c r="I60" s="183"/>
      <c r="J60" s="183"/>
      <c r="K60" s="183"/>
      <c r="L60" s="177"/>
      <c r="M60" s="183"/>
      <c r="N60" s="177"/>
      <c r="O60" s="184"/>
    </row>
    <row r="61" spans="2:15" ht="15.75" x14ac:dyDescent="0.25">
      <c r="B61" s="123" t="s">
        <v>1115</v>
      </c>
      <c r="C61" s="72"/>
      <c r="D61" s="68">
        <f>G61/D12/12</f>
        <v>21.364058598402508</v>
      </c>
      <c r="E61" s="138">
        <f t="shared" si="17"/>
        <v>0.15816450957055114</v>
      </c>
      <c r="F61" s="153">
        <f>D61*$D$12*12</f>
        <v>33584.300116688741</v>
      </c>
      <c r="G61" s="131">
        <f>G50+N12</f>
        <v>33584.300116688741</v>
      </c>
      <c r="H61" s="127"/>
      <c r="I61" s="72"/>
      <c r="J61" s="72"/>
      <c r="K61" s="110"/>
      <c r="L61" s="72"/>
      <c r="M61" s="72"/>
      <c r="N61" s="72"/>
      <c r="O61" s="73"/>
    </row>
    <row r="62" spans="2:15" x14ac:dyDescent="0.25">
      <c r="B62" s="126"/>
      <c r="C62" s="127"/>
      <c r="D62" s="127"/>
      <c r="E62" s="127"/>
      <c r="F62" s="132">
        <f ca="1">SUM(F56:F61)</f>
        <v>1021855.0237852752</v>
      </c>
      <c r="G62" s="132">
        <f>SUM(G56:G61)</f>
        <v>1021854.684442587</v>
      </c>
      <c r="H62" s="127"/>
      <c r="I62" s="110"/>
      <c r="J62" s="72"/>
      <c r="K62" s="110"/>
      <c r="L62" s="72"/>
      <c r="M62" s="72"/>
      <c r="N62" s="72"/>
      <c r="O62" s="73"/>
    </row>
    <row r="63" spans="2:15" ht="16.5" thickBot="1" x14ac:dyDescent="0.3">
      <c r="B63" s="128"/>
      <c r="C63" s="129"/>
      <c r="D63" s="130"/>
      <c r="E63" s="130"/>
      <c r="F63" s="130"/>
      <c r="G63" s="130"/>
      <c r="H63" s="130"/>
      <c r="I63" s="74"/>
      <c r="J63" s="74"/>
      <c r="K63" s="74"/>
      <c r="L63" s="74"/>
      <c r="M63" s="74"/>
      <c r="N63" s="74"/>
      <c r="O63" s="75"/>
    </row>
  </sheetData>
  <mergeCells count="19">
    <mergeCell ref="F32:F33"/>
    <mergeCell ref="G32:G33"/>
    <mergeCell ref="D20:H20"/>
    <mergeCell ref="K20:M20"/>
    <mergeCell ref="I32:O32"/>
    <mergeCell ref="I43:O43"/>
    <mergeCell ref="I54:O54"/>
    <mergeCell ref="C32:C33"/>
    <mergeCell ref="C43:C44"/>
    <mergeCell ref="C54:C55"/>
    <mergeCell ref="C20:C21"/>
    <mergeCell ref="G54:G55"/>
    <mergeCell ref="D54:D55"/>
    <mergeCell ref="F54:F55"/>
    <mergeCell ref="I20:I21"/>
    <mergeCell ref="F43:F44"/>
    <mergeCell ref="G43:G44"/>
    <mergeCell ref="D32:D33"/>
    <mergeCell ref="D43:D44"/>
  </mergeCells>
  <pageMargins left="0.7" right="0.7" top="0.75" bottom="0.75" header="0.3" footer="0.3"/>
  <pageSetup scale="48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E47ACA0DDE05A48B8DB31D00BDF0D8E" ma:contentTypeVersion="44" ma:contentTypeDescription="" ma:contentTypeScope="" ma:versionID="868e2c1c5366a59b00e2aff5f361ced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UW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160</IndustryCode>
    <CaseStatus xmlns="dc463f71-b30c-4ab2-9473-d307f9d35888">Closed</CaseStatus>
    <OpenedDate xmlns="dc463f71-b30c-4ab2-9473-d307f9d35888">2020-12-08T08:00:00+00:00</OpenedDate>
    <SignificantOrder xmlns="dc463f71-b30c-4ab2-9473-d307f9d35888">false</SignificantOrder>
    <Date1 xmlns="dc463f71-b30c-4ab2-9473-d307f9d35888">2020-12-08T08:00:00+00:00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Cascadia Water, LLC</CaseCompanyNames>
    <Nickname xmlns="http://schemas.microsoft.com/sharepoint/v3" xsi:nil="true"/>
    <DocketNumber xmlns="dc463f71-b30c-4ab2-9473-d307f9d35888">200979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8AA6677-9832-4205-B65D-6C81CD1FBF18}"/>
</file>

<file path=customXml/itemProps2.xml><?xml version="1.0" encoding="utf-8"?>
<ds:datastoreItem xmlns:ds="http://schemas.openxmlformats.org/officeDocument/2006/customXml" ds:itemID="{DA9E1F9D-551E-4078-BA13-7617C32FF7BB}"/>
</file>

<file path=customXml/itemProps3.xml><?xml version="1.0" encoding="utf-8"?>
<ds:datastoreItem xmlns:ds="http://schemas.openxmlformats.org/officeDocument/2006/customXml" ds:itemID="{EBE4B1B0-9B68-47F4-9D83-594B97F14EBB}"/>
</file>

<file path=customXml/itemProps4.xml><?xml version="1.0" encoding="utf-8"?>
<ds:datastoreItem xmlns:ds="http://schemas.openxmlformats.org/officeDocument/2006/customXml" ds:itemID="{BBEDC7AF-382C-4B4F-9A22-EB44573205A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LEI Seaview Usage</vt:lpstr>
      <vt:lpstr>Del Bay</vt:lpstr>
      <vt:lpstr>Estates Usage</vt:lpstr>
      <vt:lpstr>Monterra Flat Fee</vt:lpstr>
      <vt:lpstr>Combined Usage</vt:lpstr>
      <vt:lpstr>Rate Design</vt:lpstr>
      <vt:lpstr>'Rate Design'!Print_Area</vt:lpstr>
    </vt:vector>
  </TitlesOfParts>
  <Company>NW Natural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Walker, Kyle T.</dc:creator>
  <cp:lastModifiedBy>Walker, Kyle T.</cp:lastModifiedBy>
  <cp:lastPrinted>2020-11-16T14:11:05Z</cp:lastPrinted>
  <dcterms:created xsi:type="dcterms:W3CDTF">2020-09-24T20:41:39Z</dcterms:created>
  <dcterms:modified xsi:type="dcterms:W3CDTF">2020-12-04T20:12:44Z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14f38273-0bb9-4b1e-891c-04c0446cb54c</vt:lpwstr>
  </property>
  <property fmtid="{D5CDD505-2E9C-101B-9397-08002B2CF9AE}" pid="3" name="ContentTypeId">
    <vt:lpwstr>0x0101006E56B4D1795A2E4DB2F0B01679ED314A002E47ACA0DDE05A48B8DB31D00BDF0D8E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