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2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pivotCache/pivotCacheRecords2.xml" ContentType="application/vnd.openxmlformats-officedocument.spreadsheetml.pivotCacheRecord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GrpRevnu\PUBLIC\Colstrip Reporting\Annual Reports (required by 2017 GRC)\2025 Report\"/>
    </mc:Choice>
  </mc:AlternateContent>
  <bookViews>
    <workbookView xWindow="0" yWindow="930" windowWidth="28800" windowHeight="10245"/>
  </bookViews>
  <sheets>
    <sheet name="D&amp;R Report Summary" sheetId="23" r:id="rId1"/>
    <sheet name="D&amp;R spend in filing" sheetId="1" r:id="rId2"/>
    <sheet name="SAP" sheetId="2" r:id="rId3"/>
    <sheet name="Pivot Talen Inv Summary" sheetId="22" r:id="rId4"/>
    <sheet name="Pivot Talen Inv Detail" sheetId="24" r:id="rId5"/>
    <sheet name="All Units" sheetId="21" r:id="rId6"/>
    <sheet name="U1&amp;2" sheetId="4" r:id="rId7"/>
    <sheet name="U3&amp;4" sheetId="5" r:id="rId8"/>
    <sheet name="ARO_1&amp;2" sheetId="20" r:id="rId9"/>
    <sheet name="ARO_3&amp;4" sheetId="19" r:id="rId10"/>
    <sheet name="Sheet13" sheetId="18" state="hidden" r:id="rId11"/>
    <sheet name="Aug 24" sheetId="6" state="hidden" r:id="rId12"/>
    <sheet name="Sept 2024" sheetId="8" state="hidden" r:id="rId13"/>
    <sheet name="Oct 2024" sheetId="9" state="hidden" r:id="rId14"/>
    <sheet name="Nov 2024" sheetId="10" state="hidden" r:id="rId15"/>
    <sheet name="Dec 2024" sheetId="11" state="hidden" r:id="rId16"/>
    <sheet name="Jan 2025" sheetId="12" state="hidden" r:id="rId17"/>
    <sheet name="Feb 2025" sheetId="13" state="hidden" r:id="rId18"/>
    <sheet name="Mar 2025" sheetId="14" state="hidden" r:id="rId19"/>
    <sheet name="April 2025" sheetId="15" state="hidden" r:id="rId20"/>
    <sheet name="May 2025" sheetId="16" state="hidden" r:id="rId21"/>
    <sheet name="Jun 2025" sheetId="17" state="hidden" r:id="rId22"/>
  </sheets>
  <externalReferences>
    <externalReference r:id="rId23"/>
    <externalReference r:id="rId24"/>
    <externalReference r:id="rId25"/>
  </externalReferences>
  <definedNames>
    <definedName name="_____www1" hidden="1">{#N/A,#N/A,FALSE,"schA"}</definedName>
    <definedName name="___www1" hidden="1">{#N/A,#N/A,FALSE,"schA"}</definedName>
    <definedName name="__www1" hidden="1">{#N/A,#N/A,FALSE,"schA"}</definedName>
    <definedName name="_1__123Graph_ACHART_1" localSheetId="4" hidden="1">[1]BalanceSheet!#REF!</definedName>
    <definedName name="_1__123Graph_ACHART_1" hidden="1">[1]BalanceSheet!#REF!</definedName>
    <definedName name="_10__123Graph_XCHART_1" localSheetId="4" hidden="1">[1]BalanceSheet!#REF!</definedName>
    <definedName name="_10__123Graph_XCHART_1" hidden="1">[1]BalanceSheet!#REF!</definedName>
    <definedName name="_11__123Graph_XCHART_2" localSheetId="4" hidden="1">[2]RAB!#REF!</definedName>
    <definedName name="_11__123Graph_XCHART_2" hidden="1">[2]RAB!#REF!</definedName>
    <definedName name="_12__123Graph_XCHART_3" localSheetId="4" hidden="1">[2]RAB!#REF!</definedName>
    <definedName name="_12__123Graph_XCHART_3" hidden="1">[2]RAB!#REF!</definedName>
    <definedName name="_2__123Graph_ACHART_2" localSheetId="4" hidden="1">[2]RAB!#REF!</definedName>
    <definedName name="_2__123Graph_ACHART_2" hidden="1">[2]RAB!#REF!</definedName>
    <definedName name="_3__123Graph_ACHART_3" localSheetId="4" hidden="1">[2]RAB!#REF!</definedName>
    <definedName name="_3__123Graph_ACHART_3" hidden="1">[2]RAB!#REF!</definedName>
    <definedName name="_4__123Graph_BCHART_1" localSheetId="4" hidden="1">[1]BalanceSheet!#REF!</definedName>
    <definedName name="_4__123Graph_BCHART_1" hidden="1">[1]BalanceSheet!#REF!</definedName>
    <definedName name="_5__123Graph_BCHART_2" localSheetId="4" hidden="1">[2]RAB!#REF!</definedName>
    <definedName name="_5__123Graph_BCHART_2" hidden="1">[2]RAB!#REF!</definedName>
    <definedName name="_6__123Graph_CCHART_1" localSheetId="4" hidden="1">[1]BalanceSheet!#REF!</definedName>
    <definedName name="_6__123Graph_CCHART_1" hidden="1">[1]BalanceSheet!#REF!</definedName>
    <definedName name="_7__123Graph_CCHART_2" localSheetId="4" hidden="1">[2]RAB!#REF!</definedName>
    <definedName name="_7__123Graph_CCHART_2" hidden="1">[2]RAB!#REF!</definedName>
    <definedName name="_8__123Graph_DCHART_1" localSheetId="4" hidden="1">[1]BalanceSheet!#REF!</definedName>
    <definedName name="_8__123Graph_DCHART_1" hidden="1">[1]BalanceSheet!#REF!</definedName>
    <definedName name="_9__123Graph_DCHART_2" localSheetId="4" hidden="1">[2]RAB!#REF!</definedName>
    <definedName name="_9__123Graph_DCHART_2" hidden="1">[2]RAB!#REF!</definedName>
    <definedName name="_xlnm._FilterDatabase" localSheetId="5" hidden="1">'All Units'!$A$4:$R$170</definedName>
    <definedName name="_xlnm._FilterDatabase" localSheetId="6" hidden="1">'U1&amp;2'!$A$4:$S$92</definedName>
    <definedName name="_xlnm._FilterDatabase" localSheetId="7" hidden="1">'U3&amp;4'!$A$4:$S$82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0</definedName>
    <definedName name="_Order2" hidden="1">255</definedName>
    <definedName name="_Parse_Out" localSheetId="4" hidden="1">#REF!</definedName>
    <definedName name="_Parse_Out" hidden="1">#REF!</definedName>
    <definedName name="_Sort" localSheetId="4" hidden="1">#REF!</definedName>
    <definedName name="_Sort" hidden="1">#REF!</definedName>
    <definedName name="_www1" hidden="1">{#N/A,#N/A,FALSE,"schA"}</definedName>
    <definedName name="abc" localSheetId="4" hidden="1">#REF!</definedName>
    <definedName name="abc" hidden="1">#REF!</definedName>
    <definedName name="anscount" hidden="1">1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Miller" hidden="1">{#N/A,#N/A,FALSE,"Expenditures";#N/A,#N/A,FALSE,"Property Placed In-Service";#N/A,#N/A,FALSE,"CWIP Balances"}</definedName>
    <definedName name="_xlnm.Print_Area" localSheetId="8">'ARO_1&amp;2'!$A$1:$W$81</definedName>
    <definedName name="_xlnm.Print_Area" localSheetId="9">'ARO_3&amp;4'!$A$1:$V$72</definedName>
    <definedName name="_xlnm.Print_Titles" localSheetId="8">'ARO_1&amp;2'!$B:$D,'ARO_1&amp;2'!$1:$1</definedName>
    <definedName name="_xlnm.Print_Titles" localSheetId="9">'ARO_3&amp;4'!$B:$D,'ARO_3&amp;4'!$1:$1</definedName>
    <definedName name="qqq" hidden="1">{#N/A,#N/A,FALSE,"schA"}</definedName>
    <definedName name="trds" hidden="1">{#N/A,#N/A,FALSE,"schA"}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All." hidden="1">{#N/A,#N/A,FALSE,"98-99 ICA";#N/A,#N/A,FALSE,"AS Capacity";#N/A,#N/A,FALSE,"99-00 ICA"}</definedName>
    <definedName name="wrn.ECR." hidden="1">{#N/A,#N/A,FALSE,"schA"}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" localSheetId="4" hidden="1">'[3]Balance Sheet'!#REF!</definedName>
    <definedName name="xxx" hidden="1">'[3]Balance Sheet'!#REF!</definedName>
  </definedNames>
  <calcPr calcId="162913"/>
  <pivotCaches>
    <pivotCache cacheId="7" r:id="rId26"/>
    <pivotCache cacheId="26" r:id="rId2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3" l="1"/>
  <c r="H4" i="23"/>
  <c r="F11" i="23"/>
  <c r="G11" i="23" s="1"/>
  <c r="H11" i="23" s="1"/>
  <c r="I11" i="23" s="1"/>
  <c r="M35" i="1"/>
  <c r="G10" i="23"/>
  <c r="F10" i="23"/>
  <c r="D10" i="23"/>
  <c r="C10" i="23"/>
  <c r="E10" i="23" s="1"/>
  <c r="D12" i="23" s="1"/>
  <c r="D13" i="23" s="1"/>
  <c r="I5" i="23"/>
  <c r="H9" i="23"/>
  <c r="H8" i="23"/>
  <c r="H7" i="23"/>
  <c r="H6" i="23"/>
  <c r="H5" i="23"/>
  <c r="D11" i="23"/>
  <c r="E11" i="23" s="1"/>
  <c r="C11" i="23"/>
  <c r="E9" i="23"/>
  <c r="E8" i="23"/>
  <c r="E7" i="23"/>
  <c r="E6" i="23"/>
  <c r="E5" i="23"/>
  <c r="E4" i="23"/>
  <c r="R170" i="21"/>
  <c r="R169" i="21"/>
  <c r="R168" i="21"/>
  <c r="R167" i="21"/>
  <c r="R166" i="21"/>
  <c r="R165" i="21"/>
  <c r="R164" i="21"/>
  <c r="R163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50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7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4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1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8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5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2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9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M36" i="1"/>
  <c r="E1" i="21" s="1"/>
  <c r="M34" i="1"/>
  <c r="Q1" i="21"/>
  <c r="P1" i="21"/>
  <c r="O1" i="21"/>
  <c r="N1" i="21"/>
  <c r="M1" i="21"/>
  <c r="L1" i="21"/>
  <c r="K1" i="21"/>
  <c r="J1" i="21"/>
  <c r="I1" i="21"/>
  <c r="H1" i="21"/>
  <c r="G1" i="21"/>
  <c r="F1" i="21"/>
  <c r="I8" i="23" l="1"/>
  <c r="I9" i="23"/>
  <c r="I6" i="23"/>
  <c r="H10" i="23"/>
  <c r="F12" i="23" s="1"/>
  <c r="G12" i="23" s="1"/>
  <c r="G13" i="23" s="1"/>
  <c r="I7" i="23"/>
  <c r="I4" i="23"/>
  <c r="C12" i="23"/>
  <c r="C40" i="1"/>
  <c r="F13" i="23" l="1"/>
  <c r="H12" i="23"/>
  <c r="H13" i="23" s="1"/>
  <c r="E12" i="23"/>
  <c r="C13" i="23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2" i="17"/>
  <c r="E4" i="16"/>
  <c r="E6" i="16"/>
  <c r="E8" i="16"/>
  <c r="E10" i="16"/>
  <c r="E12" i="16"/>
  <c r="E14" i="16"/>
  <c r="E16" i="16"/>
  <c r="E18" i="16"/>
  <c r="E20" i="16"/>
  <c r="E22" i="16"/>
  <c r="E24" i="16"/>
  <c r="E26" i="16"/>
  <c r="E28" i="16"/>
  <c r="E60" i="16"/>
  <c r="E30" i="16"/>
  <c r="E61" i="16"/>
  <c r="E32" i="16"/>
  <c r="E34" i="16"/>
  <c r="E36" i="16"/>
  <c r="E38" i="16"/>
  <c r="E40" i="16"/>
  <c r="E42" i="16"/>
  <c r="E44" i="16"/>
  <c r="E46" i="16"/>
  <c r="E48" i="16"/>
  <c r="E50" i="16"/>
  <c r="E52" i="16"/>
  <c r="E54" i="16"/>
  <c r="E56" i="16"/>
  <c r="E58" i="16"/>
  <c r="E3" i="16"/>
  <c r="E5" i="16"/>
  <c r="E7" i="16"/>
  <c r="E9" i="16"/>
  <c r="E11" i="16"/>
  <c r="E13" i="16"/>
  <c r="E15" i="16"/>
  <c r="E17" i="16"/>
  <c r="E19" i="16"/>
  <c r="E21" i="16"/>
  <c r="E23" i="16"/>
  <c r="E25" i="16"/>
  <c r="E27" i="16"/>
  <c r="E29" i="16"/>
  <c r="E62" i="16"/>
  <c r="E31" i="16"/>
  <c r="E63" i="16"/>
  <c r="E33" i="16"/>
  <c r="E35" i="16"/>
  <c r="E37" i="16"/>
  <c r="E39" i="16"/>
  <c r="E41" i="16"/>
  <c r="E43" i="16"/>
  <c r="E45" i="16"/>
  <c r="E47" i="16"/>
  <c r="E49" i="16"/>
  <c r="E51" i="16"/>
  <c r="E53" i="16"/>
  <c r="E55" i="16"/>
  <c r="E57" i="16"/>
  <c r="E59" i="16"/>
  <c r="E2" i="16"/>
  <c r="K50" i="15"/>
  <c r="E4" i="15"/>
  <c r="E6" i="15"/>
  <c r="E8" i="15"/>
  <c r="E10" i="15"/>
  <c r="E12" i="15"/>
  <c r="E14" i="15"/>
  <c r="E16" i="15"/>
  <c r="E18" i="15"/>
  <c r="E20" i="15"/>
  <c r="E22" i="15"/>
  <c r="E24" i="15"/>
  <c r="E26" i="15"/>
  <c r="E28" i="15"/>
  <c r="E30" i="15"/>
  <c r="E32" i="15"/>
  <c r="E56" i="15"/>
  <c r="E57" i="15"/>
  <c r="E34" i="15"/>
  <c r="E36" i="15"/>
  <c r="E38" i="15"/>
  <c r="E40" i="15"/>
  <c r="E42" i="15"/>
  <c r="E44" i="15"/>
  <c r="E46" i="15"/>
  <c r="E48" i="15"/>
  <c r="E50" i="15"/>
  <c r="E52" i="15"/>
  <c r="E54" i="15"/>
  <c r="E58" i="15"/>
  <c r="E3" i="15"/>
  <c r="E5" i="15"/>
  <c r="E7" i="15"/>
  <c r="E9" i="15"/>
  <c r="E11" i="15"/>
  <c r="E13" i="15"/>
  <c r="E15" i="15"/>
  <c r="E17" i="15"/>
  <c r="E19" i="15"/>
  <c r="E21" i="15"/>
  <c r="E23" i="15"/>
  <c r="E25" i="15"/>
  <c r="E27" i="15"/>
  <c r="E29" i="15"/>
  <c r="E31" i="15"/>
  <c r="E33" i="15"/>
  <c r="E59" i="15"/>
  <c r="E60" i="15"/>
  <c r="E35" i="15"/>
  <c r="E37" i="15"/>
  <c r="E39" i="15"/>
  <c r="E41" i="15"/>
  <c r="E43" i="15"/>
  <c r="E45" i="15"/>
  <c r="E47" i="15"/>
  <c r="E49" i="15"/>
  <c r="E51" i="15"/>
  <c r="E53" i="15"/>
  <c r="E55" i="15"/>
  <c r="E61" i="15"/>
  <c r="E2" i="15"/>
  <c r="D62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2" i="14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2" i="13"/>
  <c r="K5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2" i="12"/>
  <c r="D58" i="12"/>
  <c r="K58" i="11"/>
  <c r="D5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2" i="11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2" i="9"/>
  <c r="J3" i="17"/>
  <c r="J15" i="17"/>
  <c r="J27" i="17"/>
  <c r="J39" i="17"/>
  <c r="J51" i="17"/>
  <c r="C13" i="17"/>
  <c r="C25" i="17"/>
  <c r="C37" i="17"/>
  <c r="C49" i="17"/>
  <c r="C61" i="17"/>
  <c r="J13" i="16"/>
  <c r="J25" i="16"/>
  <c r="J37" i="16"/>
  <c r="J49" i="16"/>
  <c r="C16" i="16"/>
  <c r="C36" i="16"/>
  <c r="C3" i="16"/>
  <c r="C27" i="16"/>
  <c r="C47" i="16"/>
  <c r="J5" i="15"/>
  <c r="J17" i="15"/>
  <c r="J26" i="15"/>
  <c r="J38" i="15"/>
  <c r="C8" i="15"/>
  <c r="C32" i="15"/>
  <c r="C52" i="15"/>
  <c r="C21" i="15"/>
  <c r="C41" i="15"/>
  <c r="J5" i="14"/>
  <c r="J17" i="14"/>
  <c r="J29" i="14"/>
  <c r="J41" i="14"/>
  <c r="C5" i="14"/>
  <c r="C17" i="14"/>
  <c r="C29" i="14"/>
  <c r="C41" i="14"/>
  <c r="C53" i="14"/>
  <c r="J7" i="13"/>
  <c r="J19" i="13"/>
  <c r="J31" i="13"/>
  <c r="J43" i="13"/>
  <c r="C14" i="13"/>
  <c r="C26" i="13"/>
  <c r="C38" i="13"/>
  <c r="C50" i="13"/>
  <c r="J10" i="12"/>
  <c r="J22" i="12"/>
  <c r="J34" i="12"/>
  <c r="J46" i="12"/>
  <c r="C11" i="12"/>
  <c r="C23" i="12"/>
  <c r="C35" i="12"/>
  <c r="C47" i="12"/>
  <c r="J14" i="11"/>
  <c r="J26" i="11"/>
  <c r="J38" i="11"/>
  <c r="J50" i="11"/>
  <c r="C14" i="11"/>
  <c r="C26" i="11"/>
  <c r="C38" i="11"/>
  <c r="C50" i="11"/>
  <c r="J12" i="10"/>
  <c r="J24" i="10"/>
  <c r="J36" i="10"/>
  <c r="J48" i="10"/>
  <c r="C4" i="10"/>
  <c r="C16" i="10"/>
  <c r="C28" i="10"/>
  <c r="C40" i="10"/>
  <c r="C52" i="10"/>
  <c r="C2" i="11"/>
  <c r="C18" i="10"/>
  <c r="C42" i="10"/>
  <c r="C45" i="10"/>
  <c r="J46" i="17"/>
  <c r="J8" i="16"/>
  <c r="C50" i="16"/>
  <c r="C59" i="15"/>
  <c r="C36" i="14"/>
  <c r="C45" i="13"/>
  <c r="C42" i="12"/>
  <c r="C33" i="11"/>
  <c r="C23" i="10"/>
  <c r="J2" i="13"/>
  <c r="C56" i="12"/>
  <c r="J21" i="10"/>
  <c r="J13" i="17"/>
  <c r="C43" i="16"/>
  <c r="J27" i="14"/>
  <c r="C15" i="14"/>
  <c r="J8" i="12"/>
  <c r="C57" i="12"/>
  <c r="C24" i="11"/>
  <c r="C26" i="10"/>
  <c r="J14" i="17"/>
  <c r="J4" i="15"/>
  <c r="C6" i="15"/>
  <c r="J2" i="14"/>
  <c r="J4" i="17"/>
  <c r="J16" i="17"/>
  <c r="J28" i="17"/>
  <c r="J40" i="17"/>
  <c r="J2" i="17"/>
  <c r="C14" i="17"/>
  <c r="C26" i="17"/>
  <c r="C38" i="17"/>
  <c r="C50" i="17"/>
  <c r="C2" i="17"/>
  <c r="J14" i="16"/>
  <c r="J26" i="16"/>
  <c r="J38" i="16"/>
  <c r="J50" i="16"/>
  <c r="C18" i="16"/>
  <c r="C38" i="16"/>
  <c r="C5" i="16"/>
  <c r="C29" i="16"/>
  <c r="C49" i="16"/>
  <c r="J6" i="15"/>
  <c r="J45" i="15"/>
  <c r="J27" i="15"/>
  <c r="J48" i="15"/>
  <c r="C10" i="15"/>
  <c r="C56" i="15"/>
  <c r="C54" i="15"/>
  <c r="C23" i="15"/>
  <c r="C43" i="15"/>
  <c r="J6" i="14"/>
  <c r="J18" i="14"/>
  <c r="J30" i="14"/>
  <c r="J42" i="14"/>
  <c r="C6" i="14"/>
  <c r="C18" i="14"/>
  <c r="C30" i="14"/>
  <c r="C42" i="14"/>
  <c r="C54" i="14"/>
  <c r="J8" i="13"/>
  <c r="J20" i="13"/>
  <c r="J32" i="13"/>
  <c r="J44" i="13"/>
  <c r="C3" i="13"/>
  <c r="C15" i="13"/>
  <c r="C27" i="13"/>
  <c r="C39" i="13"/>
  <c r="C51" i="13"/>
  <c r="J11" i="12"/>
  <c r="J23" i="12"/>
  <c r="J35" i="12"/>
  <c r="J47" i="12"/>
  <c r="C12" i="12"/>
  <c r="C24" i="12"/>
  <c r="C36" i="12"/>
  <c r="C48" i="12"/>
  <c r="J3" i="11"/>
  <c r="J15" i="11"/>
  <c r="J27" i="11"/>
  <c r="J39" i="11"/>
  <c r="J51" i="11"/>
  <c r="C3" i="11"/>
  <c r="C15" i="11"/>
  <c r="C27" i="11"/>
  <c r="C39" i="11"/>
  <c r="C51" i="11"/>
  <c r="J13" i="10"/>
  <c r="J25" i="10"/>
  <c r="J37" i="10"/>
  <c r="J49" i="10"/>
  <c r="C5" i="10"/>
  <c r="C17" i="10"/>
  <c r="C29" i="10"/>
  <c r="C41" i="10"/>
  <c r="C53" i="10"/>
  <c r="J26" i="10"/>
  <c r="J50" i="10"/>
  <c r="C30" i="10"/>
  <c r="C2" i="10"/>
  <c r="C33" i="10"/>
  <c r="J34" i="17"/>
  <c r="J32" i="16"/>
  <c r="C2" i="16"/>
  <c r="J24" i="14"/>
  <c r="C12" i="14"/>
  <c r="J50" i="13"/>
  <c r="J17" i="12"/>
  <c r="C18" i="12"/>
  <c r="J57" i="11"/>
  <c r="C45" i="11"/>
  <c r="J43" i="12"/>
  <c r="C44" i="12"/>
  <c r="C23" i="11"/>
  <c r="C25" i="10"/>
  <c r="J37" i="17"/>
  <c r="J35" i="16"/>
  <c r="J15" i="15"/>
  <c r="C37" i="15"/>
  <c r="C27" i="14"/>
  <c r="J20" i="12"/>
  <c r="C21" i="12"/>
  <c r="J22" i="10"/>
  <c r="C14" i="10"/>
  <c r="J26" i="17"/>
  <c r="J24" i="16"/>
  <c r="C14" i="16"/>
  <c r="J25" i="15"/>
  <c r="C19" i="15"/>
  <c r="J5" i="17"/>
  <c r="J17" i="17"/>
  <c r="J29" i="17"/>
  <c r="J41" i="17"/>
  <c r="C3" i="17"/>
  <c r="C15" i="17"/>
  <c r="C27" i="17"/>
  <c r="C39" i="17"/>
  <c r="C51" i="17"/>
  <c r="J3" i="16"/>
  <c r="J15" i="16"/>
  <c r="J27" i="16"/>
  <c r="J39" i="16"/>
  <c r="J51" i="16"/>
  <c r="C20" i="16"/>
  <c r="C40" i="16"/>
  <c r="C7" i="16"/>
  <c r="C62" i="16"/>
  <c r="C51" i="16"/>
  <c r="J7" i="15"/>
  <c r="J18" i="15"/>
  <c r="J28" i="15"/>
  <c r="J39" i="15"/>
  <c r="C12" i="15"/>
  <c r="C57" i="15"/>
  <c r="C58" i="15"/>
  <c r="C25" i="15"/>
  <c r="C45" i="15"/>
  <c r="J7" i="14"/>
  <c r="J19" i="14"/>
  <c r="J31" i="14"/>
  <c r="J43" i="14"/>
  <c r="C7" i="14"/>
  <c r="C19" i="14"/>
  <c r="C31" i="14"/>
  <c r="C43" i="14"/>
  <c r="C55" i="14"/>
  <c r="J9" i="13"/>
  <c r="J21" i="13"/>
  <c r="J33" i="13"/>
  <c r="J45" i="13"/>
  <c r="C4" i="13"/>
  <c r="C16" i="13"/>
  <c r="C28" i="13"/>
  <c r="C40" i="13"/>
  <c r="C52" i="13"/>
  <c r="J12" i="12"/>
  <c r="J24" i="12"/>
  <c r="J36" i="12"/>
  <c r="J48" i="12"/>
  <c r="C13" i="12"/>
  <c r="C25" i="12"/>
  <c r="C37" i="12"/>
  <c r="C49" i="12"/>
  <c r="J4" i="11"/>
  <c r="J16" i="11"/>
  <c r="J28" i="11"/>
  <c r="J40" i="11"/>
  <c r="J52" i="11"/>
  <c r="C4" i="11"/>
  <c r="C16" i="11"/>
  <c r="C28" i="11"/>
  <c r="C40" i="11"/>
  <c r="J14" i="10"/>
  <c r="J38" i="10"/>
  <c r="C6" i="10"/>
  <c r="C32" i="17"/>
  <c r="J20" i="16"/>
  <c r="C60" i="16"/>
  <c r="J46" i="15"/>
  <c r="C42" i="15"/>
  <c r="J36" i="14"/>
  <c r="C2" i="14"/>
  <c r="J5" i="12"/>
  <c r="J9" i="11"/>
  <c r="J31" i="10"/>
  <c r="J16" i="13"/>
  <c r="J11" i="11"/>
  <c r="C11" i="11"/>
  <c r="C47" i="17"/>
  <c r="J3" i="15"/>
  <c r="J3" i="14"/>
  <c r="C39" i="14"/>
  <c r="C12" i="13"/>
  <c r="J44" i="12"/>
  <c r="C9" i="12"/>
  <c r="J48" i="11"/>
  <c r="C48" i="11"/>
  <c r="C36" i="17"/>
  <c r="C45" i="16"/>
  <c r="C39" i="15"/>
  <c r="J6" i="17"/>
  <c r="J18" i="17"/>
  <c r="J30" i="17"/>
  <c r="J42" i="17"/>
  <c r="C4" i="17"/>
  <c r="C16" i="17"/>
  <c r="C28" i="17"/>
  <c r="C40" i="17"/>
  <c r="C52" i="17"/>
  <c r="J4" i="16"/>
  <c r="J16" i="16"/>
  <c r="J28" i="16"/>
  <c r="J40" i="16"/>
  <c r="J2" i="16"/>
  <c r="C22" i="16"/>
  <c r="C42" i="16"/>
  <c r="C9" i="16"/>
  <c r="C31" i="16"/>
  <c r="C53" i="16"/>
  <c r="J8" i="15"/>
  <c r="J19" i="15"/>
  <c r="J29" i="15"/>
  <c r="J40" i="15"/>
  <c r="C14" i="15"/>
  <c r="C34" i="15"/>
  <c r="C3" i="15"/>
  <c r="C27" i="15"/>
  <c r="C47" i="15"/>
  <c r="J8" i="14"/>
  <c r="J20" i="14"/>
  <c r="J32" i="14"/>
  <c r="J44" i="14"/>
  <c r="C8" i="14"/>
  <c r="C20" i="14"/>
  <c r="C32" i="14"/>
  <c r="C44" i="14"/>
  <c r="C56" i="14"/>
  <c r="J10" i="13"/>
  <c r="J22" i="13"/>
  <c r="J34" i="13"/>
  <c r="J46" i="13"/>
  <c r="C5" i="13"/>
  <c r="C17" i="13"/>
  <c r="C29" i="13"/>
  <c r="C41" i="13"/>
  <c r="C2" i="13"/>
  <c r="J13" i="12"/>
  <c r="J25" i="12"/>
  <c r="J37" i="12"/>
  <c r="J49" i="12"/>
  <c r="C14" i="12"/>
  <c r="C26" i="12"/>
  <c r="C38" i="12"/>
  <c r="C50" i="12"/>
  <c r="J5" i="11"/>
  <c r="J17" i="11"/>
  <c r="J29" i="11"/>
  <c r="J41" i="11"/>
  <c r="J53" i="11"/>
  <c r="C5" i="11"/>
  <c r="C17" i="11"/>
  <c r="C29" i="11"/>
  <c r="C41" i="11"/>
  <c r="J3" i="10"/>
  <c r="J15" i="10"/>
  <c r="J27" i="10"/>
  <c r="J39" i="10"/>
  <c r="J51" i="10"/>
  <c r="C7" i="10"/>
  <c r="C19" i="10"/>
  <c r="C31" i="10"/>
  <c r="C43" i="10"/>
  <c r="C2" i="9"/>
  <c r="J4" i="10"/>
  <c r="J28" i="10"/>
  <c r="J52" i="10"/>
  <c r="C8" i="10"/>
  <c r="C32" i="10"/>
  <c r="C44" i="10"/>
  <c r="J22" i="17"/>
  <c r="J44" i="16"/>
  <c r="J12" i="15"/>
  <c r="J12" i="14"/>
  <c r="J14" i="13"/>
  <c r="J41" i="12"/>
  <c r="C6" i="12"/>
  <c r="J33" i="11"/>
  <c r="C9" i="11"/>
  <c r="J43" i="10"/>
  <c r="C35" i="10"/>
  <c r="J31" i="12"/>
  <c r="C20" i="12"/>
  <c r="J23" i="11"/>
  <c r="C47" i="11"/>
  <c r="C13" i="10"/>
  <c r="J25" i="17"/>
  <c r="J23" i="16"/>
  <c r="C56" i="16"/>
  <c r="J15" i="14"/>
  <c r="J5" i="13"/>
  <c r="C33" i="12"/>
  <c r="J34" i="10"/>
  <c r="C50" i="10"/>
  <c r="C24" i="17"/>
  <c r="J48" i="16"/>
  <c r="C34" i="16"/>
  <c r="C50" i="15"/>
  <c r="C4" i="14"/>
  <c r="J7" i="17"/>
  <c r="J19" i="17"/>
  <c r="J31" i="17"/>
  <c r="J43" i="17"/>
  <c r="C5" i="17"/>
  <c r="C17" i="17"/>
  <c r="C29" i="17"/>
  <c r="C41" i="17"/>
  <c r="C53" i="17"/>
  <c r="J5" i="16"/>
  <c r="J17" i="16"/>
  <c r="J29" i="16"/>
  <c r="J41" i="16"/>
  <c r="C24" i="16"/>
  <c r="C44" i="16"/>
  <c r="C11" i="16"/>
  <c r="C63" i="16"/>
  <c r="C55" i="16"/>
  <c r="J9" i="15"/>
  <c r="J20" i="15"/>
  <c r="J30" i="15"/>
  <c r="J41" i="15"/>
  <c r="C16" i="15"/>
  <c r="C36" i="15"/>
  <c r="C5" i="15"/>
  <c r="C29" i="15"/>
  <c r="C49" i="15"/>
  <c r="J9" i="14"/>
  <c r="J21" i="14"/>
  <c r="J33" i="14"/>
  <c r="J45" i="14"/>
  <c r="C9" i="14"/>
  <c r="C21" i="14"/>
  <c r="C33" i="14"/>
  <c r="C45" i="14"/>
  <c r="C57" i="14"/>
  <c r="J11" i="13"/>
  <c r="J23" i="13"/>
  <c r="J35" i="13"/>
  <c r="J47" i="13"/>
  <c r="C6" i="13"/>
  <c r="C18" i="13"/>
  <c r="C30" i="13"/>
  <c r="C42" i="13"/>
  <c r="J14" i="12"/>
  <c r="J26" i="12"/>
  <c r="J38" i="12"/>
  <c r="J50" i="12"/>
  <c r="C3" i="12"/>
  <c r="C15" i="12"/>
  <c r="C27" i="12"/>
  <c r="C39" i="12"/>
  <c r="C51" i="12"/>
  <c r="J6" i="11"/>
  <c r="J18" i="11"/>
  <c r="J30" i="11"/>
  <c r="J42" i="11"/>
  <c r="J54" i="11"/>
  <c r="C6" i="11"/>
  <c r="C18" i="11"/>
  <c r="C30" i="11"/>
  <c r="C42" i="11"/>
  <c r="J16" i="10"/>
  <c r="J40" i="10"/>
  <c r="C20" i="10"/>
  <c r="C20" i="17"/>
  <c r="C56" i="17"/>
  <c r="C6" i="16"/>
  <c r="J33" i="15"/>
  <c r="C11" i="15"/>
  <c r="C48" i="14"/>
  <c r="C33" i="13"/>
  <c r="C30" i="12"/>
  <c r="J45" i="11"/>
  <c r="C21" i="11"/>
  <c r="C47" i="10"/>
  <c r="J40" i="13"/>
  <c r="J9" i="10"/>
  <c r="C37" i="10"/>
  <c r="C23" i="17"/>
  <c r="J47" i="16"/>
  <c r="C23" i="16"/>
  <c r="C4" i="15"/>
  <c r="J39" i="14"/>
  <c r="C3" i="14"/>
  <c r="J41" i="13"/>
  <c r="C36" i="13"/>
  <c r="J24" i="11"/>
  <c r="C12" i="11"/>
  <c r="C48" i="17"/>
  <c r="J37" i="15"/>
  <c r="J16" i="14"/>
  <c r="J8" i="17"/>
  <c r="J20" i="17"/>
  <c r="J32" i="17"/>
  <c r="J44" i="17"/>
  <c r="C6" i="17"/>
  <c r="C18" i="17"/>
  <c r="C30" i="17"/>
  <c r="C42" i="17"/>
  <c r="C54" i="17"/>
  <c r="J6" i="16"/>
  <c r="J18" i="16"/>
  <c r="J30" i="16"/>
  <c r="J42" i="16"/>
  <c r="C26" i="16"/>
  <c r="C46" i="16"/>
  <c r="C13" i="16"/>
  <c r="C33" i="16"/>
  <c r="C57" i="16"/>
  <c r="J10" i="15"/>
  <c r="J21" i="15"/>
  <c r="J31" i="15"/>
  <c r="J42" i="15"/>
  <c r="C18" i="15"/>
  <c r="C38" i="15"/>
  <c r="C7" i="15"/>
  <c r="C31" i="15"/>
  <c r="C51" i="15"/>
  <c r="J10" i="14"/>
  <c r="J22" i="14"/>
  <c r="J34" i="14"/>
  <c r="J46" i="14"/>
  <c r="C10" i="14"/>
  <c r="C22" i="14"/>
  <c r="C34" i="14"/>
  <c r="C46" i="14"/>
  <c r="C58" i="14"/>
  <c r="J12" i="13"/>
  <c r="J24" i="13"/>
  <c r="J36" i="13"/>
  <c r="J48" i="13"/>
  <c r="C7" i="13"/>
  <c r="C19" i="13"/>
  <c r="C31" i="13"/>
  <c r="C43" i="13"/>
  <c r="J3" i="12"/>
  <c r="J15" i="12"/>
  <c r="J27" i="12"/>
  <c r="J39" i="12"/>
  <c r="J51" i="12"/>
  <c r="C4" i="12"/>
  <c r="C16" i="12"/>
  <c r="C28" i="12"/>
  <c r="C40" i="12"/>
  <c r="C52" i="12"/>
  <c r="J7" i="11"/>
  <c r="J19" i="11"/>
  <c r="J31" i="11"/>
  <c r="J43" i="11"/>
  <c r="J55" i="11"/>
  <c r="C7" i="11"/>
  <c r="C19" i="11"/>
  <c r="C31" i="11"/>
  <c r="C43" i="11"/>
  <c r="J5" i="10"/>
  <c r="J17" i="10"/>
  <c r="J29" i="10"/>
  <c r="J41" i="10"/>
  <c r="J53" i="10"/>
  <c r="C9" i="10"/>
  <c r="C21" i="10"/>
  <c r="C8" i="17"/>
  <c r="C44" i="17"/>
  <c r="C17" i="16"/>
  <c r="J49" i="15"/>
  <c r="C22" i="15"/>
  <c r="J48" i="14"/>
  <c r="C24" i="14"/>
  <c r="J38" i="13"/>
  <c r="C9" i="13"/>
  <c r="J29" i="12"/>
  <c r="J21" i="11"/>
  <c r="J19" i="10"/>
  <c r="J4" i="13"/>
  <c r="J47" i="11"/>
  <c r="J33" i="10"/>
  <c r="C35" i="17"/>
  <c r="J24" i="15"/>
  <c r="C28" i="15"/>
  <c r="J51" i="14"/>
  <c r="J29" i="13"/>
  <c r="C48" i="13"/>
  <c r="J36" i="11"/>
  <c r="J10" i="10"/>
  <c r="J50" i="17"/>
  <c r="J36" i="16"/>
  <c r="C58" i="16"/>
  <c r="J4" i="14"/>
  <c r="J9" i="17"/>
  <c r="J21" i="17"/>
  <c r="J33" i="17"/>
  <c r="J45" i="17"/>
  <c r="C7" i="17"/>
  <c r="C19" i="17"/>
  <c r="C31" i="17"/>
  <c r="C43" i="17"/>
  <c r="C55" i="17"/>
  <c r="J7" i="16"/>
  <c r="J19" i="16"/>
  <c r="J31" i="16"/>
  <c r="J43" i="16"/>
  <c r="C4" i="16"/>
  <c r="C28" i="16"/>
  <c r="C48" i="16"/>
  <c r="C15" i="16"/>
  <c r="C35" i="16"/>
  <c r="C59" i="16"/>
  <c r="J11" i="15"/>
  <c r="J22" i="15"/>
  <c r="J32" i="15"/>
  <c r="J43" i="15"/>
  <c r="C20" i="15"/>
  <c r="C40" i="15"/>
  <c r="C9" i="15"/>
  <c r="C33" i="15"/>
  <c r="C53" i="15"/>
  <c r="J11" i="14"/>
  <c r="J23" i="14"/>
  <c r="J35" i="14"/>
  <c r="J47" i="14"/>
  <c r="C11" i="14"/>
  <c r="C23" i="14"/>
  <c r="C35" i="14"/>
  <c r="C47" i="14"/>
  <c r="C59" i="14"/>
  <c r="J13" i="13"/>
  <c r="J25" i="13"/>
  <c r="J37" i="13"/>
  <c r="J49" i="13"/>
  <c r="C8" i="13"/>
  <c r="C20" i="13"/>
  <c r="C32" i="13"/>
  <c r="C44" i="13"/>
  <c r="J4" i="12"/>
  <c r="J16" i="12"/>
  <c r="J28" i="12"/>
  <c r="J40" i="12"/>
  <c r="J2" i="12"/>
  <c r="C5" i="12"/>
  <c r="C17" i="12"/>
  <c r="C29" i="12"/>
  <c r="C41" i="12"/>
  <c r="C53" i="12"/>
  <c r="J8" i="11"/>
  <c r="J20" i="11"/>
  <c r="J32" i="11"/>
  <c r="J44" i="11"/>
  <c r="J56" i="11"/>
  <c r="C8" i="11"/>
  <c r="C20" i="11"/>
  <c r="C32" i="11"/>
  <c r="C44" i="11"/>
  <c r="J6" i="10"/>
  <c r="J18" i="10"/>
  <c r="J30" i="10"/>
  <c r="J42" i="10"/>
  <c r="J2" i="10"/>
  <c r="C10" i="10"/>
  <c r="C22" i="10"/>
  <c r="C34" i="10"/>
  <c r="C46" i="10"/>
  <c r="J10" i="17"/>
  <c r="C37" i="16"/>
  <c r="C55" i="15"/>
  <c r="J26" i="13"/>
  <c r="C21" i="13"/>
  <c r="C54" i="12"/>
  <c r="J7" i="10"/>
  <c r="C11" i="10"/>
  <c r="J19" i="12"/>
  <c r="C32" i="12"/>
  <c r="C35" i="11"/>
  <c r="C49" i="10"/>
  <c r="J49" i="17"/>
  <c r="J11" i="16"/>
  <c r="C32" i="16"/>
  <c r="C48" i="15"/>
  <c r="C51" i="14"/>
  <c r="J32" i="12"/>
  <c r="C45" i="12"/>
  <c r="J46" i="10"/>
  <c r="C38" i="10"/>
  <c r="J38" i="17"/>
  <c r="C60" i="17"/>
  <c r="C25" i="16"/>
  <c r="C30" i="15"/>
  <c r="J40" i="14"/>
  <c r="J11" i="17"/>
  <c r="J23" i="17"/>
  <c r="J35" i="17"/>
  <c r="J47" i="17"/>
  <c r="C9" i="17"/>
  <c r="C21" i="17"/>
  <c r="C33" i="17"/>
  <c r="C45" i="17"/>
  <c r="C57" i="17"/>
  <c r="J9" i="16"/>
  <c r="J21" i="16"/>
  <c r="J33" i="16"/>
  <c r="J45" i="16"/>
  <c r="C8" i="16"/>
  <c r="C30" i="16"/>
  <c r="C52" i="16"/>
  <c r="C19" i="16"/>
  <c r="C39" i="16"/>
  <c r="J13" i="15"/>
  <c r="J47" i="15"/>
  <c r="J34" i="15"/>
  <c r="J44" i="15"/>
  <c r="C24" i="15"/>
  <c r="C44" i="15"/>
  <c r="C13" i="15"/>
  <c r="C60" i="15"/>
  <c r="C61" i="15"/>
  <c r="J13" i="14"/>
  <c r="J25" i="14"/>
  <c r="J37" i="14"/>
  <c r="J49" i="14"/>
  <c r="C13" i="14"/>
  <c r="C25" i="14"/>
  <c r="C37" i="14"/>
  <c r="C49" i="14"/>
  <c r="J3" i="13"/>
  <c r="J15" i="13"/>
  <c r="J27" i="13"/>
  <c r="J39" i="13"/>
  <c r="J51" i="13"/>
  <c r="C10" i="13"/>
  <c r="C22" i="13"/>
  <c r="C34" i="13"/>
  <c r="C46" i="13"/>
  <c r="J6" i="12"/>
  <c r="J18" i="12"/>
  <c r="J30" i="12"/>
  <c r="J42" i="12"/>
  <c r="C7" i="12"/>
  <c r="C19" i="12"/>
  <c r="C31" i="12"/>
  <c r="C43" i="12"/>
  <c r="C55" i="12"/>
  <c r="J10" i="11"/>
  <c r="J22" i="11"/>
  <c r="J34" i="11"/>
  <c r="J46" i="11"/>
  <c r="J2" i="11"/>
  <c r="C10" i="11"/>
  <c r="C22" i="11"/>
  <c r="C34" i="11"/>
  <c r="C46" i="11"/>
  <c r="J8" i="10"/>
  <c r="J20" i="10"/>
  <c r="J32" i="10"/>
  <c r="J44" i="10"/>
  <c r="C12" i="10"/>
  <c r="C24" i="10"/>
  <c r="C36" i="10"/>
  <c r="C48" i="10"/>
  <c r="J12" i="17"/>
  <c r="J24" i="17"/>
  <c r="J36" i="17"/>
  <c r="J48" i="17"/>
  <c r="C10" i="17"/>
  <c r="C22" i="17"/>
  <c r="C34" i="17"/>
  <c r="C46" i="17"/>
  <c r="C58" i="17"/>
  <c r="J10" i="16"/>
  <c r="J22" i="16"/>
  <c r="J34" i="16"/>
  <c r="J46" i="16"/>
  <c r="C10" i="16"/>
  <c r="C61" i="16"/>
  <c r="C54" i="16"/>
  <c r="C21" i="16"/>
  <c r="C41" i="16"/>
  <c r="J2" i="15"/>
  <c r="J14" i="15"/>
  <c r="J23" i="15"/>
  <c r="J35" i="15"/>
  <c r="C26" i="15"/>
  <c r="C46" i="15"/>
  <c r="C15" i="15"/>
  <c r="C35" i="15"/>
  <c r="C2" i="15"/>
  <c r="J14" i="14"/>
  <c r="J26" i="14"/>
  <c r="J38" i="14"/>
  <c r="J50" i="14"/>
  <c r="C14" i="14"/>
  <c r="C26" i="14"/>
  <c r="C38" i="14"/>
  <c r="C50" i="14"/>
  <c r="J28" i="13"/>
  <c r="C11" i="13"/>
  <c r="C23" i="13"/>
  <c r="C35" i="13"/>
  <c r="C47" i="13"/>
  <c r="J7" i="12"/>
  <c r="C8" i="12"/>
  <c r="J35" i="11"/>
  <c r="J45" i="10"/>
  <c r="C11" i="17"/>
  <c r="C59" i="17"/>
  <c r="C12" i="16"/>
  <c r="J36" i="15"/>
  <c r="C17" i="15"/>
  <c r="J17" i="13"/>
  <c r="C24" i="13"/>
  <c r="J12" i="11"/>
  <c r="C36" i="11"/>
  <c r="C12" i="17"/>
  <c r="J12" i="16"/>
  <c r="J16" i="15"/>
  <c r="J28" i="14"/>
  <c r="C16" i="14"/>
  <c r="C25" i="13"/>
  <c r="J25" i="11"/>
  <c r="J23" i="10"/>
  <c r="C3" i="10"/>
  <c r="C2" i="12"/>
  <c r="C49" i="11"/>
  <c r="J11" i="10"/>
  <c r="C28" i="14"/>
  <c r="C37" i="13"/>
  <c r="J37" i="11"/>
  <c r="J35" i="10"/>
  <c r="J47" i="10"/>
  <c r="C27" i="10"/>
  <c r="C40" i="14"/>
  <c r="C49" i="13"/>
  <c r="J49" i="11"/>
  <c r="C34" i="12"/>
  <c r="J13" i="11"/>
  <c r="C52" i="14"/>
  <c r="C10" i="12"/>
  <c r="C22" i="12"/>
  <c r="J45" i="12"/>
  <c r="C13" i="11"/>
  <c r="J6" i="13"/>
  <c r="J9" i="12"/>
  <c r="C46" i="12"/>
  <c r="C39" i="10"/>
  <c r="J18" i="13"/>
  <c r="J21" i="12"/>
  <c r="J42" i="13"/>
  <c r="C25" i="11"/>
  <c r="C37" i="11"/>
  <c r="C13" i="13"/>
  <c r="C51" i="10"/>
  <c r="J30" i="13"/>
  <c r="J33" i="12"/>
  <c r="C15" i="10"/>
  <c r="E13" i="23" l="1"/>
  <c r="E14" i="23" s="1"/>
  <c r="I12" i="23"/>
  <c r="I13" i="23" s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4" i="6"/>
  <c r="E52" i="6"/>
  <c r="E50" i="6"/>
  <c r="E48" i="6"/>
  <c r="E46" i="6"/>
  <c r="E44" i="6"/>
  <c r="E42" i="6"/>
  <c r="E40" i="6"/>
  <c r="E38" i="6"/>
  <c r="E36" i="6"/>
  <c r="E34" i="6"/>
  <c r="E2" i="6"/>
  <c r="E32" i="6"/>
  <c r="E30" i="6"/>
  <c r="E28" i="6"/>
  <c r="E26" i="6"/>
  <c r="E24" i="6"/>
  <c r="E3" i="6"/>
  <c r="E22" i="6"/>
  <c r="E20" i="6"/>
  <c r="E18" i="6"/>
  <c r="E16" i="6"/>
  <c r="E14" i="6"/>
  <c r="E12" i="6"/>
  <c r="E10" i="6"/>
  <c r="E4" i="6"/>
  <c r="E8" i="6"/>
  <c r="E57" i="6"/>
  <c r="E55" i="6"/>
  <c r="E53" i="6"/>
  <c r="E51" i="6"/>
  <c r="E49" i="6"/>
  <c r="E47" i="6"/>
  <c r="E45" i="6"/>
  <c r="E43" i="6"/>
  <c r="E41" i="6"/>
  <c r="E39" i="6"/>
  <c r="E37" i="6"/>
  <c r="E35" i="6"/>
  <c r="E5" i="6"/>
  <c r="E33" i="6"/>
  <c r="E31" i="6"/>
  <c r="E29" i="6"/>
  <c r="E27" i="6"/>
  <c r="E25" i="6"/>
  <c r="E6" i="6"/>
  <c r="E23" i="6"/>
  <c r="E21" i="6"/>
  <c r="E19" i="6"/>
  <c r="E17" i="6"/>
  <c r="E15" i="6"/>
  <c r="E13" i="6"/>
  <c r="E11" i="6"/>
  <c r="E7" i="6"/>
  <c r="E9" i="6"/>
  <c r="E56" i="6"/>
  <c r="J3" i="9"/>
  <c r="J15" i="9"/>
  <c r="J27" i="9"/>
  <c r="J39" i="9"/>
  <c r="J51" i="9"/>
  <c r="C11" i="9"/>
  <c r="C23" i="9"/>
  <c r="C35" i="9"/>
  <c r="C47" i="9"/>
  <c r="J6" i="8"/>
  <c r="J18" i="8"/>
  <c r="J30" i="8"/>
  <c r="J42" i="8"/>
  <c r="J54" i="8"/>
  <c r="C5" i="8"/>
  <c r="C17" i="8"/>
  <c r="C29" i="8"/>
  <c r="C41" i="8"/>
  <c r="C53" i="8"/>
  <c r="J11" i="6"/>
  <c r="J23" i="6"/>
  <c r="J35" i="6"/>
  <c r="J47" i="6"/>
  <c r="C3" i="6"/>
  <c r="C15" i="6"/>
  <c r="C27" i="6"/>
  <c r="C39" i="6"/>
  <c r="C51" i="6"/>
  <c r="J13" i="6"/>
  <c r="J37" i="6"/>
  <c r="C5" i="6"/>
  <c r="C41" i="6"/>
  <c r="J51" i="6"/>
  <c r="C55" i="6"/>
  <c r="C44" i="6"/>
  <c r="C45" i="6"/>
  <c r="C48" i="8"/>
  <c r="C22" i="6"/>
  <c r="J47" i="9"/>
  <c r="J50" i="8"/>
  <c r="J55" i="6"/>
  <c r="C20" i="9"/>
  <c r="J27" i="8"/>
  <c r="J8" i="6"/>
  <c r="C24" i="6"/>
  <c r="J25" i="9"/>
  <c r="J28" i="8"/>
  <c r="J21" i="6"/>
  <c r="J50" i="9"/>
  <c r="J41" i="8"/>
  <c r="C16" i="8"/>
  <c r="J46" i="6"/>
  <c r="J4" i="9"/>
  <c r="J16" i="9"/>
  <c r="J28" i="9"/>
  <c r="J40" i="9"/>
  <c r="J52" i="9"/>
  <c r="C12" i="9"/>
  <c r="C24" i="9"/>
  <c r="C36" i="9"/>
  <c r="C48" i="9"/>
  <c r="J7" i="8"/>
  <c r="J19" i="8"/>
  <c r="J31" i="8"/>
  <c r="J43" i="8"/>
  <c r="J55" i="8"/>
  <c r="C6" i="8"/>
  <c r="C18" i="8"/>
  <c r="C30" i="8"/>
  <c r="C42" i="8"/>
  <c r="C54" i="8"/>
  <c r="J12" i="6"/>
  <c r="J24" i="6"/>
  <c r="J36" i="6"/>
  <c r="J48" i="6"/>
  <c r="C4" i="6"/>
  <c r="C16" i="6"/>
  <c r="C28" i="6"/>
  <c r="C40" i="6"/>
  <c r="C52" i="6"/>
  <c r="C55" i="8"/>
  <c r="J49" i="6"/>
  <c r="C29" i="6"/>
  <c r="C53" i="6"/>
  <c r="C7" i="6"/>
  <c r="C43" i="6"/>
  <c r="C9" i="6"/>
  <c r="C36" i="8"/>
  <c r="C46" i="6"/>
  <c r="C19" i="9"/>
  <c r="J38" i="8"/>
  <c r="J31" i="6"/>
  <c r="C32" i="9"/>
  <c r="C26" i="8"/>
  <c r="J56" i="6"/>
  <c r="J13" i="9"/>
  <c r="J40" i="8"/>
  <c r="J33" i="6"/>
  <c r="J29" i="8"/>
  <c r="J22" i="6"/>
  <c r="J5" i="9"/>
  <c r="J17" i="9"/>
  <c r="J29" i="9"/>
  <c r="J41" i="9"/>
  <c r="J53" i="9"/>
  <c r="C13" i="9"/>
  <c r="C25" i="9"/>
  <c r="C37" i="9"/>
  <c r="C49" i="9"/>
  <c r="J8" i="8"/>
  <c r="J20" i="8"/>
  <c r="J32" i="8"/>
  <c r="J44" i="8"/>
  <c r="J56" i="8"/>
  <c r="C7" i="8"/>
  <c r="C19" i="8"/>
  <c r="C31" i="8"/>
  <c r="C43" i="8"/>
  <c r="J25" i="6"/>
  <c r="C17" i="6"/>
  <c r="C32" i="6"/>
  <c r="C33" i="6"/>
  <c r="J49" i="8"/>
  <c r="J30" i="6"/>
  <c r="J11" i="9"/>
  <c r="C31" i="9"/>
  <c r="C25" i="8"/>
  <c r="J43" i="6"/>
  <c r="J48" i="9"/>
  <c r="J3" i="8"/>
  <c r="J44" i="6"/>
  <c r="J37" i="9"/>
  <c r="J16" i="8"/>
  <c r="C15" i="8"/>
  <c r="C25" i="6"/>
  <c r="C10" i="9"/>
  <c r="J53" i="8"/>
  <c r="J10" i="6"/>
  <c r="C50" i="6"/>
  <c r="J6" i="9"/>
  <c r="J18" i="9"/>
  <c r="J30" i="9"/>
  <c r="J42" i="9"/>
  <c r="J54" i="9"/>
  <c r="C14" i="9"/>
  <c r="C26" i="9"/>
  <c r="C38" i="9"/>
  <c r="C50" i="9"/>
  <c r="J9" i="8"/>
  <c r="J21" i="8"/>
  <c r="J33" i="8"/>
  <c r="J45" i="8"/>
  <c r="J57" i="8"/>
  <c r="C8" i="8"/>
  <c r="C20" i="8"/>
  <c r="C32" i="8"/>
  <c r="C44" i="8"/>
  <c r="C2" i="8"/>
  <c r="J14" i="6"/>
  <c r="J26" i="6"/>
  <c r="J38" i="6"/>
  <c r="J50" i="6"/>
  <c r="C6" i="6"/>
  <c r="C18" i="6"/>
  <c r="C30" i="6"/>
  <c r="C42" i="6"/>
  <c r="C54" i="6"/>
  <c r="J39" i="6"/>
  <c r="C31" i="6"/>
  <c r="C21" i="6"/>
  <c r="J37" i="8"/>
  <c r="J54" i="6"/>
  <c r="J59" i="9"/>
  <c r="J14" i="8"/>
  <c r="J7" i="6"/>
  <c r="C47" i="6"/>
  <c r="J2" i="9"/>
  <c r="J51" i="8"/>
  <c r="J32" i="6"/>
  <c r="J49" i="9"/>
  <c r="J4" i="8"/>
  <c r="C51" i="8"/>
  <c r="C49" i="6"/>
  <c r="C34" i="9"/>
  <c r="J34" i="6"/>
  <c r="C38" i="6"/>
  <c r="J7" i="9"/>
  <c r="J19" i="9"/>
  <c r="J31" i="9"/>
  <c r="J43" i="9"/>
  <c r="J55" i="9"/>
  <c r="C3" i="9"/>
  <c r="C15" i="9"/>
  <c r="C27" i="9"/>
  <c r="C39" i="9"/>
  <c r="C51" i="9"/>
  <c r="J10" i="8"/>
  <c r="J22" i="8"/>
  <c r="J34" i="8"/>
  <c r="J46" i="8"/>
  <c r="J2" i="8"/>
  <c r="C9" i="8"/>
  <c r="C21" i="8"/>
  <c r="C33" i="8"/>
  <c r="C45" i="8"/>
  <c r="J3" i="6"/>
  <c r="J15" i="6"/>
  <c r="J27" i="6"/>
  <c r="C19" i="6"/>
  <c r="J53" i="6"/>
  <c r="J25" i="8"/>
  <c r="J6" i="6"/>
  <c r="C2" i="6"/>
  <c r="C7" i="9"/>
  <c r="J26" i="8"/>
  <c r="J19" i="6"/>
  <c r="J12" i="9"/>
  <c r="J20" i="6"/>
  <c r="C33" i="9"/>
  <c r="C39" i="8"/>
  <c r="J57" i="6"/>
  <c r="J14" i="9"/>
  <c r="J5" i="8"/>
  <c r="C4" i="8"/>
  <c r="C14" i="6"/>
  <c r="J8" i="9"/>
  <c r="J20" i="9"/>
  <c r="J32" i="9"/>
  <c r="J44" i="9"/>
  <c r="J56" i="9"/>
  <c r="C4" i="9"/>
  <c r="C16" i="9"/>
  <c r="C28" i="9"/>
  <c r="C40" i="9"/>
  <c r="C52" i="9"/>
  <c r="J11" i="8"/>
  <c r="J23" i="8"/>
  <c r="J35" i="8"/>
  <c r="J47" i="8"/>
  <c r="C10" i="8"/>
  <c r="C22" i="8"/>
  <c r="C34" i="8"/>
  <c r="C46" i="8"/>
  <c r="J4" i="6"/>
  <c r="J16" i="6"/>
  <c r="J28" i="6"/>
  <c r="J40" i="6"/>
  <c r="J52" i="6"/>
  <c r="C8" i="6"/>
  <c r="C20" i="6"/>
  <c r="C56" i="6"/>
  <c r="C24" i="8"/>
  <c r="J42" i="6"/>
  <c r="J35" i="9"/>
  <c r="C43" i="9"/>
  <c r="C13" i="8"/>
  <c r="C11" i="6"/>
  <c r="J24" i="9"/>
  <c r="C44" i="9"/>
  <c r="C14" i="8"/>
  <c r="C12" i="6"/>
  <c r="C21" i="9"/>
  <c r="J9" i="6"/>
  <c r="C37" i="6"/>
  <c r="C22" i="9"/>
  <c r="C40" i="8"/>
  <c r="J2" i="6"/>
  <c r="J9" i="9"/>
  <c r="J21" i="9"/>
  <c r="J33" i="9"/>
  <c r="J45" i="9"/>
  <c r="J57" i="9"/>
  <c r="C5" i="9"/>
  <c r="C17" i="9"/>
  <c r="C29" i="9"/>
  <c r="C41" i="9"/>
  <c r="C53" i="9"/>
  <c r="J12" i="8"/>
  <c r="J24" i="8"/>
  <c r="J36" i="8"/>
  <c r="J48" i="8"/>
  <c r="C11" i="8"/>
  <c r="C23" i="8"/>
  <c r="C35" i="8"/>
  <c r="C47" i="8"/>
  <c r="J5" i="6"/>
  <c r="J17" i="6"/>
  <c r="J29" i="6"/>
  <c r="J41" i="6"/>
  <c r="C57" i="6"/>
  <c r="C12" i="8"/>
  <c r="J18" i="6"/>
  <c r="C34" i="6"/>
  <c r="J23" i="9"/>
  <c r="C49" i="8"/>
  <c r="C35" i="6"/>
  <c r="C8" i="9"/>
  <c r="J15" i="8"/>
  <c r="C50" i="8"/>
  <c r="C36" i="6"/>
  <c r="C9" i="9"/>
  <c r="J52" i="8"/>
  <c r="C27" i="8"/>
  <c r="C13" i="6"/>
  <c r="J38" i="9"/>
  <c r="J17" i="8"/>
  <c r="C52" i="8"/>
  <c r="J10" i="9"/>
  <c r="J22" i="9"/>
  <c r="J34" i="9"/>
  <c r="J46" i="9"/>
  <c r="J58" i="9"/>
  <c r="C6" i="9"/>
  <c r="C18" i="9"/>
  <c r="C30" i="9"/>
  <c r="C42" i="9"/>
  <c r="C54" i="9"/>
  <c r="J13" i="8"/>
  <c r="C10" i="6"/>
  <c r="C55" i="9"/>
  <c r="C37" i="8"/>
  <c r="C23" i="6"/>
  <c r="J36" i="9"/>
  <c r="J39" i="8"/>
  <c r="C38" i="8"/>
  <c r="C48" i="6"/>
  <c r="C45" i="9"/>
  <c r="C3" i="8"/>
  <c r="J45" i="6"/>
  <c r="J26" i="9"/>
  <c r="C46" i="9"/>
  <c r="C28" i="8"/>
  <c r="C26" i="6"/>
  <c r="L15" i="9" l="1"/>
  <c r="L29" i="17"/>
  <c r="L30" i="17"/>
  <c r="L31" i="17"/>
  <c r="L32" i="17"/>
  <c r="L33" i="17"/>
  <c r="L34" i="17"/>
  <c r="L35" i="17"/>
  <c r="L36" i="17"/>
  <c r="L37" i="17"/>
  <c r="L38" i="17"/>
  <c r="L40" i="17"/>
  <c r="L41" i="17"/>
  <c r="L42" i="17"/>
  <c r="L43" i="17"/>
  <c r="L44" i="17"/>
  <c r="L45" i="17"/>
  <c r="L46" i="17"/>
  <c r="L4" i="17"/>
  <c r="L47" i="17"/>
  <c r="L5" i="17"/>
  <c r="L48" i="17"/>
  <c r="L9" i="17"/>
  <c r="L49" i="17"/>
  <c r="L11" i="17"/>
  <c r="L50" i="17"/>
  <c r="L12" i="17"/>
  <c r="L24" i="17"/>
  <c r="L26" i="17"/>
  <c r="L27" i="17"/>
  <c r="L28" i="17"/>
  <c r="L39" i="17"/>
  <c r="L23" i="17"/>
  <c r="L18" i="17"/>
  <c r="L51" i="17"/>
  <c r="L13" i="17"/>
  <c r="L25" i="17"/>
  <c r="L14" i="17"/>
  <c r="L19" i="17"/>
  <c r="L7" i="17"/>
  <c r="L3" i="17"/>
  <c r="L6" i="17"/>
  <c r="L2" i="17"/>
  <c r="L22" i="17"/>
  <c r="L21" i="17"/>
  <c r="L20" i="17"/>
  <c r="L17" i="17"/>
  <c r="L16" i="17"/>
  <c r="L15" i="17"/>
  <c r="L10" i="17"/>
  <c r="L8" i="17"/>
  <c r="L14" i="6"/>
  <c r="L2" i="6"/>
  <c r="L56" i="6"/>
  <c r="L12" i="9"/>
  <c r="L26" i="8"/>
  <c r="L53" i="8"/>
  <c r="L38" i="8"/>
  <c r="L39" i="6"/>
  <c r="L38" i="6"/>
  <c r="L50" i="8"/>
  <c r="L36" i="8"/>
  <c r="L22" i="8"/>
  <c r="L8" i="8"/>
  <c r="L50" i="9"/>
  <c r="L36" i="9"/>
  <c r="L22" i="9"/>
  <c r="L8" i="9"/>
  <c r="L51" i="6"/>
  <c r="L37" i="6"/>
  <c r="L23" i="6"/>
  <c r="L9" i="6"/>
  <c r="L49" i="8"/>
  <c r="L35" i="8"/>
  <c r="L21" i="8"/>
  <c r="L7" i="8"/>
  <c r="L49" i="9"/>
  <c r="L35" i="9"/>
  <c r="L21" i="9"/>
  <c r="L7" i="9"/>
  <c r="L40" i="9"/>
  <c r="L27" i="6"/>
  <c r="L11" i="8"/>
  <c r="L53" i="9"/>
  <c r="L54" i="6"/>
  <c r="L52" i="8"/>
  <c r="L10" i="9"/>
  <c r="L51" i="8"/>
  <c r="L9" i="8"/>
  <c r="L51" i="9"/>
  <c r="L10" i="6"/>
  <c r="L36" i="6"/>
  <c r="L8" i="6"/>
  <c r="L20" i="8"/>
  <c r="L34" i="9"/>
  <c r="L20" i="9"/>
  <c r="L49" i="6"/>
  <c r="L35" i="6"/>
  <c r="L21" i="6"/>
  <c r="L7" i="6"/>
  <c r="L47" i="8"/>
  <c r="L33" i="8"/>
  <c r="L19" i="8"/>
  <c r="L5" i="8"/>
  <c r="L47" i="9"/>
  <c r="L33" i="9"/>
  <c r="L19" i="9"/>
  <c r="L5" i="9"/>
  <c r="L42" i="6"/>
  <c r="L12" i="8"/>
  <c r="L54" i="9"/>
  <c r="L13" i="6"/>
  <c r="L25" i="8"/>
  <c r="L25" i="9"/>
  <c r="L40" i="6"/>
  <c r="L26" i="6"/>
  <c r="L10" i="8"/>
  <c r="L38" i="9"/>
  <c r="L25" i="6"/>
  <c r="L37" i="8"/>
  <c r="L23" i="8"/>
  <c r="L23" i="9"/>
  <c r="L52" i="6"/>
  <c r="L50" i="6"/>
  <c r="L48" i="6"/>
  <c r="L34" i="6"/>
  <c r="L20" i="6"/>
  <c r="L6" i="6"/>
  <c r="L46" i="8"/>
  <c r="L32" i="8"/>
  <c r="L18" i="8"/>
  <c r="L4" i="8"/>
  <c r="L46" i="9"/>
  <c r="L32" i="9"/>
  <c r="L18" i="9"/>
  <c r="L4" i="9"/>
  <c r="L39" i="8"/>
  <c r="L11" i="9"/>
  <c r="L24" i="8"/>
  <c r="L24" i="9"/>
  <c r="L53" i="6"/>
  <c r="L11" i="6"/>
  <c r="L37" i="9"/>
  <c r="L9" i="9"/>
  <c r="L24" i="6"/>
  <c r="L22" i="6"/>
  <c r="L48" i="8"/>
  <c r="L34" i="8"/>
  <c r="L6" i="8"/>
  <c r="L48" i="9"/>
  <c r="L6" i="9"/>
  <c r="L47" i="6"/>
  <c r="L33" i="6"/>
  <c r="L19" i="6"/>
  <c r="L5" i="6"/>
  <c r="L45" i="8"/>
  <c r="L31" i="8"/>
  <c r="L17" i="8"/>
  <c r="L3" i="8"/>
  <c r="L59" i="9"/>
  <c r="L45" i="9"/>
  <c r="L31" i="9"/>
  <c r="L17" i="9"/>
  <c r="L3" i="9"/>
  <c r="L40" i="8"/>
  <c r="L41" i="6"/>
  <c r="L12" i="6"/>
  <c r="L52" i="9"/>
  <c r="L46" i="6"/>
  <c r="L32" i="6"/>
  <c r="L18" i="6"/>
  <c r="L4" i="6"/>
  <c r="L44" i="8"/>
  <c r="L30" i="8"/>
  <c r="L16" i="8"/>
  <c r="L58" i="9"/>
  <c r="L44" i="9"/>
  <c r="L30" i="9"/>
  <c r="L16" i="9"/>
  <c r="L45" i="6"/>
  <c r="L31" i="6"/>
  <c r="L17" i="6"/>
  <c r="L3" i="6"/>
  <c r="L57" i="8"/>
  <c r="L43" i="8"/>
  <c r="L29" i="8"/>
  <c r="L15" i="8"/>
  <c r="L57" i="9"/>
  <c r="L43" i="9"/>
  <c r="L29" i="9"/>
  <c r="L55" i="6"/>
  <c r="L44" i="6"/>
  <c r="L10" i="16"/>
  <c r="L24" i="16"/>
  <c r="L38" i="16"/>
  <c r="L9" i="14"/>
  <c r="L23" i="14"/>
  <c r="L37" i="14"/>
  <c r="L51" i="14"/>
  <c r="L7" i="13"/>
  <c r="L21" i="13"/>
  <c r="L35" i="13"/>
  <c r="L49" i="13"/>
  <c r="L14" i="12"/>
  <c r="L29" i="12"/>
  <c r="L43" i="12"/>
  <c r="L6" i="11"/>
  <c r="L20" i="11"/>
  <c r="L34" i="11"/>
  <c r="L48" i="11"/>
  <c r="L12" i="10"/>
  <c r="L26" i="10"/>
  <c r="L40" i="10"/>
  <c r="L2" i="9"/>
  <c r="L2" i="8" s="1"/>
  <c r="L24" i="14"/>
  <c r="L8" i="13"/>
  <c r="L15" i="12"/>
  <c r="L44" i="12"/>
  <c r="L7" i="11"/>
  <c r="L21" i="11"/>
  <c r="L35" i="11"/>
  <c r="L49" i="11"/>
  <c r="L13" i="10"/>
  <c r="L41" i="10"/>
  <c r="L28" i="10"/>
  <c r="L48" i="14"/>
  <c r="L11" i="16"/>
  <c r="L25" i="16"/>
  <c r="L39" i="16"/>
  <c r="L10" i="14"/>
  <c r="L38" i="14"/>
  <c r="L2" i="14"/>
  <c r="L22" i="13"/>
  <c r="L36" i="13"/>
  <c r="L50" i="13"/>
  <c r="L30" i="12"/>
  <c r="L27" i="10"/>
  <c r="L14" i="10"/>
  <c r="L6" i="14"/>
  <c r="L12" i="16"/>
  <c r="L26" i="16"/>
  <c r="L40" i="16"/>
  <c r="L11" i="14"/>
  <c r="L25" i="14"/>
  <c r="L39" i="14"/>
  <c r="L9" i="13"/>
  <c r="L23" i="13"/>
  <c r="L37" i="13"/>
  <c r="L51" i="13"/>
  <c r="L16" i="12"/>
  <c r="L31" i="12"/>
  <c r="L45" i="12"/>
  <c r="L8" i="11"/>
  <c r="L22" i="11"/>
  <c r="L36" i="11"/>
  <c r="L50" i="11"/>
  <c r="L42" i="10"/>
  <c r="L32" i="13"/>
  <c r="L13" i="16"/>
  <c r="L27" i="16"/>
  <c r="L41" i="16"/>
  <c r="L12" i="14"/>
  <c r="L26" i="14"/>
  <c r="L40" i="14"/>
  <c r="L10" i="13"/>
  <c r="L24" i="13"/>
  <c r="L38" i="13"/>
  <c r="L2" i="13"/>
  <c r="L3" i="12"/>
  <c r="L17" i="12"/>
  <c r="L32" i="12"/>
  <c r="L46" i="12"/>
  <c r="L9" i="11"/>
  <c r="L23" i="11"/>
  <c r="L37" i="11"/>
  <c r="L51" i="11"/>
  <c r="L15" i="10"/>
  <c r="L29" i="10"/>
  <c r="L43" i="10"/>
  <c r="L25" i="12"/>
  <c r="L8" i="10"/>
  <c r="L7" i="16"/>
  <c r="L14" i="16"/>
  <c r="L28" i="16"/>
  <c r="L42" i="16"/>
  <c r="L13" i="14"/>
  <c r="L27" i="14"/>
  <c r="L41" i="14"/>
  <c r="L11" i="13"/>
  <c r="L25" i="13"/>
  <c r="L39" i="13"/>
  <c r="L4" i="12"/>
  <c r="L18" i="12"/>
  <c r="L33" i="12"/>
  <c r="L47" i="12"/>
  <c r="L10" i="11"/>
  <c r="L24" i="11"/>
  <c r="L38" i="11"/>
  <c r="L52" i="11"/>
  <c r="L16" i="10"/>
  <c r="L30" i="10"/>
  <c r="L44" i="10"/>
  <c r="L28" i="14"/>
  <c r="L42" i="14"/>
  <c r="L12" i="13"/>
  <c r="L40" i="13"/>
  <c r="L5" i="12"/>
  <c r="L34" i="12"/>
  <c r="L11" i="11"/>
  <c r="L39" i="11"/>
  <c r="L53" i="11"/>
  <c r="L3" i="10"/>
  <c r="L31" i="10"/>
  <c r="L10" i="12"/>
  <c r="L36" i="10"/>
  <c r="L50" i="16"/>
  <c r="L15" i="16"/>
  <c r="L29" i="16"/>
  <c r="L43" i="16"/>
  <c r="L14" i="14"/>
  <c r="L26" i="13"/>
  <c r="L19" i="12"/>
  <c r="L48" i="12"/>
  <c r="L25" i="11"/>
  <c r="L17" i="10"/>
  <c r="L45" i="10"/>
  <c r="L5" i="14"/>
  <c r="L39" i="12"/>
  <c r="L30" i="11"/>
  <c r="L50" i="10"/>
  <c r="L35" i="16"/>
  <c r="L18" i="13"/>
  <c r="L16" i="16"/>
  <c r="L30" i="16"/>
  <c r="L44" i="16"/>
  <c r="L15" i="14"/>
  <c r="L29" i="14"/>
  <c r="L43" i="14"/>
  <c r="L13" i="13"/>
  <c r="L27" i="13"/>
  <c r="L41" i="13"/>
  <c r="L6" i="12"/>
  <c r="L20" i="12"/>
  <c r="L35" i="12"/>
  <c r="L49" i="12"/>
  <c r="L12" i="11"/>
  <c r="L26" i="11"/>
  <c r="L40" i="11"/>
  <c r="L54" i="11"/>
  <c r="L4" i="10"/>
  <c r="L18" i="10"/>
  <c r="L32" i="10"/>
  <c r="L46" i="10"/>
  <c r="L6" i="10"/>
  <c r="L20" i="10"/>
  <c r="L48" i="10"/>
  <c r="L9" i="12"/>
  <c r="L7" i="10"/>
  <c r="L21" i="10"/>
  <c r="L35" i="10"/>
  <c r="L6" i="16"/>
  <c r="L6" i="15"/>
  <c r="L33" i="14"/>
  <c r="L17" i="13"/>
  <c r="L16" i="11"/>
  <c r="L2" i="11"/>
  <c r="L3" i="16"/>
  <c r="L17" i="16"/>
  <c r="L31" i="16"/>
  <c r="L46" i="16"/>
  <c r="L16" i="14"/>
  <c r="L30" i="14"/>
  <c r="L44" i="14"/>
  <c r="L14" i="13"/>
  <c r="L28" i="13"/>
  <c r="L42" i="13"/>
  <c r="L7" i="12"/>
  <c r="L21" i="12"/>
  <c r="L36" i="12"/>
  <c r="L50" i="12"/>
  <c r="L13" i="11"/>
  <c r="L27" i="11"/>
  <c r="L41" i="11"/>
  <c r="L55" i="11"/>
  <c r="L5" i="10"/>
  <c r="L19" i="10"/>
  <c r="L33" i="10"/>
  <c r="L47" i="10"/>
  <c r="L34" i="10"/>
  <c r="L2" i="12"/>
  <c r="L34" i="16"/>
  <c r="L4" i="16"/>
  <c r="L18" i="16"/>
  <c r="L32" i="16"/>
  <c r="L47" i="16"/>
  <c r="L3" i="14"/>
  <c r="L17" i="14"/>
  <c r="L31" i="14"/>
  <c r="L45" i="14"/>
  <c r="L15" i="13"/>
  <c r="L29" i="13"/>
  <c r="L43" i="13"/>
  <c r="L8" i="12"/>
  <c r="L23" i="12"/>
  <c r="L37" i="12"/>
  <c r="L51" i="12"/>
  <c r="L14" i="11"/>
  <c r="L28" i="11"/>
  <c r="L42" i="11"/>
  <c r="L56" i="11"/>
  <c r="L38" i="12"/>
  <c r="L29" i="11"/>
  <c r="L43" i="11"/>
  <c r="L20" i="16"/>
  <c r="L19" i="14"/>
  <c r="L47" i="14"/>
  <c r="L3" i="13"/>
  <c r="L45" i="13"/>
  <c r="L22" i="10"/>
  <c r="L20" i="14"/>
  <c r="L34" i="14"/>
  <c r="L46" i="13"/>
  <c r="L5" i="16"/>
  <c r="L19" i="16"/>
  <c r="L33" i="16"/>
  <c r="L48" i="16"/>
  <c r="L4" i="14"/>
  <c r="L18" i="14"/>
  <c r="L32" i="14"/>
  <c r="L46" i="14"/>
  <c r="L16" i="13"/>
  <c r="L30" i="13"/>
  <c r="L44" i="13"/>
  <c r="L24" i="12"/>
  <c r="L15" i="11"/>
  <c r="L57" i="11"/>
  <c r="L49" i="10"/>
  <c r="L49" i="16"/>
  <c r="L31" i="13"/>
  <c r="L44" i="11"/>
  <c r="L21" i="16"/>
  <c r="L11" i="15"/>
  <c r="L4" i="13"/>
  <c r="L11" i="12"/>
  <c r="L3" i="11"/>
  <c r="L38" i="10"/>
  <c r="L4" i="11"/>
  <c r="L39" i="10"/>
  <c r="L8" i="16"/>
  <c r="L5" i="13"/>
  <c r="L5" i="11"/>
  <c r="L51" i="10"/>
  <c r="L36" i="16"/>
  <c r="L33" i="13"/>
  <c r="L37" i="16"/>
  <c r="L32" i="11"/>
  <c r="L51" i="16"/>
  <c r="L28" i="12"/>
  <c r="L2" i="16"/>
  <c r="L41" i="12"/>
  <c r="L23" i="10"/>
  <c r="L47" i="11"/>
  <c r="L9" i="16"/>
  <c r="L6" i="13"/>
  <c r="L17" i="11"/>
  <c r="L52" i="10"/>
  <c r="L7" i="14"/>
  <c r="L8" i="14"/>
  <c r="L34" i="13"/>
  <c r="L27" i="12"/>
  <c r="L10" i="10"/>
  <c r="L22" i="14"/>
  <c r="L45" i="11"/>
  <c r="L35" i="14"/>
  <c r="L46" i="11"/>
  <c r="L42" i="12"/>
  <c r="L24" i="10"/>
  <c r="L49" i="14"/>
  <c r="L25" i="10"/>
  <c r="L22" i="16"/>
  <c r="L19" i="13"/>
  <c r="L12" i="12"/>
  <c r="L18" i="11"/>
  <c r="L53" i="10"/>
  <c r="L23" i="16"/>
  <c r="L20" i="13"/>
  <c r="L13" i="12"/>
  <c r="L19" i="11"/>
  <c r="L26" i="12"/>
  <c r="L31" i="11"/>
  <c r="L9" i="10"/>
  <c r="L21" i="14"/>
  <c r="L47" i="13"/>
  <c r="L33" i="11"/>
  <c r="L48" i="13"/>
  <c r="L40" i="12"/>
  <c r="L11" i="10"/>
  <c r="L36" i="14"/>
  <c r="L2" i="10"/>
  <c r="L50" i="14"/>
  <c r="L37" i="10"/>
  <c r="L15" i="15"/>
  <c r="L23" i="15"/>
  <c r="L21" i="15"/>
  <c r="L45" i="15"/>
  <c r="L40" i="15"/>
  <c r="L12" i="15"/>
  <c r="L8" i="15"/>
  <c r="L4" i="15"/>
  <c r="L33" i="15"/>
  <c r="L27" i="15"/>
  <c r="L14" i="15"/>
  <c r="L32" i="15"/>
  <c r="L22" i="12"/>
  <c r="L49" i="15"/>
  <c r="L37" i="15"/>
  <c r="L16" i="15"/>
  <c r="L24" i="15"/>
  <c r="L20" i="15"/>
  <c r="L41" i="15"/>
  <c r="L44" i="15"/>
  <c r="L2" i="15"/>
  <c r="L36" i="15"/>
  <c r="L7" i="15"/>
  <c r="L28" i="15"/>
  <c r="L39" i="15"/>
  <c r="L47" i="15"/>
  <c r="L45" i="16"/>
  <c r="L17" i="15"/>
  <c r="L26" i="15"/>
  <c r="L35" i="15"/>
  <c r="L31" i="15"/>
  <c r="L48" i="15"/>
  <c r="L3" i="15"/>
  <c r="L25" i="15"/>
  <c r="L46" i="15"/>
  <c r="L19" i="15"/>
  <c r="L29" i="15"/>
  <c r="L10" i="15"/>
  <c r="L43" i="15"/>
  <c r="L22" i="15"/>
  <c r="L38" i="15"/>
  <c r="L30" i="15"/>
  <c r="L13" i="15"/>
  <c r="L34" i="15"/>
  <c r="L18" i="15"/>
  <c r="L5" i="15"/>
  <c r="L9" i="15"/>
  <c r="L42" i="15"/>
  <c r="L42" i="8"/>
  <c r="L30" i="6"/>
  <c r="L16" i="6"/>
  <c r="L56" i="8"/>
  <c r="L28" i="8"/>
  <c r="L14" i="8"/>
  <c r="L56" i="9"/>
  <c r="L42" i="9"/>
  <c r="L28" i="9"/>
  <c r="L14" i="9"/>
  <c r="L57" i="6"/>
  <c r="L43" i="6"/>
  <c r="L29" i="6"/>
  <c r="L15" i="6"/>
  <c r="L55" i="8"/>
  <c r="L41" i="8"/>
  <c r="L27" i="8"/>
  <c r="L13" i="8"/>
  <c r="L55" i="9"/>
  <c r="L41" i="9"/>
  <c r="L27" i="9"/>
  <c r="L13" i="9"/>
  <c r="L26" i="9"/>
  <c r="L28" i="6"/>
  <c r="L54" i="8"/>
  <c r="L39" i="9"/>
  <c r="H1" i="4" l="1"/>
  <c r="G1" i="5"/>
  <c r="G2" i="5" s="1"/>
  <c r="H1" i="5"/>
  <c r="H2" i="5" s="1"/>
  <c r="Q1" i="5"/>
  <c r="Q2" i="5" s="1"/>
  <c r="P1" i="5"/>
  <c r="P2" i="5" s="1"/>
  <c r="I1" i="5"/>
  <c r="I2" i="5" s="1"/>
  <c r="O1" i="4"/>
  <c r="O2" i="4" s="1"/>
  <c r="G1" i="4"/>
  <c r="L1" i="4"/>
  <c r="L2" i="4" s="1"/>
  <c r="M1" i="4"/>
  <c r="M2" i="4" s="1"/>
  <c r="P1" i="4"/>
  <c r="P2" i="4" s="1"/>
  <c r="J1" i="4"/>
  <c r="J2" i="4" s="1"/>
  <c r="I1" i="4"/>
  <c r="K1" i="4"/>
  <c r="K2" i="4" s="1"/>
  <c r="Q1" i="4"/>
  <c r="Q2" i="4" s="1"/>
  <c r="N1" i="4"/>
  <c r="N2" i="4" s="1"/>
  <c r="L1" i="5"/>
  <c r="L2" i="5" s="1"/>
  <c r="J1" i="5"/>
  <c r="J2" i="5" s="1"/>
  <c r="N1" i="5"/>
  <c r="N2" i="5" s="1"/>
  <c r="K1" i="5"/>
  <c r="K2" i="5" s="1"/>
  <c r="M1" i="5"/>
  <c r="M2" i="5" s="1"/>
  <c r="O1" i="5"/>
  <c r="O2" i="5" s="1"/>
  <c r="S2" i="5" l="1"/>
  <c r="F1" i="5"/>
  <c r="H2" i="4"/>
  <c r="I2" i="4"/>
  <c r="S1" i="5" l="1"/>
  <c r="G2" i="4"/>
  <c r="F1" i="4"/>
  <c r="S1" i="4" s="1"/>
  <c r="F2" i="4" l="1"/>
  <c r="F2" i="5" l="1"/>
  <c r="A52" i="1"/>
  <c r="A34" i="1"/>
  <c r="E20" i="2"/>
  <c r="E19" i="2"/>
  <c r="E18" i="2"/>
  <c r="E17" i="2"/>
  <c r="E16" i="2"/>
  <c r="E14" i="2"/>
  <c r="E13" i="2"/>
  <c r="E12" i="2"/>
  <c r="E11" i="2"/>
  <c r="E10" i="2"/>
  <c r="E9" i="2"/>
  <c r="D21" i="2"/>
  <c r="C15" i="2"/>
  <c r="C21" i="2" s="1"/>
  <c r="E61" i="1"/>
  <c r="I61" i="1" s="1"/>
  <c r="K61" i="1" s="1"/>
  <c r="F58" i="1"/>
  <c r="F64" i="1" s="1"/>
  <c r="J64" i="1"/>
  <c r="H64" i="1"/>
  <c r="G64" i="1"/>
  <c r="D64" i="1"/>
  <c r="I63" i="1"/>
  <c r="K63" i="1" s="1"/>
  <c r="I62" i="1"/>
  <c r="K62" i="1" s="1"/>
  <c r="I60" i="1"/>
  <c r="K60" i="1" s="1"/>
  <c r="I59" i="1"/>
  <c r="K59" i="1" s="1"/>
  <c r="C64" i="1"/>
  <c r="I57" i="1"/>
  <c r="K57" i="1" s="1"/>
  <c r="I56" i="1"/>
  <c r="K56" i="1" s="1"/>
  <c r="I55" i="1"/>
  <c r="K55" i="1" s="1"/>
  <c r="I54" i="1"/>
  <c r="K54" i="1" s="1"/>
  <c r="I53" i="1"/>
  <c r="K53" i="1" s="1"/>
  <c r="I52" i="1"/>
  <c r="E39" i="1"/>
  <c r="E15" i="2" l="1"/>
  <c r="E21" i="2" s="1"/>
  <c r="K52" i="1"/>
  <c r="I58" i="1"/>
  <c r="K58" i="1" s="1"/>
  <c r="E64" i="1"/>
  <c r="O74" i="1"/>
  <c r="D46" i="1"/>
  <c r="H46" i="1"/>
  <c r="G46" i="1"/>
  <c r="E46" i="1"/>
  <c r="F40" i="1"/>
  <c r="F46" i="1" s="1"/>
  <c r="C46" i="1"/>
  <c r="S2" i="4" s="1"/>
  <c r="I64" i="1" l="1"/>
  <c r="I44" i="1"/>
  <c r="K44" i="1" s="1"/>
  <c r="I43" i="1"/>
  <c r="K43" i="1" s="1"/>
  <c r="I42" i="1"/>
  <c r="K42" i="1" s="1"/>
  <c r="I41" i="1"/>
  <c r="K41" i="1" s="1"/>
  <c r="I40" i="1"/>
  <c r="K40" i="1" s="1"/>
  <c r="I39" i="1"/>
  <c r="I38" i="1"/>
  <c r="K38" i="1" s="1"/>
  <c r="I37" i="1"/>
  <c r="K37" i="1" s="1"/>
  <c r="I36" i="1"/>
  <c r="K36" i="1" s="1"/>
  <c r="I35" i="1"/>
  <c r="K35" i="1" s="1"/>
  <c r="I34" i="1"/>
  <c r="K34" i="1" s="1"/>
  <c r="I45" i="1"/>
  <c r="K45" i="1" s="1"/>
  <c r="J46" i="1"/>
  <c r="E24" i="1"/>
  <c r="I46" i="1" l="1"/>
  <c r="K39" i="1"/>
  <c r="D28" i="1"/>
  <c r="D23" i="1"/>
  <c r="E23" i="1" s="1"/>
  <c r="F18" i="1"/>
  <c r="F17" i="1"/>
  <c r="F16" i="1"/>
  <c r="F15" i="1"/>
  <c r="F14" i="1"/>
  <c r="F13" i="1"/>
  <c r="F12" i="1"/>
  <c r="F11" i="1"/>
  <c r="F10" i="1"/>
  <c r="F9" i="1"/>
  <c r="F8" i="1"/>
  <c r="F7" i="1"/>
  <c r="E19" i="1"/>
  <c r="D19" i="1"/>
  <c r="D24" i="1" l="1"/>
  <c r="F19" i="1"/>
</calcChain>
</file>

<file path=xl/sharedStrings.xml><?xml version="1.0" encoding="utf-8"?>
<sst xmlns="http://schemas.openxmlformats.org/spreadsheetml/2006/main" count="5339" uniqueCount="548">
  <si>
    <t>Reg Asset Colstrip 1&amp;2</t>
  </si>
  <si>
    <t>Reg Asset Colstrip 3&amp;4</t>
  </si>
  <si>
    <t>Total</t>
  </si>
  <si>
    <t>Reg Assets</t>
  </si>
  <si>
    <t>Talen Inv - "ARO"</t>
  </si>
  <si>
    <t>PSE Const OH</t>
  </si>
  <si>
    <t>True- up Talen Inv - "ARO"</t>
  </si>
  <si>
    <t>True-up PSE Const OH</t>
  </si>
  <si>
    <t>Talen bills this as line item "ARO", it is recorded as a single line item CE 62300185 "Outside Services Talen"</t>
  </si>
  <si>
    <t>Colstrip Reg Assets for Remediation:</t>
  </si>
  <si>
    <t>True-up</t>
  </si>
  <si>
    <t>Adjustment</t>
  </si>
  <si>
    <t>Overhead</t>
  </si>
  <si>
    <t>Invoices</t>
  </si>
  <si>
    <t>Invoice</t>
  </si>
  <si>
    <t>Check Figures</t>
  </si>
  <si>
    <t>Reconciled</t>
  </si>
  <si>
    <t>Talen Invoice 1&amp;2</t>
  </si>
  <si>
    <t>1&amp;2</t>
  </si>
  <si>
    <t>Talen Invoice 3&amp;4</t>
  </si>
  <si>
    <t>3&amp;4</t>
  </si>
  <si>
    <t>(decommissioning / salvage)</t>
  </si>
  <si>
    <t>Totals</t>
  </si>
  <si>
    <t>ARO Analysis Cont</t>
  </si>
  <si>
    <t>ARO On-Going Operations</t>
  </si>
  <si>
    <t>Actual</t>
  </si>
  <si>
    <t>Project-Sub</t>
  </si>
  <si>
    <t>Project Desc</t>
  </si>
  <si>
    <t>YTD Actual</t>
  </si>
  <si>
    <t>12+0</t>
  </si>
  <si>
    <t>2024 Bud</t>
  </si>
  <si>
    <t>Variance</t>
  </si>
  <si>
    <t>Facility</t>
  </si>
  <si>
    <t>FERC</t>
  </si>
  <si>
    <t>Comments</t>
  </si>
  <si>
    <t>FORCED EVAPORATION</t>
  </si>
  <si>
    <t>10027026-821</t>
  </si>
  <si>
    <t>EHP Forced Evap Sys O&amp;M General-A034</t>
  </si>
  <si>
    <t>A034</t>
  </si>
  <si>
    <t>10027026-822</t>
  </si>
  <si>
    <t>EHP Forced Evap Sys O&amp;M Maint-A034</t>
  </si>
  <si>
    <t>10027026-823</t>
  </si>
  <si>
    <t>EHP Forced Evap Sys O&amp;M Fence-A034</t>
  </si>
  <si>
    <t>10027026-824</t>
  </si>
  <si>
    <t>EHP Forced Evap Sys O&amp;M Utilities-A034</t>
  </si>
  <si>
    <t>10027025-106</t>
  </si>
  <si>
    <t>ARO - Forced Evaporation 1-4-A034</t>
  </si>
  <si>
    <t>System Totals</t>
  </si>
  <si>
    <t>Plantsite Wastewater AOC</t>
  </si>
  <si>
    <t>10027024-810</t>
  </si>
  <si>
    <t>PlantSite Wastewater AOC -   Plantsite Remediation General-A021</t>
  </si>
  <si>
    <t>A021</t>
  </si>
  <si>
    <t>10027024-811</t>
  </si>
  <si>
    <t>PlantSite Wastewater AOC -  Plantsite Mon&amp;Samp-Coll/Inj-A021</t>
  </si>
  <si>
    <t>10027024-812</t>
  </si>
  <si>
    <t>PlantSite Wastewater AOC - Plantsite Collection System Maint-A021</t>
  </si>
  <si>
    <t>10027024-813</t>
  </si>
  <si>
    <t>PlantSite Wastewater AOC - Plantsite Injection System Maint-A021</t>
  </si>
  <si>
    <t>10027024-814</t>
  </si>
  <si>
    <t>PlantSite Wastewater AOC - Plantsite Laboratory Analysis-A021</t>
  </si>
  <si>
    <t>10027024-815</t>
  </si>
  <si>
    <t>PlantSite Wastewater AOC - Plantsite Studies and Reporting-A021</t>
  </si>
  <si>
    <t>10027024-816</t>
  </si>
  <si>
    <t>PlantSite Wastewater AOC - Plantsite Utilities-A021</t>
  </si>
  <si>
    <t>10027024-818</t>
  </si>
  <si>
    <t>PlantSite Wastewater AOC - Plantsite MNA-A021</t>
  </si>
  <si>
    <t>10027024-120</t>
  </si>
  <si>
    <t>PlantSite Mon/Cap Sys Maint. Un 1-4-A021</t>
  </si>
  <si>
    <t>EHP Wastewater AOC</t>
  </si>
  <si>
    <t>10027026-810</t>
  </si>
  <si>
    <t>EHP Mon &amp; Samp -  EHP Remediation General-A034</t>
  </si>
  <si>
    <t>10027026-811</t>
  </si>
  <si>
    <t>EHP Mon &amp; Samp - EHP Collect_Inj-A034</t>
  </si>
  <si>
    <t>10027026-812</t>
  </si>
  <si>
    <t>EHP Collection Sys Maint-A034</t>
  </si>
  <si>
    <t>10027026-813</t>
  </si>
  <si>
    <t>EHP Mon &amp; Samp - EHP Injection Sys Maint-A034</t>
  </si>
  <si>
    <t>10027026-814</t>
  </si>
  <si>
    <t>EHP Mon &amp; Samp - EHP Lab Analysis-A034</t>
  </si>
  <si>
    <t>10027026-815</t>
  </si>
  <si>
    <t>EHP Studies and Reporting-A034</t>
  </si>
  <si>
    <t>10027026-816</t>
  </si>
  <si>
    <t>EHP Utilities-A034</t>
  </si>
  <si>
    <t>10027026-818</t>
  </si>
  <si>
    <t>EHP Mon &amp; Samp - EHP MNA-A034</t>
  </si>
  <si>
    <t>10027026-101</t>
  </si>
  <si>
    <t>ARO - Mon/Cap Sys Maint. 3&amp;4-A034</t>
  </si>
  <si>
    <t>10027026-102</t>
  </si>
  <si>
    <t>InSitu Flushing O&amp;M 3&amp;4-A034</t>
  </si>
  <si>
    <t>10027026-108</t>
  </si>
  <si>
    <t>Post Closure Care 3&amp;4-A034</t>
  </si>
  <si>
    <t>10027026-820</t>
  </si>
  <si>
    <t>EHP Mon &amp; Samp - EHP Post Closure Care-A034</t>
  </si>
  <si>
    <t xml:space="preserve">Ground Water Capture Treatment System </t>
  </si>
  <si>
    <t>A024</t>
  </si>
  <si>
    <t>70001234-100</t>
  </si>
  <si>
    <t>Groundwater Capture Treatment System (GWCTS) O&amp;M</t>
  </si>
  <si>
    <t>70001234-101</t>
  </si>
  <si>
    <t>Brine Concentrator 2 - Sulfuric Acid-A024</t>
  </si>
  <si>
    <t>70001234-102</t>
  </si>
  <si>
    <t>Brine Concentrator 2 - Electric-A024</t>
  </si>
  <si>
    <t>70001234-103</t>
  </si>
  <si>
    <t>Brine Concentrator 2 - Steam-A024</t>
  </si>
  <si>
    <t>70001234-105</t>
  </si>
  <si>
    <t>70001234-106</t>
  </si>
  <si>
    <t>Brine Concentrator 2 - Nalco Chemicals -A024</t>
  </si>
  <si>
    <t>70001235-102</t>
  </si>
  <si>
    <t>Brine Concentrator 2 - Boiler ARO -A024</t>
  </si>
  <si>
    <t>70001238-104</t>
  </si>
  <si>
    <t>Brine Concentrator 2 - Crystallizer ARO -A024</t>
  </si>
  <si>
    <t>70001385-802</t>
  </si>
  <si>
    <t>70001386-802</t>
  </si>
  <si>
    <t>ARO On-Going Operations Totals</t>
  </si>
  <si>
    <t>ARO Construction</t>
  </si>
  <si>
    <t>10026178-900</t>
  </si>
  <si>
    <t>Close EHP G Cell - ARO</t>
  </si>
  <si>
    <t>10026991-900</t>
  </si>
  <si>
    <t>Ground Water Capture Treatment System - BC Spare Parts</t>
  </si>
  <si>
    <t>10027961-900</t>
  </si>
  <si>
    <t>Design/Construct Capt Trt Sys SDA</t>
  </si>
  <si>
    <t>A025</t>
  </si>
  <si>
    <t>10028369-870</t>
  </si>
  <si>
    <t>CCR Legacy Rule Implementation</t>
  </si>
  <si>
    <t>ARO Construction Totals</t>
  </si>
  <si>
    <t>ARO On-Going &amp; Construction Totals</t>
  </si>
  <si>
    <t>Project Subproject</t>
  </si>
  <si>
    <t>A001</t>
  </si>
  <si>
    <t>000</t>
  </si>
  <si>
    <t>10026992-900</t>
  </si>
  <si>
    <t>10027025-810</t>
  </si>
  <si>
    <t>10027025-811</t>
  </si>
  <si>
    <t>10027025-812</t>
  </si>
  <si>
    <t>10027025-814</t>
  </si>
  <si>
    <t>10027025-815</t>
  </si>
  <si>
    <t>10027025-816</t>
  </si>
  <si>
    <t>10027025-818</t>
  </si>
  <si>
    <t>10027025-819</t>
  </si>
  <si>
    <t>10027663-900</t>
  </si>
  <si>
    <t>10028291-900</t>
  </si>
  <si>
    <t>10028369-871</t>
  </si>
  <si>
    <t>A002</t>
  </si>
  <si>
    <t>Project Description</t>
  </si>
  <si>
    <t>A003</t>
  </si>
  <si>
    <t>A004</t>
  </si>
  <si>
    <t>Project Name</t>
  </si>
  <si>
    <t>Project Group</t>
  </si>
  <si>
    <t>ck to D&amp;R/ARO on invoice</t>
  </si>
  <si>
    <t>Total of monthly invoice detail</t>
  </si>
  <si>
    <t>Amount</t>
  </si>
  <si>
    <t>10027025-813</t>
  </si>
  <si>
    <t>10027633-900</t>
  </si>
  <si>
    <t>Vlookup</t>
  </si>
  <si>
    <t>Row Labels</t>
  </si>
  <si>
    <t>Grand Total</t>
  </si>
  <si>
    <t>Sum of Amount</t>
  </si>
  <si>
    <t>combined</t>
  </si>
  <si>
    <t>Combined</t>
  </si>
  <si>
    <t>combine</t>
  </si>
  <si>
    <t xml:space="preserve">Combined </t>
  </si>
  <si>
    <t>Vloolkup</t>
  </si>
  <si>
    <t>10027663-871</t>
  </si>
  <si>
    <t>10027663-879</t>
  </si>
  <si>
    <t>10027663-880</t>
  </si>
  <si>
    <t>10027663-882</t>
  </si>
  <si>
    <t>10027663-883</t>
  </si>
  <si>
    <t>10028653-900</t>
  </si>
  <si>
    <t>10027663-881</t>
  </si>
  <si>
    <t>vlookup</t>
  </si>
  <si>
    <t>10028681-900</t>
  </si>
  <si>
    <t>10027663-872</t>
  </si>
  <si>
    <t>10027663-878</t>
  </si>
  <si>
    <t>70001234-108</t>
  </si>
  <si>
    <t>10028240-823</t>
  </si>
  <si>
    <t>10027663-870</t>
  </si>
  <si>
    <t>10027663-873</t>
  </si>
  <si>
    <t>10028652-900</t>
  </si>
  <si>
    <t>10027025-817</t>
  </si>
  <si>
    <t>A001000</t>
  </si>
  <si>
    <t>A00110026992-900</t>
  </si>
  <si>
    <t>A00110027024-810</t>
  </si>
  <si>
    <t>A00110027024-811</t>
  </si>
  <si>
    <t>A00110027024-812</t>
  </si>
  <si>
    <t>A00110027024-813</t>
  </si>
  <si>
    <t>A00110027024-814</t>
  </si>
  <si>
    <t>A00110027024-815</t>
  </si>
  <si>
    <t>A00110027024-818</t>
  </si>
  <si>
    <t>A00110027025-810</t>
  </si>
  <si>
    <t>A00110027025-811</t>
  </si>
  <si>
    <t>A00110027025-812</t>
  </si>
  <si>
    <t>A00110027025-813</t>
  </si>
  <si>
    <t>A00110027025-814</t>
  </si>
  <si>
    <t>A00110027025-815</t>
  </si>
  <si>
    <t>A00110027025-816</t>
  </si>
  <si>
    <t>A00110027025-818</t>
  </si>
  <si>
    <t>A00110027025-819</t>
  </si>
  <si>
    <t>A00110027633-900</t>
  </si>
  <si>
    <t>A00110027663-900</t>
  </si>
  <si>
    <t>A00110027961-900</t>
  </si>
  <si>
    <t>A00110028291-900</t>
  </si>
  <si>
    <t>A00110028369-871</t>
  </si>
  <si>
    <t>A00170001234-100</t>
  </si>
  <si>
    <t>A00170001234-101</t>
  </si>
  <si>
    <t>A00170001234-102</t>
  </si>
  <si>
    <t>A00170001234-103</t>
  </si>
  <si>
    <t>A00170001238-104</t>
  </si>
  <si>
    <t>A002000</t>
  </si>
  <si>
    <t>A00210026992-900</t>
  </si>
  <si>
    <t>A00210027024-810</t>
  </si>
  <si>
    <t>A00210027024-811</t>
  </si>
  <si>
    <t>A00210027024-812</t>
  </si>
  <si>
    <t>A00210027024-813</t>
  </si>
  <si>
    <t>A00210027024-814</t>
  </si>
  <si>
    <t>A00210027024-815</t>
  </si>
  <si>
    <t>A00210027024-818</t>
  </si>
  <si>
    <t>A00210027025-810</t>
  </si>
  <si>
    <t>A00210027025-811</t>
  </si>
  <si>
    <t>A00210027025-812</t>
  </si>
  <si>
    <t>A00210027025-813</t>
  </si>
  <si>
    <t>A00210027025-814</t>
  </si>
  <si>
    <t>A00210027025-815</t>
  </si>
  <si>
    <t>A00210027025-816</t>
  </si>
  <si>
    <t>A00210027025-818</t>
  </si>
  <si>
    <t>A00210027025-819</t>
  </si>
  <si>
    <t>A00210027633-900</t>
  </si>
  <si>
    <t>A00210027663-900</t>
  </si>
  <si>
    <t>A00210027961-900</t>
  </si>
  <si>
    <t>A00210028291-900</t>
  </si>
  <si>
    <t>A00210028369-871</t>
  </si>
  <si>
    <t>A00270001234-100</t>
  </si>
  <si>
    <t>A00270001234-101</t>
  </si>
  <si>
    <t>A00270001234-102</t>
  </si>
  <si>
    <t>A00270001234-103</t>
  </si>
  <si>
    <t>A00270001238-104</t>
  </si>
  <si>
    <t xml:space="preserve">ARO Analysis      </t>
  </si>
  <si>
    <t>($000)</t>
  </si>
  <si>
    <t>Forecast</t>
  </si>
  <si>
    <t>8+4</t>
  </si>
  <si>
    <t>2025 Bud</t>
  </si>
  <si>
    <t>10027026-821-Colstrip Wastewate AOC Un 3-4 - ARO - EHP Forced Evap Sys O&amp;M General-A034</t>
  </si>
  <si>
    <t>10027026-823-Colstrip Wastewate AOC Un 3-4 - ARO - EHP Forced Evap Sys O&amp;M Fence-A034</t>
  </si>
  <si>
    <t>10027026-824-Colstrip Wastewate AOC Un 3-4 - ARO - EHP Forced Evap Sys O&amp;M Utilities-A034</t>
  </si>
  <si>
    <t>EHP Forced Evap Sys O&amp;M Fence-A034-old</t>
  </si>
  <si>
    <t>10028240-823-EHP Forced Evaporation - Drift Fence-A034</t>
  </si>
  <si>
    <t>Plantsite Remediation General-A021</t>
  </si>
  <si>
    <t>10027024-810-PlantSite Wastewater AOC -  Plantsite Remediation General-A021</t>
  </si>
  <si>
    <t>Plantsite Mon&amp;Samp-Coll/Inj-A021</t>
  </si>
  <si>
    <t>10027024-811-PlantSite Wastewater AOC -  Plantsite Mon&amp;Samp-Coll/Inj-A021</t>
  </si>
  <si>
    <t>Plantsite Collection System Maint-A021</t>
  </si>
  <si>
    <t>10027024-812-PlantSite Wastewater AOC - Plantsite Collection System Maint-A021</t>
  </si>
  <si>
    <t>Plantsite Injection System Maint-A021</t>
  </si>
  <si>
    <t>10027024-813-PlantSite Wastewater AOC - Plantsite Injection System Maint-A021</t>
  </si>
  <si>
    <t>Plantsite Laboratory Analysis-A021</t>
  </si>
  <si>
    <t>10027024-814-PlantSite Wastewater AOC - Plantsite Laboratory Analysis-A021</t>
  </si>
  <si>
    <t>Plantsite Studies and Reporting-A021</t>
  </si>
  <si>
    <t>10027024-815-PlantSite Wastewater AOC - Plantsite Studies and Reporting-A021</t>
  </si>
  <si>
    <t>10027024-818-PlantSite Wastewater AOC - Plantsite MNA-A021</t>
  </si>
  <si>
    <t xml:space="preserve"> PlantSite Mon/Cap Sys Maint. Un 1-4-A021</t>
  </si>
  <si>
    <t>EHP Mon &amp; Samp -  EHP Remediation General-A034</t>
  </si>
  <si>
    <t>10027026-810-Colstrip Wastewate AOC Un 3-4 - ARO -  EHP Remediation General-A034</t>
  </si>
  <si>
    <t>10027026-811-Colstrip Wastewate AOC Un 3-4 - ARO - EHP Mon &amp; Samp - EHP Collect_Inj-A034</t>
  </si>
  <si>
    <t>10027026-812-Colstrip Wastewate AOC Un 3-4 - ARO - EHP Collection Sys Maint-A034</t>
  </si>
  <si>
    <t>10027026-813-Colstrip Wastewate AOC Un 3-4 - ARO - EHP Injection Sys Maint-A034</t>
  </si>
  <si>
    <t>10027026-814-Colstrip Wastewate AOC Un 3-4 - ARO - EHP Lab Analysis-A034</t>
  </si>
  <si>
    <t>10027026-815-Colstrip Wastewate AOC Un 3-4 - ARO - EHP Studies and Reporting-A034</t>
  </si>
  <si>
    <t>10027026-816-Colstrip Wastewate AOC Un 3-4 - ARO - EHP Utilities-A034</t>
  </si>
  <si>
    <t>10027026-818-Colstrip Wastewate AOC Un 3-4 - ARO - EHP MNA-A034</t>
  </si>
  <si>
    <t>10027026-819</t>
  </si>
  <si>
    <t>EHP Dewatering-A034</t>
  </si>
  <si>
    <t>10027026-819-Colstrip Wastewate AOC Un 3-4 - ARO - EHP Dewatering-A034</t>
  </si>
  <si>
    <t>10027026-820-Colstrip Wastewate AOC Un 3-4 - ARO - EHP Post Closure Care-A034</t>
  </si>
  <si>
    <t>Brine Concentrator 2 ARO - General-A024</t>
  </si>
  <si>
    <t>70001234-100-Brine Concentrator 2 ARO - General-A024</t>
  </si>
  <si>
    <t>Brine Concentrator 2 ARO - Sulfuric Acid-A024</t>
  </si>
  <si>
    <t>70001234-101-Brine Concentrator 2 ARO - Sulfuric Acid-A024</t>
  </si>
  <si>
    <t>Brine Concentrator 2 ARO - Electric-A024</t>
  </si>
  <si>
    <t>70001234-102-Brine Concentrator 2 ARO - Electric-A024</t>
  </si>
  <si>
    <t>Brine Concentrator 2 ARO - Steam-A024</t>
  </si>
  <si>
    <t>70001234-103-Brine Concentrator 2 ARO - Steam-A024</t>
  </si>
  <si>
    <t>Brine Concentrator 2 ARO - Caustic Soda -A024</t>
  </si>
  <si>
    <t>Brine Concentrator 2 ARO - Nalco Chemicals -A024</t>
  </si>
  <si>
    <t>70001234-106-Brine Concentrator 2 ARO - Nalco Chemicals -A024</t>
  </si>
  <si>
    <t>BC2 Boiler ARO - Fuel-A024</t>
  </si>
  <si>
    <t>BC2 Crystallizer ARO - Hauling-A024</t>
  </si>
  <si>
    <t>70001238-104-BC2 Crystallizer ARO - Hauling-A024</t>
  </si>
  <si>
    <t>70001234-108-Brine Concentrator 2 ARO - Hauling-A024</t>
  </si>
  <si>
    <t>GWCTS BC2 - Steam-A024</t>
  </si>
  <si>
    <t>BC2 Crystallizer - Steam-A024</t>
  </si>
  <si>
    <t xml:space="preserve">Upgrade Liner System for EHP F Cell </t>
  </si>
  <si>
    <t>10028652-900-Upgrade Liner for EHP F Cell - Upgrade Liner System for EHP F Cell-A034</t>
  </si>
  <si>
    <t>Close EHP C Cell</t>
  </si>
  <si>
    <t>10028653-900-Close EHP C Cell - Close EHP C Cell-A034</t>
  </si>
  <si>
    <t>10028369-870-CCR Legacy Rule Implementation - CCR Legacy Rule U34-A034</t>
  </si>
  <si>
    <t>Close EHP G Cell</t>
  </si>
  <si>
    <t>Carryover from 2024</t>
  </si>
  <si>
    <t>10026178-900-U34 Close EHP G Cell - ARO - U34 Close EHP G Cell - ARO-A034</t>
  </si>
  <si>
    <t>10027961-900-Design/Construct Capt Trt Sys SDA - Design/Construct CapTrtSys SDA ARO-A025</t>
  </si>
  <si>
    <t>E:E</t>
  </si>
  <si>
    <t>F:F</t>
  </si>
  <si>
    <t>G:G</t>
  </si>
  <si>
    <t>H:H</t>
  </si>
  <si>
    <t>I:I</t>
  </si>
  <si>
    <t>J:J</t>
  </si>
  <si>
    <t>K:K</t>
  </si>
  <si>
    <t>L:L</t>
  </si>
  <si>
    <t>M:M</t>
  </si>
  <si>
    <t>N:N</t>
  </si>
  <si>
    <t>O:O</t>
  </si>
  <si>
    <t>P:P</t>
  </si>
  <si>
    <t>Sum of ARO-23000</t>
  </si>
  <si>
    <t>Truth</t>
  </si>
  <si>
    <t xml:space="preserve">U12 ARO Analysis    </t>
  </si>
  <si>
    <t>U12 ARO Analysis Cont</t>
  </si>
  <si>
    <t>ARO On-Going Operations ($000)</t>
  </si>
  <si>
    <t>IS Date</t>
  </si>
  <si>
    <t>Fac</t>
  </si>
  <si>
    <t xml:space="preserve">  Plantsite Remediation General-A021</t>
  </si>
  <si>
    <t>AO12</t>
  </si>
  <si>
    <t xml:space="preserve">  Plantsite Mon&amp;Samp-Coll/Inj-A021</t>
  </si>
  <si>
    <t xml:space="preserve"> Plantsite Collection System Maint-A021</t>
  </si>
  <si>
    <t xml:space="preserve"> Plantsite Injection System Maint-A021</t>
  </si>
  <si>
    <t xml:space="preserve"> Plantsite Laboratory Analysis-A021</t>
  </si>
  <si>
    <t xml:space="preserve"> Plantsite Studies and Reporting-A021</t>
  </si>
  <si>
    <t>10027024-816-PlantSite Wastewater AOC - Plantsite Utilities-A021</t>
  </si>
  <si>
    <t>10027024-120-PlantSite Wastewater AOC - PlantSite Mon/Cap Sys Maint. Un 1-4-A021</t>
  </si>
  <si>
    <t>SOEP-STEP Wastewater AOC</t>
  </si>
  <si>
    <t xml:space="preserve">  SOEP/STEP Remediation General-A012</t>
  </si>
  <si>
    <t>10027025-810-Colstrip Wastewater AOC Un 1-4 ARO -  SOEP/STEP Remediation General-A012</t>
  </si>
  <si>
    <t xml:space="preserve">  SOEP/STEP Mon&amp;Samp-Coll/Inj-A012</t>
  </si>
  <si>
    <t>10027025-811-Colstrip Wastewater AOC Un 1-4 ARO -  SOEP/STEP Mon&amp;Samp-Coll/Inj-A012</t>
  </si>
  <si>
    <t xml:space="preserve">  SOEP/STEP Collection System Maint-A012</t>
  </si>
  <si>
    <t>10027025-812-Colstrip Wastewater AOC Un 1-4 ARO -  SOEP/STEP Collection System Maint-A012</t>
  </si>
  <si>
    <t xml:space="preserve">  SOEP/STEP Injection System Maint-A012</t>
  </si>
  <si>
    <t>10027025-813-Colstrip Wastewater AOC Un 1-4 ARO -  SOEP/STEP Injection System Maint-A012</t>
  </si>
  <si>
    <t xml:space="preserve">  SOEP/STEP Lab Analysis-A012</t>
  </si>
  <si>
    <t>10027025-814-Colstrip Wastewater AOC Un 1-4 ARO -  SOEP/STEP Lab Analysis-A012</t>
  </si>
  <si>
    <t xml:space="preserve">  SOEP/STEP Studies and Reporting-A012</t>
  </si>
  <si>
    <t>10027025-815-Colstrip Wastewater AOC Un 1-4 ARO -  SOEP/STEP Studies and Reporting-A012</t>
  </si>
  <si>
    <t xml:space="preserve">  SOEP/STEP Utilities-A012</t>
  </si>
  <si>
    <t>10027025-816-Colstrip Wastewater AOC Un 1-4 ARO -  SOEP/STEP Utilities-A012</t>
  </si>
  <si>
    <t>Colstrip Wastewater AOC Un 1-4 ARO - SOEP/STEP PRB-A012</t>
  </si>
  <si>
    <t>10027025-817-Colstrip Wastewater AOC Un 1-4 ARO - SOEP/STEP PRB-A012</t>
  </si>
  <si>
    <t xml:space="preserve"> SOEP/STEP MNA-A012</t>
  </si>
  <si>
    <t>10027025-818-Colstrip Wastewater AOC Un 1-4 ARO - SOEP/STEP MNA-A012</t>
  </si>
  <si>
    <t xml:space="preserve">  SOEP/STEP Dewatering-A012</t>
  </si>
  <si>
    <t>10027025-819-Colstrip Wastewater AOC Un 1-4 ARO -  SOEP/STEP Dewatering-A012</t>
  </si>
  <si>
    <t>10027025-101</t>
  </si>
  <si>
    <t xml:space="preserve"> Mon/Cap Sys Maint. 1&amp;2-A012</t>
  </si>
  <si>
    <t>10027025-101-Colstrip Wastewater AOC Un 1-4 ARO - Mon/Cap Sys Maint. 1&amp;2-A012</t>
  </si>
  <si>
    <t>10027995-101</t>
  </si>
  <si>
    <t xml:space="preserve"> MNA Demonstration Studies,U12 ARO-A012</t>
  </si>
  <si>
    <t>10027995-101-Colstrip Environmental Studies - MNA Demonstration Studies,U12 ARO-A012</t>
  </si>
  <si>
    <t>A012</t>
  </si>
  <si>
    <t>Additional reporting requirements.</t>
  </si>
  <si>
    <t>70001234-105-Brine Concentrator 2 ARO - Caustic Soda -A024</t>
  </si>
  <si>
    <t>70001235-102-BC2 Boiler ARO - Fuel-A024</t>
  </si>
  <si>
    <t>70001385-802-GWCTS BC2 - Steam-A024</t>
  </si>
  <si>
    <t>70001386-802-BC2 Crystallizer - Steam-A024</t>
  </si>
  <si>
    <t>ARO Construction ($000)</t>
  </si>
  <si>
    <t>10027663-ALL</t>
  </si>
  <si>
    <t>SOEP/STEP Construct Liner for New Landfill</t>
  </si>
  <si>
    <t>General / Misc</t>
  </si>
  <si>
    <t>10027663-900-Design/Install SOEP/STEP - SOEP/STEP AOC Remedy-A012</t>
  </si>
  <si>
    <t>Mobilization and General site development</t>
  </si>
  <si>
    <t>10027663-870-Design/Install SOEP/STEP - OFT - Mobilization/Site Development-A012</t>
  </si>
  <si>
    <t>Landfill construction</t>
  </si>
  <si>
    <t>10027663-871-Design/Install SOEP/STEP - OFT - Landfill Construction-A012</t>
  </si>
  <si>
    <t>landfill leachate collection system</t>
  </si>
  <si>
    <t>10027663-872-Design/Install SOEP/STEP - OFT - Leachate Collection System-A012</t>
  </si>
  <si>
    <t>landfill stormwater management system</t>
  </si>
  <si>
    <t>10027663-873-Design/Install SOEP/STEP - OFT - Stormwater Management System-A012</t>
  </si>
  <si>
    <t>10027663-874</t>
  </si>
  <si>
    <t>SOEP CCR Excavation</t>
  </si>
  <si>
    <t>10027663-875</t>
  </si>
  <si>
    <t>STEP A Cell Excavation</t>
  </si>
  <si>
    <t>10027663-876</t>
  </si>
  <si>
    <t>STEP E Cell CCR Excavation</t>
  </si>
  <si>
    <t>10027663-877</t>
  </si>
  <si>
    <t>STEP B Cell, D Cell, Old clearwell Excavation</t>
  </si>
  <si>
    <t>Talen materials landfill</t>
  </si>
  <si>
    <t>10027663-878-Design/Install SOEP/STEP - Talen Landfill Geosynthetics-A012</t>
  </si>
  <si>
    <t>Talen materials roads</t>
  </si>
  <si>
    <t>10027663-879-Design/Install SOEP/STEP - Talen Roads Contracts/Materials-A012</t>
  </si>
  <si>
    <t>Talen labor</t>
  </si>
  <si>
    <t>10027663-880-Design/Install SOEP/STEP - Talen Labor ONLY-A012</t>
  </si>
  <si>
    <t>Talen materials leachate/stormwater</t>
  </si>
  <si>
    <t>10027663-881-Design/Install SOEP/STEP - Talen Leachate/Stormwater Cntc/Mtls-A012</t>
  </si>
  <si>
    <t>Talen mobile support</t>
  </si>
  <si>
    <t>10027663-882-Design/Install SOEP/STEP - Talen Equipment/Materials/Contracts-A012</t>
  </si>
  <si>
    <t>Contract labor</t>
  </si>
  <si>
    <t>10027663-883-Design/Install SOEP/STEP - Talen Engineering/Consultants-A012</t>
  </si>
  <si>
    <t>10027663-884</t>
  </si>
  <si>
    <t>Closure of landfill</t>
  </si>
  <si>
    <t>10028369-871-CCR Legacy Rule Implementation - CCR Legacy Rule U12-A012</t>
  </si>
  <si>
    <t>U12 PlantSite Ponds Closure</t>
  </si>
  <si>
    <t>10028291-900-U12 Plantsite Ponds Closure - U12 Plantsite Ponds Closure-A012</t>
  </si>
  <si>
    <t>ARO Vehicles-A012</t>
  </si>
  <si>
    <t>10028681-ARO Vehichles 2025-A012</t>
  </si>
  <si>
    <t/>
  </si>
  <si>
    <t>10027025-106-Colstrip Wastewater AOC Un 1-4 ARO - Forced Evaporation 1-4-A034</t>
  </si>
  <si>
    <t>Wastewater AOC - SOEP/STEP PRB-A012</t>
  </si>
  <si>
    <t>10027025-817-Wastewater AOC - SOEP/STEP PRB-A012</t>
  </si>
  <si>
    <t xml:space="preserve"> Capt. Well Treat Sys. U12 (60%)-A012</t>
  </si>
  <si>
    <t>10026992-900-(60%) Capt. Well TRT Sys. U12 ARO - Capt. Well Treat Sys. U12 (60%)-A012</t>
  </si>
  <si>
    <t xml:space="preserve"> Design/Construct CapTrtSys SDA ARO-A025</t>
  </si>
  <si>
    <t xml:space="preserve"> CCR Legacy Rule U12-A012</t>
  </si>
  <si>
    <t>A000</t>
  </si>
  <si>
    <t xml:space="preserve"> SOEP/STEP AOC Remedy-A012</t>
  </si>
  <si>
    <t>Haul Road Construction and site access construction will take place during the summer.</t>
  </si>
  <si>
    <t xml:space="preserve"> U12 Plantsite Ponds Closure-A012</t>
  </si>
  <si>
    <t xml:space="preserve"> Close Bottom Ash Pond-A012</t>
  </si>
  <si>
    <t>10027633-900-Close Bottom Ash Pond - Close Bottom Ash Pond-A012</t>
  </si>
  <si>
    <t>10027699-900</t>
  </si>
  <si>
    <t xml:space="preserve"> Design/Close B Pond Plant Area-ARO-A012</t>
  </si>
  <si>
    <t>10027699-900-Design/Close B Pond at Plant Area - Design/Close B Pond Plant Area-ARO-A012</t>
  </si>
  <si>
    <t>A00110027024-120</t>
  </si>
  <si>
    <t>A00170001235-102</t>
  </si>
  <si>
    <t>A00210027024-120</t>
  </si>
  <si>
    <t>A00270001235-102</t>
  </si>
  <si>
    <t>A00170001234-106</t>
  </si>
  <si>
    <t>A00270001234-106</t>
  </si>
  <si>
    <t>A00110027663-871</t>
  </si>
  <si>
    <t>A00110027663-879</t>
  </si>
  <si>
    <t>A00110027663-880</t>
  </si>
  <si>
    <t>A00110027663-882</t>
  </si>
  <si>
    <t>A00110027663-883</t>
  </si>
  <si>
    <t>A00210027663-871</t>
  </si>
  <si>
    <t>A00210027663-879</t>
  </si>
  <si>
    <t>A00210027663-880</t>
  </si>
  <si>
    <t>A00210027663-882</t>
  </si>
  <si>
    <t>A00210027663-883</t>
  </si>
  <si>
    <t>A00210027663-881</t>
  </si>
  <si>
    <t>A00110027663-881</t>
  </si>
  <si>
    <t>A00210028681-900</t>
  </si>
  <si>
    <t>A00110028681-900</t>
  </si>
  <si>
    <t>A00110027663-872</t>
  </si>
  <si>
    <t>A00110027663-878</t>
  </si>
  <si>
    <t>A00170001234-108</t>
  </si>
  <si>
    <t>A00210027663-872</t>
  </si>
  <si>
    <t>A00210027663-878</t>
  </si>
  <si>
    <t>A00270001234-108</t>
  </si>
  <si>
    <t>A00110027663-870</t>
  </si>
  <si>
    <t>A00110027663-873</t>
  </si>
  <si>
    <t>A00210027663-870</t>
  </si>
  <si>
    <t>A00210027663-873</t>
  </si>
  <si>
    <t>A00110027025-817</t>
  </si>
  <si>
    <t>A00210027025-817</t>
  </si>
  <si>
    <t>A003000</t>
  </si>
  <si>
    <t>A00310026178-900</t>
  </si>
  <si>
    <t>A00310026991-900</t>
  </si>
  <si>
    <t>A00310027024-120</t>
  </si>
  <si>
    <t>A00310027024-810</t>
  </si>
  <si>
    <t>A00310027024-811</t>
  </si>
  <si>
    <t>A00310027024-812</t>
  </si>
  <si>
    <t>A00310027024-813</t>
  </si>
  <si>
    <t>A00310027024-814</t>
  </si>
  <si>
    <t>A00310027024-815</t>
  </si>
  <si>
    <t>A00310027024-818</t>
  </si>
  <si>
    <t>A00310027025-106</t>
  </si>
  <si>
    <t>A00310027026-101</t>
  </si>
  <si>
    <t>A00310027026-102</t>
  </si>
  <si>
    <t>A00310027026-810</t>
  </si>
  <si>
    <t>A00310027026-811</t>
  </si>
  <si>
    <t>A00310027026-812</t>
  </si>
  <si>
    <t>A00310027026-813</t>
  </si>
  <si>
    <t>A00310027026-814</t>
  </si>
  <si>
    <t>A00310027026-815</t>
  </si>
  <si>
    <t>A00310027026-816</t>
  </si>
  <si>
    <t>A00310027026-818</t>
  </si>
  <si>
    <t>A00310027026-821</t>
  </si>
  <si>
    <t>A00310027026-823</t>
  </si>
  <si>
    <t>A00310027026-824</t>
  </si>
  <si>
    <t>A00310027961-900</t>
  </si>
  <si>
    <t>A00310028369-870</t>
  </si>
  <si>
    <t>A00370001234-100</t>
  </si>
  <si>
    <t>A00370001234-101</t>
  </si>
  <si>
    <t>A00370001234-102</t>
  </si>
  <si>
    <t>A00370001235-102</t>
  </si>
  <si>
    <t>A00370001238-104</t>
  </si>
  <si>
    <t>A004000</t>
  </si>
  <si>
    <t>A00410026178-900</t>
  </si>
  <si>
    <t>A00410026991-900</t>
  </si>
  <si>
    <t>A00410027024-120</t>
  </si>
  <si>
    <t>A00410027024-810</t>
  </si>
  <si>
    <t>A00410027024-811</t>
  </si>
  <si>
    <t>A00410027024-812</t>
  </si>
  <si>
    <t>A00410027024-813</t>
  </si>
  <si>
    <t>A00410027024-814</t>
  </si>
  <si>
    <t>A00410027024-815</t>
  </si>
  <si>
    <t>A00410027024-818</t>
  </si>
  <si>
    <t>A00410027025-106</t>
  </si>
  <si>
    <t>A00410027026-101</t>
  </si>
  <si>
    <t>A00410027026-102</t>
  </si>
  <si>
    <t>A00410027026-810</t>
  </si>
  <si>
    <t>A00410027026-811</t>
  </si>
  <si>
    <t>A00410027026-812</t>
  </si>
  <si>
    <t>A00410027026-813</t>
  </si>
  <si>
    <t>A00410027026-814</t>
  </si>
  <si>
    <t>A00410027026-815</t>
  </si>
  <si>
    <t>A00410027026-816</t>
  </si>
  <si>
    <t>A00410027026-818</t>
  </si>
  <si>
    <t>A00410027026-821</t>
  </si>
  <si>
    <t>A00410027026-823</t>
  </si>
  <si>
    <t>A00410027026-824</t>
  </si>
  <si>
    <t>A00410027961-900</t>
  </si>
  <si>
    <t>A00410028369-870</t>
  </si>
  <si>
    <t>A00470001234-100</t>
  </si>
  <si>
    <t>A00470001234-101</t>
  </si>
  <si>
    <t>A00470001234-102</t>
  </si>
  <si>
    <t>A00470001235-102</t>
  </si>
  <si>
    <t>A00470001238-104</t>
  </si>
  <si>
    <t>A00370001234-103</t>
  </si>
  <si>
    <t>A00470001234-103</t>
  </si>
  <si>
    <t>A00470001234-106</t>
  </si>
  <si>
    <t>A00410027026-820</t>
  </si>
  <si>
    <t>A00370001234-106</t>
  </si>
  <si>
    <t>A00310027026-820</t>
  </si>
  <si>
    <t>A00410028653-900</t>
  </si>
  <si>
    <t>A00310028653-900</t>
  </si>
  <si>
    <t>A00310028240-823</t>
  </si>
  <si>
    <t>A00370001234-108</t>
  </si>
  <si>
    <t>A00410028240-823</t>
  </si>
  <si>
    <t>A00470001234-108</t>
  </si>
  <si>
    <t>A00310028652-900</t>
  </si>
  <si>
    <t>A00410028652-900</t>
  </si>
  <si>
    <t>Detail All Units</t>
  </si>
  <si>
    <t>Miscellaneous</t>
  </si>
  <si>
    <t>Unit 1</t>
  </si>
  <si>
    <t>Unit 2</t>
  </si>
  <si>
    <t>Unit 3</t>
  </si>
  <si>
    <t>Unit 4</t>
  </si>
  <si>
    <t>Total Talen Invoices to Reconcile</t>
  </si>
  <si>
    <t>Units 1&amp;2</t>
  </si>
  <si>
    <t>Units 3&amp;4</t>
  </si>
  <si>
    <t>All Units</t>
  </si>
  <si>
    <t>Column Labels</t>
  </si>
  <si>
    <t>Sum of Totals</t>
  </si>
  <si>
    <t>Forced Evaporation</t>
  </si>
  <si>
    <t>Project</t>
  </si>
  <si>
    <t>ARO Construction Totals Total</t>
  </si>
  <si>
    <t>EHP Wastewater AOC Total</t>
  </si>
  <si>
    <t>Ground Water Capture Treatment System  Total</t>
  </si>
  <si>
    <t>Plantsite Wastewater AOC Total</t>
  </si>
  <si>
    <t>SOEP-STEP Wastewater AOC Total</t>
  </si>
  <si>
    <t>Total Invoiced from Talen</t>
  </si>
  <si>
    <t>Total Costs Applied Against PTCs</t>
  </si>
  <si>
    <t>Decommissioning, Salvage and Other</t>
  </si>
  <si>
    <t>check</t>
  </si>
  <si>
    <t>Forced Evaporation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</si>
</sst>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.0000_);_(* \(#,##0.0000\);_(* &quot;-&quot;??_);_(@_)"/>
    <numFmt numFmtId="166" formatCode="0.00000"/>
    <numFmt numFmtId="167" formatCode="mmmm\-yy"/>
    <numFmt numFmtId="168" formatCode="#,##0,;\(#,##0,\);&quot;-&quot;"/>
    <numFmt numFmtId="169" formatCode="_(* #,##0_);_(* \(#,##0\);_(* &quot;-&quot;??_);_(@_)"/>
    <numFmt numFmtId="170" formatCode="#,##0.000,;\(#,##0.000,\);&quot;-&quot;"/>
    <numFmt numFmtId="171" formatCode="#,##0.00,;\(#,##0.00,\);&quot;-&quot;"/>
    <numFmt numFmtId="172" formatCode="&quot;$&quot;#,##0.00"/>
    <numFmt numFmtId="174" formatCode="_(&quot;$&quot;* #,##0_);_(&quot;$&quot;* \(#,##0\);_(&quot;$&quot;* &quot;-&quot;??_);_(@_)"/>
    <numFmt numFmtId="179" formatCode="_(* #,##0.000_);_(* \(#,##0.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b/>
      <sz val="20"/>
      <color theme="1"/>
      <name val="Times New Roman"/>
      <family val="1"/>
    </font>
    <font>
      <b/>
      <sz val="18"/>
      <color theme="1"/>
      <name val="Aptos Narrow"/>
      <family val="2"/>
      <scheme val="minor"/>
    </font>
    <font>
      <b/>
      <i/>
      <u/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name val="Arial"/>
      <family val="2"/>
    </font>
    <font>
      <sz val="1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Aptos Narrow"/>
      <scheme val="minor"/>
    </font>
    <font>
      <sz val="11"/>
      <color rgb="FF0000FF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/>
    <xf numFmtId="37" fontId="7" fillId="0" borderId="0" applyFont="0" applyFill="0" applyBorder="0" applyAlignment="0" applyProtection="0"/>
    <xf numFmtId="7" fontId="7" fillId="0" borderId="0" applyFont="0" applyFill="0" applyBorder="0" applyAlignment="0" applyProtection="0"/>
    <xf numFmtId="0" fontId="7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7" fillId="0" borderId="0"/>
    <xf numFmtId="164" fontId="7" fillId="0" borderId="0"/>
    <xf numFmtId="0" fontId="1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43" fontId="0" fillId="2" borderId="1" xfId="1" applyFont="1" applyFill="1" applyBorder="1"/>
    <xf numFmtId="0" fontId="0" fillId="0" borderId="0" xfId="0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Fill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4" fontId="0" fillId="0" borderId="3" xfId="0" applyNumberFormat="1" applyBorder="1"/>
    <xf numFmtId="44" fontId="0" fillId="0" borderId="0" xfId="2" applyFont="1"/>
    <xf numFmtId="43" fontId="0" fillId="0" borderId="5" xfId="1" applyFont="1" applyBorder="1"/>
    <xf numFmtId="43" fontId="0" fillId="0" borderId="0" xfId="1" applyFont="1" applyBorder="1"/>
    <xf numFmtId="43" fontId="0" fillId="0" borderId="6" xfId="1" applyFont="1" applyBorder="1"/>
    <xf numFmtId="43" fontId="0" fillId="0" borderId="3" xfId="1" applyFont="1" applyBorder="1"/>
    <xf numFmtId="43" fontId="0" fillId="0" borderId="2" xfId="1" applyFont="1" applyBorder="1"/>
    <xf numFmtId="43" fontId="0" fillId="0" borderId="4" xfId="1" applyFont="1" applyBorder="1"/>
    <xf numFmtId="43" fontId="4" fillId="0" borderId="6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43" fontId="0" fillId="0" borderId="9" xfId="1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" fontId="5" fillId="0" borderId="0" xfId="0" applyNumberFormat="1" applyFont="1"/>
    <xf numFmtId="2" fontId="5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44" fontId="2" fillId="0" borderId="0" xfId="2" applyFont="1"/>
    <xf numFmtId="44" fontId="0" fillId="0" borderId="0" xfId="0" applyNumberFormat="1"/>
    <xf numFmtId="0" fontId="6" fillId="0" borderId="1" xfId="0" applyFont="1" applyBorder="1"/>
    <xf numFmtId="0" fontId="0" fillId="0" borderId="0" xfId="0" pivotButton="1"/>
    <xf numFmtId="0" fontId="6" fillId="0" borderId="0" xfId="0" applyFont="1"/>
    <xf numFmtId="43" fontId="0" fillId="0" borderId="2" xfId="0" applyNumberFormat="1" applyBorder="1"/>
    <xf numFmtId="166" fontId="0" fillId="0" borderId="0" xfId="1" applyNumberFormat="1" applyFont="1"/>
    <xf numFmtId="165" fontId="0" fillId="0" borderId="0" xfId="1" applyNumberFormat="1" applyFont="1"/>
    <xf numFmtId="0" fontId="10" fillId="3" borderId="13" xfId="0" applyFont="1" applyFill="1" applyBorder="1" applyAlignment="1">
      <alignment horizontal="centerContinuous"/>
    </xf>
    <xf numFmtId="0" fontId="10" fillId="3" borderId="14" xfId="0" applyFont="1" applyFill="1" applyBorder="1" applyAlignment="1">
      <alignment horizontal="centerContinuous"/>
    </xf>
    <xf numFmtId="0" fontId="0" fillId="3" borderId="14" xfId="0" applyFill="1" applyBorder="1" applyAlignment="1">
      <alignment horizontal="centerContinuous"/>
    </xf>
    <xf numFmtId="0" fontId="0" fillId="3" borderId="15" xfId="0" applyFill="1" applyBorder="1" applyAlignment="1">
      <alignment horizontal="centerContinuous"/>
    </xf>
    <xf numFmtId="0" fontId="11" fillId="3" borderId="14" xfId="0" applyFont="1" applyFill="1" applyBorder="1" applyAlignment="1">
      <alignment horizontal="centerContinuous"/>
    </xf>
    <xf numFmtId="0" fontId="0" fillId="4" borderId="0" xfId="0" applyFill="1"/>
    <xf numFmtId="0" fontId="12" fillId="4" borderId="0" xfId="0" applyFont="1" applyFill="1"/>
    <xf numFmtId="0" fontId="0" fillId="4" borderId="0" xfId="0" applyFill="1" applyAlignment="1">
      <alignment horizontal="left"/>
    </xf>
    <xf numFmtId="0" fontId="13" fillId="4" borderId="0" xfId="0" applyFont="1" applyFill="1"/>
    <xf numFmtId="0" fontId="2" fillId="4" borderId="0" xfId="0" applyFont="1" applyFill="1"/>
    <xf numFmtId="0" fontId="14" fillId="4" borderId="0" xfId="0" applyFont="1" applyFill="1" applyAlignment="1">
      <alignment horizontal="center"/>
    </xf>
    <xf numFmtId="0" fontId="0" fillId="4" borderId="1" xfId="0" applyFill="1" applyBorder="1"/>
    <xf numFmtId="0" fontId="15" fillId="4" borderId="16" xfId="14" applyFont="1" applyFill="1" applyBorder="1" applyAlignment="1">
      <alignment horizontal="left"/>
    </xf>
    <xf numFmtId="0" fontId="15" fillId="4" borderId="16" xfId="14" applyFont="1" applyFill="1" applyBorder="1" applyAlignment="1">
      <alignment horizontal="center"/>
    </xf>
    <xf numFmtId="167" fontId="15" fillId="5" borderId="16" xfId="0" applyNumberFormat="1" applyFont="1" applyFill="1" applyBorder="1" applyAlignment="1">
      <alignment horizontal="center"/>
    </xf>
    <xf numFmtId="17" fontId="15" fillId="4" borderId="6" xfId="0" applyNumberFormat="1" applyFont="1" applyFill="1" applyBorder="1" applyAlignment="1">
      <alignment horizontal="center"/>
    </xf>
    <xf numFmtId="167" fontId="15" fillId="4" borderId="16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167" fontId="15" fillId="4" borderId="9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15" fillId="6" borderId="17" xfId="14" applyFont="1" applyFill="1" applyBorder="1" applyAlignment="1">
      <alignment horizontal="centerContinuous"/>
    </xf>
    <xf numFmtId="0" fontId="15" fillId="6" borderId="18" xfId="14" applyFont="1" applyFill="1" applyBorder="1" applyAlignment="1">
      <alignment horizontal="centerContinuous"/>
    </xf>
    <xf numFmtId="167" fontId="15" fillId="6" borderId="18" xfId="0" applyNumberFormat="1" applyFont="1" applyFill="1" applyBorder="1" applyAlignment="1">
      <alignment horizontal="centerContinuous"/>
    </xf>
    <xf numFmtId="17" fontId="15" fillId="6" borderId="19" xfId="0" applyNumberFormat="1" applyFont="1" applyFill="1" applyBorder="1" applyAlignment="1">
      <alignment horizontal="centerContinuous"/>
    </xf>
    <xf numFmtId="17" fontId="15" fillId="6" borderId="18" xfId="0" applyNumberFormat="1" applyFont="1" applyFill="1" applyBorder="1" applyAlignment="1">
      <alignment horizontal="centerContinuous"/>
    </xf>
    <xf numFmtId="0" fontId="2" fillId="6" borderId="20" xfId="0" applyFont="1" applyFill="1" applyBorder="1" applyAlignment="1">
      <alignment horizontal="center" vertical="center"/>
    </xf>
    <xf numFmtId="167" fontId="15" fillId="5" borderId="9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16" fillId="0" borderId="21" xfId="0" applyFont="1" applyBorder="1" applyAlignment="1">
      <alignment horizontal="left"/>
    </xf>
    <xf numFmtId="0" fontId="17" fillId="4" borderId="9" xfId="15" applyNumberFormat="1" applyFont="1" applyFill="1" applyBorder="1" applyAlignment="1">
      <alignment horizontal="left"/>
    </xf>
    <xf numFmtId="168" fontId="18" fillId="5" borderId="9" xfId="2" applyNumberFormat="1" applyFont="1" applyFill="1" applyBorder="1" applyAlignment="1">
      <alignment horizontal="right"/>
    </xf>
    <xf numFmtId="168" fontId="18" fillId="4" borderId="12" xfId="2" applyNumberFormat="1" applyFont="1" applyFill="1" applyBorder="1" applyAlignment="1">
      <alignment horizontal="right"/>
    </xf>
    <xf numFmtId="168" fontId="18" fillId="4" borderId="9" xfId="2" applyNumberFormat="1" applyFont="1" applyFill="1" applyBorder="1" applyAlignment="1">
      <alignment horizontal="right"/>
    </xf>
    <xf numFmtId="168" fontId="17" fillId="4" borderId="9" xfId="2" applyNumberFormat="1" applyFont="1" applyFill="1" applyBorder="1" applyAlignment="1">
      <alignment horizontal="right"/>
    </xf>
    <xf numFmtId="168" fontId="18" fillId="6" borderId="22" xfId="2" applyNumberFormat="1" applyFon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9" xfId="0" applyFill="1" applyBorder="1"/>
    <xf numFmtId="169" fontId="19" fillId="7" borderId="0" xfId="1" applyNumberFormat="1" applyFont="1" applyFill="1" applyBorder="1"/>
    <xf numFmtId="169" fontId="20" fillId="7" borderId="0" xfId="1" applyNumberFormat="1" applyFont="1" applyFill="1" applyBorder="1"/>
    <xf numFmtId="0" fontId="16" fillId="0" borderId="23" xfId="0" applyFont="1" applyBorder="1" applyAlignment="1">
      <alignment horizontal="left"/>
    </xf>
    <xf numFmtId="0" fontId="16" fillId="5" borderId="24" xfId="0" applyFont="1" applyFill="1" applyBorder="1" applyAlignment="1">
      <alignment horizontal="left"/>
    </xf>
    <xf numFmtId="0" fontId="21" fillId="4" borderId="25" xfId="15" applyNumberFormat="1" applyFont="1" applyFill="1" applyBorder="1" applyAlignment="1">
      <alignment horizontal="left"/>
    </xf>
    <xf numFmtId="168" fontId="22" fillId="5" borderId="25" xfId="2" applyNumberFormat="1" applyFont="1" applyFill="1" applyBorder="1" applyAlignment="1">
      <alignment horizontal="right"/>
    </xf>
    <xf numFmtId="168" fontId="22" fillId="6" borderId="26" xfId="2" applyNumberFormat="1" applyFont="1" applyFill="1" applyBorder="1" applyAlignment="1">
      <alignment horizontal="right"/>
    </xf>
    <xf numFmtId="168" fontId="18" fillId="0" borderId="9" xfId="2" applyNumberFormat="1" applyFont="1" applyFill="1" applyBorder="1" applyAlignment="1">
      <alignment horizontal="right"/>
    </xf>
    <xf numFmtId="168" fontId="17" fillId="0" borderId="9" xfId="2" applyNumberFormat="1" applyFont="1" applyFill="1" applyBorder="1" applyAlignment="1">
      <alignment horizontal="right"/>
    </xf>
    <xf numFmtId="0" fontId="23" fillId="7" borderId="9" xfId="0" applyFont="1" applyFill="1" applyBorder="1"/>
    <xf numFmtId="169" fontId="20" fillId="7" borderId="9" xfId="1" applyNumberFormat="1" applyFont="1" applyFill="1" applyBorder="1"/>
    <xf numFmtId="0" fontId="17" fillId="4" borderId="16" xfId="15" applyNumberFormat="1" applyFont="1" applyFill="1" applyBorder="1" applyAlignment="1">
      <alignment horizontal="left"/>
    </xf>
    <xf numFmtId="0" fontId="23" fillId="7" borderId="0" xfId="0" applyFont="1" applyFill="1"/>
    <xf numFmtId="169" fontId="19" fillId="7" borderId="9" xfId="1" applyNumberFormat="1" applyFont="1" applyFill="1" applyBorder="1"/>
    <xf numFmtId="0" fontId="0" fillId="4" borderId="9" xfId="0" applyFill="1" applyBorder="1" applyAlignment="1">
      <alignment wrapText="1"/>
    </xf>
    <xf numFmtId="0" fontId="21" fillId="5" borderId="25" xfId="15" applyNumberFormat="1" applyFont="1" applyFill="1" applyBorder="1" applyAlignment="1">
      <alignment horizontal="left"/>
    </xf>
    <xf numFmtId="0" fontId="0" fillId="5" borderId="9" xfId="0" applyFill="1" applyBorder="1" applyAlignment="1">
      <alignment horizontal="right"/>
    </xf>
    <xf numFmtId="0" fontId="0" fillId="5" borderId="9" xfId="0" applyFill="1" applyBorder="1"/>
    <xf numFmtId="0" fontId="16" fillId="4" borderId="21" xfId="0" applyFont="1" applyFill="1" applyBorder="1" applyAlignment="1">
      <alignment horizontal="left"/>
    </xf>
    <xf numFmtId="0" fontId="0" fillId="0" borderId="9" xfId="0" applyBorder="1"/>
    <xf numFmtId="0" fontId="16" fillId="4" borderId="23" xfId="0" applyFont="1" applyFill="1" applyBorder="1" applyAlignment="1">
      <alignment horizontal="left"/>
    </xf>
    <xf numFmtId="0" fontId="15" fillId="5" borderId="0" xfId="14" applyFont="1" applyFill="1" applyAlignment="1">
      <alignment horizontal="centerContinuous"/>
    </xf>
    <xf numFmtId="167" fontId="15" fillId="5" borderId="0" xfId="0" applyNumberFormat="1" applyFont="1" applyFill="1" applyAlignment="1">
      <alignment horizontal="centerContinuous"/>
    </xf>
    <xf numFmtId="17" fontId="15" fillId="5" borderId="0" xfId="0" applyNumberFormat="1" applyFont="1" applyFill="1" applyAlignment="1">
      <alignment horizontal="centerContinuous"/>
    </xf>
    <xf numFmtId="0" fontId="2" fillId="5" borderId="0" xfId="0" applyFont="1" applyFill="1" applyAlignment="1">
      <alignment horizontal="center" vertical="center"/>
    </xf>
    <xf numFmtId="167" fontId="15" fillId="5" borderId="0" xfId="0" applyNumberFormat="1" applyFont="1" applyFill="1" applyAlignment="1">
      <alignment horizontal="center"/>
    </xf>
    <xf numFmtId="0" fontId="2" fillId="5" borderId="0" xfId="0" applyFont="1" applyFill="1"/>
    <xf numFmtId="0" fontId="16" fillId="0" borderId="9" xfId="0" applyFont="1" applyBorder="1" applyAlignment="1">
      <alignment horizontal="left"/>
    </xf>
    <xf numFmtId="168" fontId="18" fillId="6" borderId="9" xfId="2" applyNumberFormat="1" applyFont="1" applyFill="1" applyBorder="1" applyAlignment="1">
      <alignment horizontal="right"/>
    </xf>
    <xf numFmtId="0" fontId="16" fillId="5" borderId="9" xfId="0" applyFont="1" applyFill="1" applyBorder="1" applyAlignment="1">
      <alignment horizontal="left"/>
    </xf>
    <xf numFmtId="0" fontId="21" fillId="5" borderId="9" xfId="15" applyNumberFormat="1" applyFont="1" applyFill="1" applyBorder="1" applyAlignment="1">
      <alignment horizontal="left"/>
    </xf>
    <xf numFmtId="168" fontId="22" fillId="5" borderId="9" xfId="2" applyNumberFormat="1" applyFont="1" applyFill="1" applyBorder="1" applyAlignment="1">
      <alignment horizontal="right"/>
    </xf>
    <xf numFmtId="168" fontId="22" fillId="5" borderId="12" xfId="2" applyNumberFormat="1" applyFont="1" applyFill="1" applyBorder="1" applyAlignment="1">
      <alignment horizontal="right"/>
    </xf>
    <xf numFmtId="0" fontId="16" fillId="4" borderId="16" xfId="0" applyFont="1" applyFill="1" applyBorder="1" applyAlignment="1">
      <alignment horizontal="left"/>
    </xf>
    <xf numFmtId="168" fontId="18" fillId="5" borderId="16" xfId="2" applyNumberFormat="1" applyFont="1" applyFill="1" applyBorder="1" applyAlignment="1">
      <alignment horizontal="right"/>
    </xf>
    <xf numFmtId="168" fontId="18" fillId="4" borderId="4" xfId="2" applyNumberFormat="1" applyFont="1" applyFill="1" applyBorder="1" applyAlignment="1">
      <alignment horizontal="right"/>
    </xf>
    <xf numFmtId="168" fontId="17" fillId="4" borderId="16" xfId="2" applyNumberFormat="1" applyFont="1" applyFill="1" applyBorder="1" applyAlignment="1">
      <alignment horizontal="right"/>
    </xf>
    <xf numFmtId="168" fontId="18" fillId="4" borderId="16" xfId="2" applyNumberFormat="1" applyFont="1" applyFill="1" applyBorder="1" applyAlignment="1">
      <alignment horizontal="right"/>
    </xf>
    <xf numFmtId="168" fontId="18" fillId="6" borderId="16" xfId="2" applyNumberFormat="1" applyFont="1" applyFill="1" applyBorder="1" applyAlignment="1">
      <alignment horizontal="right"/>
    </xf>
    <xf numFmtId="0" fontId="0" fillId="4" borderId="13" xfId="0" applyFill="1" applyBorder="1"/>
    <xf numFmtId="0" fontId="2" fillId="4" borderId="27" xfId="0" applyFont="1" applyFill="1" applyBorder="1" applyAlignment="1">
      <alignment horizontal="right"/>
    </xf>
    <xf numFmtId="168" fontId="24" fillId="4" borderId="27" xfId="0" applyNumberFormat="1" applyFont="1" applyFill="1" applyBorder="1"/>
    <xf numFmtId="168" fontId="24" fillId="6" borderId="28" xfId="0" applyNumberFormat="1" applyFont="1" applyFill="1" applyBorder="1"/>
    <xf numFmtId="168" fontId="0" fillId="4" borderId="0" xfId="0" applyNumberFormat="1" applyFill="1"/>
    <xf numFmtId="0" fontId="15" fillId="4" borderId="17" xfId="14" applyFont="1" applyFill="1" applyBorder="1" applyAlignment="1">
      <alignment horizontal="left"/>
    </xf>
    <xf numFmtId="0" fontId="15" fillId="4" borderId="18" xfId="14" applyFont="1" applyFill="1" applyBorder="1" applyAlignment="1">
      <alignment horizontal="center"/>
    </xf>
    <xf numFmtId="167" fontId="15" fillId="5" borderId="18" xfId="0" applyNumberFormat="1" applyFont="1" applyFill="1" applyBorder="1" applyAlignment="1">
      <alignment horizontal="center"/>
    </xf>
    <xf numFmtId="17" fontId="15" fillId="4" borderId="18" xfId="0" applyNumberFormat="1" applyFont="1" applyFill="1" applyBorder="1" applyAlignment="1">
      <alignment horizontal="center"/>
    </xf>
    <xf numFmtId="167" fontId="15" fillId="4" borderId="18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/>
    </xf>
    <xf numFmtId="0" fontId="0" fillId="4" borderId="29" xfId="0" applyFill="1" applyBorder="1"/>
    <xf numFmtId="0" fontId="2" fillId="4" borderId="30" xfId="0" applyFont="1" applyFill="1" applyBorder="1" applyAlignment="1">
      <alignment horizontal="right"/>
    </xf>
    <xf numFmtId="168" fontId="24" fillId="5" borderId="25" xfId="0" applyNumberFormat="1" applyFont="1" applyFill="1" applyBorder="1"/>
    <xf numFmtId="168" fontId="24" fillId="4" borderId="25" xfId="0" applyNumberFormat="1" applyFont="1" applyFill="1" applyBorder="1"/>
    <xf numFmtId="168" fontId="24" fillId="6" borderId="26" xfId="0" applyNumberFormat="1" applyFont="1" applyFill="1" applyBorder="1"/>
    <xf numFmtId="0" fontId="2" fillId="4" borderId="31" xfId="0" applyFont="1" applyFill="1" applyBorder="1" applyAlignment="1">
      <alignment horizontal="right"/>
    </xf>
    <xf numFmtId="168" fontId="24" fillId="5" borderId="32" xfId="0" applyNumberFormat="1" applyFont="1" applyFill="1" applyBorder="1"/>
    <xf numFmtId="168" fontId="24" fillId="4" borderId="32" xfId="0" applyNumberFormat="1" applyFont="1" applyFill="1" applyBorder="1"/>
    <xf numFmtId="43" fontId="13" fillId="4" borderId="0" xfId="1" applyFont="1" applyFill="1"/>
    <xf numFmtId="0" fontId="13" fillId="7" borderId="9" xfId="0" applyFont="1" applyFill="1" applyBorder="1"/>
    <xf numFmtId="168" fontId="13" fillId="4" borderId="0" xfId="0" applyNumberFormat="1" applyFont="1" applyFill="1"/>
    <xf numFmtId="167" fontId="21" fillId="4" borderId="9" xfId="0" applyNumberFormat="1" applyFont="1" applyFill="1" applyBorder="1" applyAlignment="1">
      <alignment horizontal="center"/>
    </xf>
    <xf numFmtId="168" fontId="15" fillId="6" borderId="19" xfId="0" applyNumberFormat="1" applyFont="1" applyFill="1" applyBorder="1" applyAlignment="1">
      <alignment horizontal="centerContinuous"/>
    </xf>
    <xf numFmtId="167" fontId="15" fillId="5" borderId="12" xfId="0" applyNumberFormat="1" applyFont="1" applyFill="1" applyBorder="1" applyAlignment="1">
      <alignment horizontal="center"/>
    </xf>
    <xf numFmtId="0" fontId="17" fillId="0" borderId="9" xfId="15" applyNumberFormat="1" applyFont="1" applyFill="1" applyBorder="1" applyAlignment="1">
      <alignment horizontal="left"/>
    </xf>
    <xf numFmtId="0" fontId="0" fillId="4" borderId="12" xfId="0" applyFill="1" applyBorder="1" applyAlignment="1">
      <alignment horizontal="right"/>
    </xf>
    <xf numFmtId="0" fontId="25" fillId="4" borderId="9" xfId="0" applyFont="1" applyFill="1" applyBorder="1" applyAlignment="1">
      <alignment horizontal="right"/>
    </xf>
    <xf numFmtId="43" fontId="0" fillId="4" borderId="12" xfId="1" applyFont="1" applyFill="1" applyBorder="1" applyAlignment="1">
      <alignment horizontal="right"/>
    </xf>
    <xf numFmtId="168" fontId="18" fillId="6" borderId="33" xfId="2" applyNumberFormat="1" applyFont="1" applyFill="1" applyBorder="1" applyAlignment="1">
      <alignment horizontal="right"/>
    </xf>
    <xf numFmtId="168" fontId="0" fillId="5" borderId="12" xfId="0" applyNumberFormat="1" applyFill="1" applyBorder="1" applyAlignment="1">
      <alignment horizontal="right"/>
    </xf>
    <xf numFmtId="0" fontId="25" fillId="5" borderId="9" xfId="0" applyFont="1" applyFill="1" applyBorder="1" applyAlignment="1">
      <alignment horizontal="right"/>
    </xf>
    <xf numFmtId="167" fontId="15" fillId="0" borderId="12" xfId="0" applyNumberFormat="1" applyFont="1" applyBorder="1" applyAlignment="1">
      <alignment horizontal="center"/>
    </xf>
    <xf numFmtId="0" fontId="2" fillId="0" borderId="9" xfId="0" applyFont="1" applyBorder="1"/>
    <xf numFmtId="0" fontId="23" fillId="5" borderId="9" xfId="0" applyFont="1" applyFill="1" applyBorder="1"/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wrapText="1"/>
    </xf>
    <xf numFmtId="43" fontId="0" fillId="0" borderId="12" xfId="1" applyFont="1" applyFill="1" applyBorder="1" applyAlignment="1">
      <alignment horizontal="right"/>
    </xf>
    <xf numFmtId="43" fontId="0" fillId="5" borderId="12" xfId="1" applyFont="1" applyFill="1" applyBorder="1" applyAlignment="1">
      <alignment horizontal="right"/>
    </xf>
    <xf numFmtId="168" fontId="15" fillId="5" borderId="0" xfId="0" applyNumberFormat="1" applyFont="1" applyFill="1" applyAlignment="1">
      <alignment horizontal="centerContinuous"/>
    </xf>
    <xf numFmtId="0" fontId="0" fillId="4" borderId="12" xfId="0" applyFill="1" applyBorder="1"/>
    <xf numFmtId="168" fontId="14" fillId="4" borderId="0" xfId="0" applyNumberFormat="1" applyFont="1" applyFill="1" applyAlignment="1">
      <alignment horizontal="center"/>
    </xf>
    <xf numFmtId="43" fontId="0" fillId="4" borderId="0" xfId="1" applyFont="1" applyFill="1"/>
    <xf numFmtId="167" fontId="15" fillId="4" borderId="12" xfId="0" applyNumberFormat="1" applyFont="1" applyFill="1" applyBorder="1" applyAlignment="1">
      <alignment horizontal="center"/>
    </xf>
    <xf numFmtId="14" fontId="0" fillId="4" borderId="12" xfId="0" applyNumberFormat="1" applyFill="1" applyBorder="1" applyAlignment="1">
      <alignment horizontal="right"/>
    </xf>
    <xf numFmtId="170" fontId="13" fillId="4" borderId="0" xfId="0" applyNumberFormat="1" applyFont="1" applyFill="1"/>
    <xf numFmtId="0" fontId="26" fillId="7" borderId="9" xfId="0" applyFont="1" applyFill="1" applyBorder="1" applyAlignment="1">
      <alignment horizontal="center"/>
    </xf>
    <xf numFmtId="171" fontId="18" fillId="4" borderId="12" xfId="2" applyNumberFormat="1" applyFont="1" applyFill="1" applyBorder="1" applyAlignment="1">
      <alignment horizontal="right"/>
    </xf>
    <xf numFmtId="168" fontId="0" fillId="4" borderId="12" xfId="0" applyNumberFormat="1" applyFill="1" applyBorder="1" applyAlignment="1">
      <alignment horizontal="right"/>
    </xf>
    <xf numFmtId="0" fontId="23" fillId="4" borderId="9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/>
    </xf>
    <xf numFmtId="0" fontId="17" fillId="8" borderId="9" xfId="15" applyNumberFormat="1" applyFont="1" applyFill="1" applyBorder="1" applyAlignment="1">
      <alignment horizontal="left"/>
    </xf>
    <xf numFmtId="168" fontId="18" fillId="8" borderId="9" xfId="2" applyNumberFormat="1" applyFont="1" applyFill="1" applyBorder="1" applyAlignment="1">
      <alignment horizontal="right"/>
    </xf>
    <xf numFmtId="168" fontId="18" fillId="8" borderId="12" xfId="2" applyNumberFormat="1" applyFont="1" applyFill="1" applyBorder="1" applyAlignment="1">
      <alignment horizontal="right"/>
    </xf>
    <xf numFmtId="168" fontId="17" fillId="8" borderId="9" xfId="2" applyNumberFormat="1" applyFont="1" applyFill="1" applyBorder="1" applyAlignment="1">
      <alignment horizontal="right"/>
    </xf>
    <xf numFmtId="168" fontId="18" fillId="8" borderId="22" xfId="2" applyNumberFormat="1" applyFont="1" applyFill="1" applyBorder="1" applyAlignment="1">
      <alignment horizontal="right"/>
    </xf>
    <xf numFmtId="14" fontId="0" fillId="8" borderId="12" xfId="0" applyNumberFormat="1" applyFill="1" applyBorder="1" applyAlignment="1">
      <alignment horizontal="right"/>
    </xf>
    <xf numFmtId="0" fontId="0" fillId="8" borderId="9" xfId="0" applyFill="1" applyBorder="1" applyAlignment="1">
      <alignment horizontal="right"/>
    </xf>
    <xf numFmtId="0" fontId="0" fillId="8" borderId="9" xfId="0" applyFill="1" applyBorder="1"/>
    <xf numFmtId="0" fontId="27" fillId="0" borderId="0" xfId="0" applyFont="1"/>
    <xf numFmtId="172" fontId="2" fillId="0" borderId="0" xfId="2" applyNumberFormat="1" applyFont="1"/>
    <xf numFmtId="43" fontId="28" fillId="0" borderId="3" xfId="1" applyFont="1" applyBorder="1"/>
    <xf numFmtId="43" fontId="28" fillId="0" borderId="6" xfId="1" applyFont="1" applyBorder="1"/>
    <xf numFmtId="43" fontId="28" fillId="0" borderId="0" xfId="0" applyNumberFormat="1" applyFont="1"/>
    <xf numFmtId="0" fontId="28" fillId="0" borderId="0" xfId="0" applyFont="1"/>
    <xf numFmtId="14" fontId="2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74" fontId="0" fillId="0" borderId="0" xfId="0" applyNumberFormat="1"/>
    <xf numFmtId="0" fontId="30" fillId="0" borderId="0" xfId="0" applyFont="1"/>
    <xf numFmtId="43" fontId="29" fillId="0" borderId="6" xfId="1" applyFont="1" applyBorder="1"/>
    <xf numFmtId="179" fontId="0" fillId="0" borderId="0" xfId="1" applyNumberFormat="1" applyFont="1"/>
    <xf numFmtId="0" fontId="27" fillId="4" borderId="1" xfId="0" applyFont="1" applyFill="1" applyBorder="1" applyAlignment="1">
      <alignment horizontal="center"/>
    </xf>
    <xf numFmtId="174" fontId="0" fillId="4" borderId="0" xfId="2" applyNumberFormat="1" applyFont="1" applyFill="1"/>
    <xf numFmtId="169" fontId="0" fillId="4" borderId="0" xfId="1" applyNumberFormat="1" applyFont="1" applyFill="1"/>
    <xf numFmtId="174" fontId="0" fillId="4" borderId="2" xfId="2" applyNumberFormat="1" applyFont="1" applyFill="1" applyBorder="1"/>
    <xf numFmtId="174" fontId="0" fillId="4" borderId="34" xfId="2" applyNumberFormat="1" applyFont="1" applyFill="1" applyBorder="1"/>
    <xf numFmtId="0" fontId="30" fillId="4" borderId="0" xfId="0" applyFont="1" applyFill="1"/>
    <xf numFmtId="0" fontId="31" fillId="4" borderId="0" xfId="0" applyFont="1" applyFill="1" applyAlignment="1">
      <alignment horizontal="right"/>
    </xf>
    <xf numFmtId="1" fontId="31" fillId="4" borderId="0" xfId="0" applyNumberFormat="1" applyFont="1" applyFill="1"/>
    <xf numFmtId="0" fontId="31" fillId="4" borderId="0" xfId="0" applyFont="1" applyFill="1" applyAlignment="1">
      <alignment horizontal="left"/>
    </xf>
  </cellXfs>
  <cellStyles count="16">
    <cellStyle name="Comma" xfId="1" builtinId="3"/>
    <cellStyle name="Comma 2" xfId="6"/>
    <cellStyle name="Comma 2 2" xfId="10"/>
    <cellStyle name="Comma 3" xfId="3"/>
    <cellStyle name="Comma 33" xfId="15"/>
    <cellStyle name="Currency" xfId="2" builtinId="4"/>
    <cellStyle name="Currency 2" xfId="7"/>
    <cellStyle name="Normal" xfId="0" builtinId="0"/>
    <cellStyle name="Normal 11" xfId="4"/>
    <cellStyle name="Normal 2" xfId="5"/>
    <cellStyle name="Normal 2 2" xfId="11"/>
    <cellStyle name="Normal 2 3" xfId="12"/>
    <cellStyle name="Normal 2 4" xfId="13"/>
    <cellStyle name="Normal 25" xfId="14"/>
    <cellStyle name="Normal 3" xfId="9"/>
    <cellStyle name="Normal 3 2" xfId="8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numFmt numFmtId="34" formatCode="_(&quot;$&quot;* #,##0.00_);_(&quot;$&quot;* \(#,##0.00\);_(&quot;$&quot;* &quot;-&quot;??_);_(@_)"/>
    </dxf>
    <dxf>
      <numFmt numFmtId="173" formatCode="_(&quot;$&quot;* #,##0.0_);_(&quot;$&quot;* \(#,##0.0\);_(&quot;$&quot;* &quot;-&quot;??_);_(@_)"/>
    </dxf>
    <dxf>
      <numFmt numFmtId="17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73" formatCode="_(&quot;$&quot;* #,##0.0_);_(&quot;$&quot;* \(#,##0.0\);_(&quot;$&quot;* &quot;-&quot;??_);_(@_)"/>
    </dxf>
    <dxf>
      <numFmt numFmtId="17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73" formatCode="_(&quot;$&quot;* #,##0.0_);_(&quot;$&quot;* \(#,##0.0\);_(&quot;$&quot;* &quot;-&quot;??_);_(@_)"/>
    </dxf>
    <dxf>
      <numFmt numFmtId="174" formatCode="_(&quot;$&quot;* #,##0_);_(&quot;$&quot;* \(#,##0\);_(&quot;$&quot;* &quot;-&quot;??_);_(@_)"/>
    </dxf>
    <dxf>
      <numFmt numFmtId="174" formatCode="_(&quot;$&quot;* #,##0_);_(&quot;$&quot;* \(#,##0\);_(&quot;$&quot;* &quot;-&quot;??_);_(@_)"/>
    </dxf>
    <dxf>
      <numFmt numFmtId="173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2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656594</xdr:colOff>
      <xdr:row>17</xdr:row>
      <xdr:rowOff>15557</xdr:rowOff>
    </xdr:from>
    <xdr:to>
      <xdr:col>29</xdr:col>
      <xdr:colOff>505781</xdr:colOff>
      <xdr:row>40</xdr:row>
      <xdr:rowOff>53483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59CA1F-EB1C-B26A-3D78-429B3C90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2794" y="3273107"/>
          <a:ext cx="8078787" cy="420987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42868</xdr:colOff>
      <xdr:row>29</xdr:row>
      <xdr:rowOff>0</xdr:rowOff>
    </xdr:from>
    <xdr:to>
      <xdr:col>29</xdr:col>
      <xdr:colOff>360969</xdr:colOff>
      <xdr:row>55</xdr:row>
      <xdr:rowOff>139065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936B5A-B68F-5723-527C-67FE338B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44868" y="5429250"/>
          <a:ext cx="7861901" cy="4863465"/>
        </a:xfrm>
        <a:prstGeom prst="rect">
          <a:avLst/>
        </a:prstGeom>
      </xdr:spPr>
    </xdr:pic>
    <xdr:clientData/>
  </xdr:twoCellAnchor>
  <xdr:twoCellAnchor editAs="oneCell">
    <xdr:from>
      <xdr:col>5</xdr:col>
      <xdr:colOff>1023938</xdr:colOff>
      <xdr:row>70</xdr:row>
      <xdr:rowOff>105184</xdr:rowOff>
    </xdr:from>
    <xdr:to>
      <xdr:col>13</xdr:col>
      <xdr:colOff>441730</xdr:colOff>
      <xdr:row>102</xdr:row>
      <xdr:rowOff>20603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5813" y="15103090"/>
          <a:ext cx="6740658" cy="5620894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99219</xdr:colOff>
      <xdr:row>70</xdr:row>
      <xdr:rowOff>108599</xdr:rowOff>
    </xdr:from>
    <xdr:to>
      <xdr:col>5</xdr:col>
      <xdr:colOff>660559</xdr:colOff>
      <xdr:row>87</xdr:row>
      <xdr:rowOff>136575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19" y="15106505"/>
          <a:ext cx="5635625" cy="306026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1175657</xdr:colOff>
      <xdr:row>103</xdr:row>
      <xdr:rowOff>0</xdr:rowOff>
    </xdr:from>
    <xdr:to>
      <xdr:col>17</xdr:col>
      <xdr:colOff>340184</xdr:colOff>
      <xdr:row>114</xdr:row>
      <xdr:rowOff>11820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53971" y="18465800"/>
          <a:ext cx="11742857" cy="1961905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-file-7\GLOBAL_DATA\DOCUME~1\e03955\LOCALS~1\Temp\Prelim%20purch%20alloc%20Mirant%2049%25%20share%20Aug02%20100802%20CAW%20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-file-7\GLOBAL_DATA\DOCUME~1\JSPURG~1\LOCALS~1\Temp\WPDH57%20-%20Ratin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-file-7\global_data\Carl\WPD%20Project\ProForma%20Info\WPDH%20F_S%2005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DSWest"/>
      <sheetName val="Surf"/>
      <sheetName val="SIUK"/>
      <sheetName val="FV SWest"/>
      <sheetName val="SIUKI&amp;F"/>
      <sheetName val="WPD Holdings Ltd"/>
      <sheetName val="WPD Finance"/>
      <sheetName val="Brecon"/>
      <sheetName val="US GAAP SWest"/>
      <sheetName val="HIG Group"/>
      <sheetName val="FV SWales"/>
      <sheetName val="US GAAP SWales"/>
      <sheetName val="Holdings UK"/>
      <sheetName val="WPD Limited"/>
      <sheetName val="HPIL"/>
      <sheetName val="Hyder Properties"/>
      <sheetName val="Interest capitalised"/>
      <sheetName val="Jan"/>
      <sheetName val="Feb"/>
      <sheetName val="Mar"/>
      <sheetName val="Apr"/>
      <sheetName val="May"/>
      <sheetName val="Jun P&amp;L"/>
      <sheetName val="BalanceSheet"/>
      <sheetName val="BS @ 06-30-02"/>
      <sheetName val="Sheet1 GBP"/>
      <sheetName val="Sheet1 USD"/>
      <sheetName val="WPD  Group Aug02 ver1"/>
      <sheetName val="WPD  Group Aug02 ver2"/>
      <sheetName val="Aug02 ver2 vs ver1"/>
      <sheetName val="Valuation Summary - new"/>
      <sheetName val="PP&amp;E valuation"/>
      <sheetName val="PP&amp;E valuation (2)"/>
      <sheetName val="FV of Debt @ Sep 05"/>
      <sheetName val="Other Businesses Value"/>
      <sheetName val="Pensions"/>
      <sheetName val="Misc Payables"/>
      <sheetName val="N134GM_Control"/>
      <sheetName val="Talen GM"/>
      <sheetName val="Retail G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CONTROL"/>
      <sheetName val="RPI"/>
      <sheetName val="RAB"/>
      <sheetName val="P0"/>
      <sheetName val="DistGM"/>
      <sheetName val="DistOPEX"/>
      <sheetName val="OtherInc"/>
      <sheetName val="Fin"/>
      <sheetName val="TAX  IS"/>
      <sheetName val="Tax CF"/>
      <sheetName val="Capex"/>
      <sheetName val="B-S"/>
      <sheetName val="W-Cap"/>
      <sheetName val="GAAP Adj's"/>
      <sheetName val="Progress"/>
      <sheetName val="ROESCEN"/>
      <sheetName val="WPDH UK Grp - UK GAAP"/>
      <sheetName val="WPDH UK Grp - US GAAP"/>
      <sheetName val="WPD S-WEST Subs"/>
      <sheetName val="WPD S-WEST plc"/>
      <sheetName val="WPD S-WEST Grp"/>
      <sheetName val="SURF"/>
      <sheetName val="WPG Grp"/>
      <sheetName val="SI UK plc"/>
      <sheetName val="SI UK Grp"/>
      <sheetName val="SI UK Fin"/>
      <sheetName val="SI UK Inv"/>
      <sheetName val="WPDH Ltd"/>
      <sheetName val="WPDH LTD Grp"/>
      <sheetName val="WPD Fin Ltd"/>
      <sheetName val="Ratios"/>
      <sheetName val="HIG Grp"/>
      <sheetName val="WPDH UK ULC"/>
      <sheetName val="Navigator"/>
      <sheetName val="MIRANT"/>
      <sheetName val="Finplan"/>
      <sheetName val="FinPlan - Hyder"/>
      <sheetName val="WPD FTC"/>
      <sheetName val="Hyder FTC"/>
      <sheetName val="MenuSheet"/>
      <sheetName val="BalanceSheet"/>
      <sheetName val=""/>
      <sheetName val="Talen GM"/>
      <sheetName val="Retail G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DSWest"/>
      <sheetName val="Surf"/>
      <sheetName val="SIUK"/>
      <sheetName val="FV SWest"/>
      <sheetName val="SIUKI&amp;F"/>
      <sheetName val="WPD Holdings Ltd"/>
      <sheetName val="WPD Finance"/>
      <sheetName val="Brecon"/>
      <sheetName val="US GAAP SWest"/>
      <sheetName val="HIG Group"/>
      <sheetName val="FV SWales"/>
      <sheetName val="US GAAP SWales"/>
      <sheetName val="Holdings UK"/>
      <sheetName val="WPD Limited"/>
      <sheetName val="HPIL"/>
      <sheetName val="Hyder Properties"/>
      <sheetName val="Interest capitalised"/>
      <sheetName val="Jan"/>
      <sheetName val="Feb"/>
      <sheetName val="Mar"/>
      <sheetName val="Apr"/>
      <sheetName val="May P&amp;L"/>
      <sheetName val="Balance Sheet"/>
      <sheetName val="Inputs"/>
      <sheetName val="WPDH F_S 05_02"/>
      <sheetName val="Talen GM"/>
      <sheetName val="Retail G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he, Mike" refreshedDate="45926.670363425925" createdVersion="8" refreshedVersion="8" minRefreshableVersion="3" recordCount="56">
  <cacheSource type="worksheet">
    <worksheetSource ref="A1:E57" sheet="Aug 24"/>
  </cacheSource>
  <cacheFields count="5">
    <cacheField name="Facility" numFmtId="0">
      <sharedItems count="2">
        <s v="A001"/>
        <s v="A002"/>
      </sharedItems>
    </cacheField>
    <cacheField name="Project Subproject" numFmtId="0">
      <sharedItems count="28">
        <s v="10027025-813"/>
        <s v="10027633-900"/>
        <s v="70001234-103"/>
        <s v="70001238-104"/>
        <s v="70001234-102"/>
        <s v="70001234-101"/>
        <s v="70001234-100"/>
        <s v="10028369-871"/>
        <s v="10028291-900"/>
        <s v="10027961-900"/>
        <s v="10027663-900"/>
        <s v="10027025-819"/>
        <s v="10027025-818"/>
        <s v="10027025-816"/>
        <s v="10027025-815"/>
        <s v="10027025-814"/>
        <s v="10027025-812"/>
        <s v="10027025-811"/>
        <s v="10027025-810"/>
        <s v="10027024-818"/>
        <s v="10027024-815"/>
        <s v="10027024-814"/>
        <s v="10027024-813"/>
        <s v="10027024-812"/>
        <s v="10027024-811"/>
        <s v="10027024-810"/>
        <s v="10026992-900"/>
        <s v="000"/>
      </sharedItems>
    </cacheField>
    <cacheField name="combine" numFmtId="0">
      <sharedItems count="56">
        <s v="A00110027025-813"/>
        <s v="A00110027633-900"/>
        <s v="A00170001234-103"/>
        <s v="A00210027025-813"/>
        <s v="A00210027633-900"/>
        <s v="A00270001234-103"/>
        <s v="A00170001238-104"/>
        <s v="A00270001238-104"/>
        <s v="A00170001234-102"/>
        <s v="A00270001234-102"/>
        <s v="A00170001234-101"/>
        <s v="A00270001234-101"/>
        <s v="A00170001234-100"/>
        <s v="A00270001234-100"/>
        <s v="A00110028369-871"/>
        <s v="A00210028369-871"/>
        <s v="A00110028291-900"/>
        <s v="A00210028291-900"/>
        <s v="A00110027961-900"/>
        <s v="A00210027961-900"/>
        <s v="A00110027663-900"/>
        <s v="A00210027663-900"/>
        <s v="A00110027025-819"/>
        <s v="A00210027025-819"/>
        <s v="A00110027025-818"/>
        <s v="A00210027025-818"/>
        <s v="A00110027025-816"/>
        <s v="A00210027025-816"/>
        <s v="A00110027025-815"/>
        <s v="A00210027025-815"/>
        <s v="A00110027025-814"/>
        <s v="A00210027025-814"/>
        <s v="A00110027025-812"/>
        <s v="A00210027025-812"/>
        <s v="A00110027025-811"/>
        <s v="A00210027025-811"/>
        <s v="A00110027025-810"/>
        <s v="A00210027025-810"/>
        <s v="A00110027024-818"/>
        <s v="A00210027024-818"/>
        <s v="A00110027024-815"/>
        <s v="A00210027024-815"/>
        <s v="A00110027024-814"/>
        <s v="A00210027024-814"/>
        <s v="A00110027024-813"/>
        <s v="A00210027024-813"/>
        <s v="A00110027024-812"/>
        <s v="A00210027024-812"/>
        <s v="A00110027024-811"/>
        <s v="A00210027024-811"/>
        <s v="A00110027024-810"/>
        <s v="A00210027024-810"/>
        <s v="A00110026992-900"/>
        <s v="A00210026992-900"/>
        <s v="A001000"/>
        <s v="A002000"/>
      </sharedItems>
    </cacheField>
    <cacheField name="Amount" numFmtId="43">
      <sharedItems containsSemiMixedTypes="0" containsString="0" containsNumber="1" minValue="-3207.32" maxValue="33256.267499999994"/>
    </cacheField>
    <cacheField name="Vlookup" numFmtId="0">
      <sharedItems count="28">
        <s v="10027025-813"/>
        <s v="10027633-900"/>
        <s v="70001234-103"/>
        <s v="70001238-104"/>
        <s v="70001234-102"/>
        <s v="70001234-101"/>
        <s v="70001234-100"/>
        <s v="10028369-871"/>
        <s v="10028291-900"/>
        <s v="10027961-900"/>
        <s v="10027663-900"/>
        <s v="10027025-819"/>
        <s v="10027025-818"/>
        <s v="10027025-816"/>
        <s v="10027025-815"/>
        <s v="10027025-814"/>
        <s v="10027025-812"/>
        <s v="10027025-811"/>
        <s v="10027025-810"/>
        <s v="10027024-818"/>
        <s v="10027024-815"/>
        <s v="10027024-814"/>
        <s v="10027024-813"/>
        <s v="10027024-812"/>
        <s v="10027024-811"/>
        <s v="10027024-810"/>
        <s v="10026992-900"/>
        <s v="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ree, Susan" refreshedDate="45930.448631597224" createdVersion="6" refreshedVersion="6" minRefreshableVersion="3" recordCount="166">
  <cacheSource type="worksheet">
    <worksheetSource ref="A4:R170" sheet="All Units"/>
  </cacheSource>
  <cacheFields count="18">
    <cacheField name="Facility" numFmtId="0">
      <sharedItems count="4">
        <s v="Unit 1"/>
        <s v="Unit 2"/>
        <s v="Unit 3"/>
        <s v="Unit 4"/>
      </sharedItems>
    </cacheField>
    <cacheField name="Project Group" numFmtId="0">
      <sharedItems count="7">
        <s v="ARO Construction Totals"/>
        <s v="Plantsite Wastewater AOC"/>
        <s v="SOEP-STEP Wastewater AOC"/>
        <s v="Ground Water Capture Treatment System "/>
        <s v="Forced Evaporation"/>
        <s v="EHP Wastewater AOC"/>
        <s v="Miscellaneous" u="1"/>
      </sharedItems>
    </cacheField>
    <cacheField name="Project Subproject" numFmtId="0">
      <sharedItems count="65">
        <s v="000"/>
        <s v="10026992-900"/>
        <s v="10027024-120"/>
        <s v="10027024-810"/>
        <s v="10027024-811"/>
        <s v="10027024-812"/>
        <s v="10027024-813"/>
        <s v="10027024-814"/>
        <s v="10027024-815"/>
        <s v="10027024-818"/>
        <s v="10027025-810"/>
        <s v="10027025-811"/>
        <s v="10027025-812"/>
        <s v="10027025-814"/>
        <s v="10027025-815"/>
        <s v="10027025-816"/>
        <s v="10027025-818"/>
        <s v="10027025-819"/>
        <s v="10027663-900"/>
        <s v="10027961-900"/>
        <s v="10028291-900"/>
        <s v="10028369-871"/>
        <s v="70001234-100"/>
        <s v="70001234-101"/>
        <s v="70001234-102"/>
        <s v="70001235-102"/>
        <s v="70001238-104"/>
        <s v="10027025-813"/>
        <s v="10027633-900"/>
        <s v="70001234-103"/>
        <s v="70001234-106"/>
        <s v="10027663-871"/>
        <s v="10027663-879"/>
        <s v="10027663-880"/>
        <s v="10027663-882"/>
        <s v="10027663-883"/>
        <s v="10027663-881"/>
        <s v="10028681-900"/>
        <s v="10027663-872"/>
        <s v="10027663-878"/>
        <s v="70001234-108"/>
        <s v="10027663-870"/>
        <s v="10027663-873"/>
        <s v="10027025-817"/>
        <s v="10026178-900"/>
        <s v="10026991-900"/>
        <s v="10027025-106"/>
        <s v="10027026-101"/>
        <s v="10027026-102"/>
        <s v="10027026-810"/>
        <s v="10027026-811"/>
        <s v="10027026-812"/>
        <s v="10027026-813"/>
        <s v="10027026-814"/>
        <s v="10027026-815"/>
        <s v="10027026-816"/>
        <s v="10027026-818"/>
        <s v="10027026-821"/>
        <s v="10027026-823"/>
        <s v="10027026-824"/>
        <s v="10028369-870"/>
        <s v="10027026-820"/>
        <s v="10028653-900"/>
        <s v="10028240-823"/>
        <s v="10028652-900"/>
      </sharedItems>
    </cacheField>
    <cacheField name="Combined" numFmtId="0">
      <sharedItems/>
    </cacheField>
    <cacheField name="Project Description" numFmtId="0">
      <sharedItems count="64">
        <s v="Miscellaneous"/>
        <s v=" Capt. Well Treat Sys. U12 (60%)-A012"/>
        <s v="PlantSite Mon/Cap Sys Maint. Un 1-4-A021"/>
        <s v="PlantSite Wastewater AOC -   Plantsite Remediation General-A021"/>
        <s v="PlantSite Wastewater AOC -  Plantsite Mon&amp;Samp-Coll/Inj-A021"/>
        <s v="PlantSite Wastewater AOC - Plantsite Collection System Maint-A021"/>
        <s v="PlantSite Wastewater AOC - Plantsite Injection System Maint-A021"/>
        <s v="PlantSite Wastewater AOC - Plantsite Laboratory Analysis-A021"/>
        <s v="PlantSite Wastewater AOC - Plantsite Studies and Reporting-A021"/>
        <s v="PlantSite Wastewater AOC - Plantsite MNA-A021"/>
        <s v="  SOEP/STEP Remediation General-A012"/>
        <s v="  SOEP/STEP Mon&amp;Samp-Coll/Inj-A012"/>
        <s v="  SOEP/STEP Collection System Maint-A012"/>
        <s v="  SOEP/STEP Lab Analysis-A012"/>
        <s v="  SOEP/STEP Studies and Reporting-A012"/>
        <s v="  SOEP/STEP Utilities-A012"/>
        <s v=" SOEP/STEP MNA-A012"/>
        <s v="  SOEP/STEP Dewatering-A012"/>
        <s v="General / Misc"/>
        <s v="Design/Construct Capt Trt Sys SDA"/>
        <s v="U12 PlantSite Ponds Closure"/>
        <s v="CCR Legacy Rule Implementation"/>
        <s v="Groundwater Capture Treatment System (GWCTS) O&amp;M"/>
        <s v="Brine Concentrator 2 - Sulfuric Acid-A024"/>
        <s v="Brine Concentrator 2 - Electric-A024"/>
        <s v="Brine Concentrator 2 - Boiler ARO -A024"/>
        <s v="Brine Concentrator 2 - Crystallizer ARO -A024"/>
        <s v="  SOEP/STEP Injection System Maint-A012"/>
        <s v=" Close Bottom Ash Pond-A012"/>
        <s v="Brine Concentrator 2 - Steam-A024"/>
        <s v="Brine Concentrator 2 - Nalco Chemicals -A024"/>
        <s v="Landfill construction"/>
        <s v="Talen materials roads"/>
        <s v="Talen labor"/>
        <s v="Talen mobile support"/>
        <s v="Contract labor"/>
        <s v="Talen materials leachate/stormwater"/>
        <s v="ARO Vehicles-A012"/>
        <s v="landfill leachate collection system"/>
        <s v="Talen materials landfill"/>
        <s v="Mobilization and General site development"/>
        <s v="landfill stormwater management system"/>
        <s v="Colstrip Wastewater AOC Un 1-4 ARO - SOEP/STEP PRB-A012"/>
        <s v="Close EHP G Cell - ARO"/>
        <s v="Ground Water Capture Treatment System - BC Spare Parts"/>
        <s v="ARO - Forced Evaporation 1-4-A034"/>
        <s v="ARO - Mon/Cap Sys Maint. 3&amp;4-A034"/>
        <s v="InSitu Flushing O&amp;M 3&amp;4-A034"/>
        <s v="EHP Mon &amp; Samp -  EHP Remediation General-A034"/>
        <s v="EHP Mon &amp; Samp - EHP Collect_Inj-A034"/>
        <s v="EHP Collection Sys Maint-A034"/>
        <s v="EHP Mon &amp; Samp - EHP Injection Sys Maint-A034"/>
        <s v="EHP Mon &amp; Samp - EHP Lab Analysis-A034"/>
        <s v="EHP Studies and Reporting-A034"/>
        <s v="EHP Utilities-A034"/>
        <s v="EHP Mon &amp; Samp - EHP MNA-A034"/>
        <s v="EHP Forced Evap Sys O&amp;M General-A034"/>
        <s v="EHP Forced Evap Sys O&amp;M Fence-A034"/>
        <s v="EHP Forced Evap Sys O&amp;M Utilities-A034"/>
        <s v="EHP Mon &amp; Samp - EHP Post Closure Care-A034"/>
        <s v="Close EHP C Cell"/>
        <s v="EHP Forced Evap Sys O&amp;M Fence-A034-old"/>
        <s v="BC2 Crystallizer ARO - Hauling-A024"/>
        <s v="Upgrade Liner System for EHP F Cell "/>
      </sharedItems>
    </cacheField>
    <cacheField name="7/31/2024" numFmtId="0">
      <sharedItems containsString="0" containsBlank="1" containsNumber="1" minValue="-275" maxValue="95623.25"/>
    </cacheField>
    <cacheField name="8/31/2024" numFmtId="43">
      <sharedItems containsString="0" containsBlank="1" containsNumber="1" minValue="-3207.32" maxValue="34007.057500000003"/>
    </cacheField>
    <cacheField name="9/30/2024" numFmtId="43">
      <sharedItems containsString="0" containsBlank="1" containsNumber="1" minValue="-8007.96" maxValue="25938.73"/>
    </cacheField>
    <cacheField name="10/31/2024" numFmtId="43">
      <sharedItems containsString="0" containsBlank="1" containsNumber="1" minValue="-6705.8175000000001" maxValue="104605.42"/>
    </cacheField>
    <cacheField name="11/30/2024" numFmtId="43">
      <sharedItems containsString="0" containsBlank="1" containsNumber="1" minValue="-42.77" maxValue="185633.52499999999"/>
    </cacheField>
    <cacheField name="12/31/2024" numFmtId="43">
      <sharedItems containsString="0" containsBlank="1" containsNumber="1" minValue="-1535.08" maxValue="124372.41"/>
    </cacheField>
    <cacheField name="1/31/2025" numFmtId="43">
      <sharedItems containsString="0" containsBlank="1" containsNumber="1" minValue="-1875" maxValue="77512.681250000009"/>
    </cacheField>
    <cacheField name="2/28/2025" numFmtId="43">
      <sharedItems containsString="0" containsBlank="1" containsNumber="1" minValue="-250.75" maxValue="134001.96"/>
    </cacheField>
    <cacheField name="3/31/2025" numFmtId="43">
      <sharedItems containsString="0" containsBlank="1" containsNumber="1" minValue="-85.18" maxValue="255279.3425"/>
    </cacheField>
    <cacheField name="4/30/2025" numFmtId="43">
      <sharedItems containsString="0" containsBlank="1" containsNumber="1" minValue="-20.59" maxValue="263895.93"/>
    </cacheField>
    <cacheField name="5/31/2025" numFmtId="43">
      <sharedItems containsSemiMixedTypes="0" containsString="0" containsNumber="1" minValue="-4748.1849999999995" maxValue="300143.45250000001"/>
    </cacheField>
    <cacheField name="6/30/2025" numFmtId="43">
      <sharedItems containsSemiMixedTypes="0" containsString="0" containsNumber="1" minValue="-203509.9" maxValue="492745.8"/>
    </cacheField>
    <cacheField name="Totals" numFmtId="43">
      <sharedItems containsSemiMixedTypes="0" containsString="0" containsNumber="1" minValue="-3207.32" maxValue="1216167.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x v="0"/>
    <x v="0"/>
    <n v="106.03500000000001"/>
    <x v="0"/>
  </r>
  <r>
    <x v="0"/>
    <x v="1"/>
    <x v="1"/>
    <n v="-3207.32"/>
    <x v="1"/>
  </r>
  <r>
    <x v="0"/>
    <x v="2"/>
    <x v="2"/>
    <n v="11345.85"/>
    <x v="2"/>
  </r>
  <r>
    <x v="1"/>
    <x v="0"/>
    <x v="3"/>
    <n v="106.03500000000001"/>
    <x v="0"/>
  </r>
  <r>
    <x v="1"/>
    <x v="1"/>
    <x v="4"/>
    <n v="-3207.32"/>
    <x v="1"/>
  </r>
  <r>
    <x v="1"/>
    <x v="2"/>
    <x v="5"/>
    <n v="11345.86"/>
    <x v="2"/>
  </r>
  <r>
    <x v="0"/>
    <x v="3"/>
    <x v="6"/>
    <n v="1049.67"/>
    <x v="3"/>
  </r>
  <r>
    <x v="1"/>
    <x v="3"/>
    <x v="7"/>
    <n v="1049.69"/>
    <x v="3"/>
  </r>
  <r>
    <x v="0"/>
    <x v="4"/>
    <x v="8"/>
    <n v="18297.03"/>
    <x v="4"/>
  </r>
  <r>
    <x v="1"/>
    <x v="4"/>
    <x v="9"/>
    <n v="18297.03"/>
    <x v="4"/>
  </r>
  <r>
    <x v="0"/>
    <x v="5"/>
    <x v="10"/>
    <n v="4474.6099999999997"/>
    <x v="5"/>
  </r>
  <r>
    <x v="1"/>
    <x v="5"/>
    <x v="11"/>
    <n v="4474.6000000000004"/>
    <x v="5"/>
  </r>
  <r>
    <x v="0"/>
    <x v="6"/>
    <x v="12"/>
    <n v="27821.202499999999"/>
    <x v="6"/>
  </r>
  <r>
    <x v="1"/>
    <x v="6"/>
    <x v="13"/>
    <n v="27821.192500000001"/>
    <x v="6"/>
  </r>
  <r>
    <x v="0"/>
    <x v="7"/>
    <x v="14"/>
    <n v="-327.43"/>
    <x v="7"/>
  </r>
  <r>
    <x v="1"/>
    <x v="7"/>
    <x v="15"/>
    <n v="-327.43"/>
    <x v="7"/>
  </r>
  <r>
    <x v="0"/>
    <x v="8"/>
    <x v="16"/>
    <n v="33256.197499999995"/>
    <x v="8"/>
  </r>
  <r>
    <x v="1"/>
    <x v="8"/>
    <x v="17"/>
    <n v="33256.267499999994"/>
    <x v="8"/>
  </r>
  <r>
    <x v="0"/>
    <x v="9"/>
    <x v="18"/>
    <n v="369.40199999999999"/>
    <x v="9"/>
  </r>
  <r>
    <x v="1"/>
    <x v="9"/>
    <x v="19"/>
    <n v="369.37199999999996"/>
    <x v="9"/>
  </r>
  <r>
    <x v="0"/>
    <x v="10"/>
    <x v="20"/>
    <n v="20702.28"/>
    <x v="10"/>
  </r>
  <r>
    <x v="1"/>
    <x v="10"/>
    <x v="21"/>
    <n v="20702.13"/>
    <x v="10"/>
  </r>
  <r>
    <x v="0"/>
    <x v="11"/>
    <x v="22"/>
    <n v="-626.55000000000007"/>
    <x v="11"/>
  </r>
  <r>
    <x v="1"/>
    <x v="11"/>
    <x v="23"/>
    <n v="-626.54000000000008"/>
    <x v="11"/>
  </r>
  <r>
    <x v="0"/>
    <x v="12"/>
    <x v="24"/>
    <n v="2298.38"/>
    <x v="12"/>
  </r>
  <r>
    <x v="1"/>
    <x v="12"/>
    <x v="25"/>
    <n v="2298.38"/>
    <x v="12"/>
  </r>
  <r>
    <x v="0"/>
    <x v="13"/>
    <x v="26"/>
    <n v="1230.6400000000001"/>
    <x v="13"/>
  </r>
  <r>
    <x v="1"/>
    <x v="13"/>
    <x v="27"/>
    <n v="1230.6600000000001"/>
    <x v="13"/>
  </r>
  <r>
    <x v="0"/>
    <x v="14"/>
    <x v="28"/>
    <n v="-383.47"/>
    <x v="14"/>
  </r>
  <r>
    <x v="1"/>
    <x v="14"/>
    <x v="29"/>
    <n v="-383.47"/>
    <x v="14"/>
  </r>
  <r>
    <x v="0"/>
    <x v="15"/>
    <x v="30"/>
    <n v="1281.2"/>
    <x v="15"/>
  </r>
  <r>
    <x v="1"/>
    <x v="15"/>
    <x v="31"/>
    <n v="1281.2"/>
    <x v="15"/>
  </r>
  <r>
    <x v="0"/>
    <x v="16"/>
    <x v="32"/>
    <n v="824.72250000000008"/>
    <x v="16"/>
  </r>
  <r>
    <x v="1"/>
    <x v="16"/>
    <x v="33"/>
    <n v="824.78250000000003"/>
    <x v="16"/>
  </r>
  <r>
    <x v="0"/>
    <x v="17"/>
    <x v="34"/>
    <n v="7124.37"/>
    <x v="17"/>
  </r>
  <r>
    <x v="1"/>
    <x v="17"/>
    <x v="35"/>
    <n v="7124.38"/>
    <x v="17"/>
  </r>
  <r>
    <x v="0"/>
    <x v="18"/>
    <x v="36"/>
    <n v="1765.7275000000002"/>
    <x v="18"/>
  </r>
  <r>
    <x v="1"/>
    <x v="18"/>
    <x v="37"/>
    <n v="1765.7475000000002"/>
    <x v="18"/>
  </r>
  <r>
    <x v="0"/>
    <x v="19"/>
    <x v="38"/>
    <n v="426.14"/>
    <x v="19"/>
  </r>
  <r>
    <x v="1"/>
    <x v="19"/>
    <x v="39"/>
    <n v="426.14"/>
    <x v="19"/>
  </r>
  <r>
    <x v="0"/>
    <x v="20"/>
    <x v="40"/>
    <n v="1448.26"/>
    <x v="20"/>
  </r>
  <r>
    <x v="1"/>
    <x v="20"/>
    <x v="41"/>
    <n v="1448.24"/>
    <x v="20"/>
  </r>
  <r>
    <x v="0"/>
    <x v="21"/>
    <x v="42"/>
    <n v="371.09"/>
    <x v="21"/>
  </r>
  <r>
    <x v="1"/>
    <x v="21"/>
    <x v="43"/>
    <n v="371.09"/>
    <x v="21"/>
  </r>
  <r>
    <x v="0"/>
    <x v="22"/>
    <x v="44"/>
    <n v="126.99852150000001"/>
    <x v="22"/>
  </r>
  <r>
    <x v="1"/>
    <x v="22"/>
    <x v="45"/>
    <n v="126.98852150000002"/>
    <x v="22"/>
  </r>
  <r>
    <x v="0"/>
    <x v="23"/>
    <x v="46"/>
    <n v="386.54467299999999"/>
    <x v="23"/>
  </r>
  <r>
    <x v="1"/>
    <x v="23"/>
    <x v="47"/>
    <n v="386.47467300000005"/>
    <x v="23"/>
  </r>
  <r>
    <x v="0"/>
    <x v="24"/>
    <x v="48"/>
    <n v="2608.1799999999998"/>
    <x v="24"/>
  </r>
  <r>
    <x v="1"/>
    <x v="24"/>
    <x v="49"/>
    <n v="2608.17"/>
    <x v="24"/>
  </r>
  <r>
    <x v="0"/>
    <x v="25"/>
    <x v="50"/>
    <n v="504.8899045"/>
    <x v="25"/>
  </r>
  <r>
    <x v="1"/>
    <x v="25"/>
    <x v="51"/>
    <n v="504.89990449999999"/>
    <x v="25"/>
  </r>
  <r>
    <x v="0"/>
    <x v="26"/>
    <x v="52"/>
    <n v="6682.3724999999995"/>
    <x v="26"/>
  </r>
  <r>
    <x v="1"/>
    <x v="26"/>
    <x v="53"/>
    <n v="6682.4525000000012"/>
    <x v="26"/>
  </r>
  <r>
    <x v="0"/>
    <x v="27"/>
    <x v="54"/>
    <n v="-2.5989999985540635E-3"/>
    <x v="27"/>
  </r>
  <r>
    <x v="1"/>
    <x v="27"/>
    <x v="55"/>
    <n v="-2.5989999994635582E-3"/>
    <x v="2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6">
  <r>
    <x v="0"/>
    <x v="0"/>
    <x v="0"/>
    <s v="A001000"/>
    <x v="0"/>
    <n v="-3.7034999990765982E-3"/>
    <n v="-2.5989999985540635E-3"/>
    <n v="2.3975000013933823E-3"/>
    <n v="4.6969999996235856E-3"/>
    <n v="-1.578499999595806E-3"/>
    <n v="2.807499998084495E-3"/>
    <n v="2.9034999997747946E-3"/>
    <n v="6.1900000059722515E-4"/>
    <n v="1.6719999994165846E-3"/>
    <n v="-2.7700000002255365E-3"/>
    <n v="-4.1349999996782572E-3"/>
    <n v="-4.7160000006272185E-3"/>
    <n v="-4.4054999988674126E-3"/>
  </r>
  <r>
    <x v="0"/>
    <x v="0"/>
    <x v="1"/>
    <s v="A00110026992-900"/>
    <x v="1"/>
    <n v="7050.76"/>
    <n v="6682.3724999999995"/>
    <n v="8090.9224999999997"/>
    <n v="-6705.8175000000001"/>
    <n v="77886.87"/>
    <n v="-1535.08"/>
    <n v="0"/>
    <n v="0"/>
    <n v="0"/>
    <n v="0"/>
    <n v="0"/>
    <n v="0"/>
    <n v="91470.027499999997"/>
  </r>
  <r>
    <x v="0"/>
    <x v="1"/>
    <x v="2"/>
    <s v="A00110027024-120"/>
    <x v="2"/>
    <n v="445.93794099999997"/>
    <n v="0"/>
    <n v="0"/>
    <n v="0"/>
    <n v="0"/>
    <n v="0"/>
    <n v="0"/>
    <n v="0"/>
    <n v="0"/>
    <n v="0"/>
    <n v="0"/>
    <n v="0"/>
    <n v="445.93794099999997"/>
  </r>
  <r>
    <x v="0"/>
    <x v="1"/>
    <x v="3"/>
    <s v="A00110027024-810"/>
    <x v="3"/>
    <n v="194.10852550000013"/>
    <n v="504.8899045"/>
    <n v="408.20329200000003"/>
    <n v="1504.2346475000002"/>
    <n v="108.14459550000002"/>
    <n v="28.598688500000023"/>
    <n v="476.86458299999998"/>
    <n v="1204.0142639999999"/>
    <n v="300.72559699999999"/>
    <n v="538.79531900000006"/>
    <n v="39.797377999999981"/>
    <n v="150.69618249999999"/>
    <n v="5459.0729769999998"/>
  </r>
  <r>
    <x v="0"/>
    <x v="1"/>
    <x v="4"/>
    <s v="A00110027024-811"/>
    <x v="4"/>
    <n v="2532.86"/>
    <n v="2608.1799999999998"/>
    <n v="1628.5473509999999"/>
    <n v="2804.79"/>
    <n v="603.16999999999996"/>
    <n v="2170.37"/>
    <n v="843.6"/>
    <n v="2893.28"/>
    <n v="3983.8"/>
    <n v="2024.42"/>
    <n v="1620.82"/>
    <n v="1884.13"/>
    <n v="25597.967351000003"/>
  </r>
  <r>
    <x v="0"/>
    <x v="1"/>
    <x v="5"/>
    <s v="A00110027024-812"/>
    <x v="5"/>
    <n v="1585.4371639999999"/>
    <n v="386.54467299999999"/>
    <n v="912.39963849999992"/>
    <n v="1524.1417840000001"/>
    <n v="1727.126976"/>
    <n v="1295.574126"/>
    <n v="1414.5190135"/>
    <n v="64.634116999999989"/>
    <n v="877.93023099999994"/>
    <n v="1071.0714585000001"/>
    <n v="528.24175699999989"/>
    <n v="608.33303350000006"/>
    <n v="11995.953971999999"/>
  </r>
  <r>
    <x v="0"/>
    <x v="1"/>
    <x v="6"/>
    <s v="A00110027024-813"/>
    <x v="6"/>
    <n v="403.23607299999998"/>
    <n v="126.99852150000001"/>
    <n v="26.742820999999999"/>
    <n v="205.92537149999998"/>
    <n v="83.681506999999996"/>
    <n v="-13.144121999999999"/>
    <n v="0"/>
    <n v="0"/>
    <n v="0"/>
    <n v="116.21649249999999"/>
    <n v="0"/>
    <n v="0"/>
    <n v="949.65666449999992"/>
  </r>
  <r>
    <x v="0"/>
    <x v="1"/>
    <x v="7"/>
    <s v="A00110027024-814"/>
    <x v="7"/>
    <n v="26.81"/>
    <n v="371.09"/>
    <n v="1522.93"/>
    <n v="821.37"/>
    <n v="434.85"/>
    <n v="0"/>
    <n v="0"/>
    <n v="612"/>
    <n v="1456.12"/>
    <n v="1001.7"/>
    <n v="1117.81"/>
    <n v="882.01"/>
    <n v="8246.69"/>
  </r>
  <r>
    <x v="0"/>
    <x v="1"/>
    <x v="8"/>
    <s v="A00110027024-815"/>
    <x v="8"/>
    <n v="1497.06"/>
    <n v="1448.26"/>
    <n v="1530.76"/>
    <n v="1901.23"/>
    <n v="1090.6400000000001"/>
    <n v="1606.61"/>
    <n v="3191.96"/>
    <n v="3645.86"/>
    <n v="3112.57"/>
    <n v="6554.22"/>
    <n v="3505.61"/>
    <n v="2049.1999999999998"/>
    <n v="31133.980000000003"/>
  </r>
  <r>
    <x v="0"/>
    <x v="1"/>
    <x v="9"/>
    <s v="A00110027024-818"/>
    <x v="9"/>
    <n v="800.55"/>
    <n v="426.14"/>
    <n v="178.08"/>
    <n v="-125.47"/>
    <n v="254.88"/>
    <n v="397.24"/>
    <n v="53.82"/>
    <n v="79.650000000000006"/>
    <n v="-79.650000000000006"/>
    <n v="0"/>
    <n v="0"/>
    <n v="0"/>
    <n v="1985.2399999999998"/>
  </r>
  <r>
    <x v="0"/>
    <x v="2"/>
    <x v="10"/>
    <s v="A00110027025-810"/>
    <x v="10"/>
    <n v="1375.2524999999991"/>
    <n v="1765.7275000000002"/>
    <n v="863.49249999999972"/>
    <n v="4084.26"/>
    <n v="605.56499999999983"/>
    <n v="13385.195"/>
    <n v="982.1524999999998"/>
    <n v="4188.2825000000003"/>
    <n v="701.03750000000002"/>
    <n v="4410.6424999999999"/>
    <n v="-4748.1849999999995"/>
    <n v="-1600.0024999999998"/>
    <n v="26013.420000000002"/>
  </r>
  <r>
    <x v="0"/>
    <x v="2"/>
    <x v="11"/>
    <s v="A00110027025-811"/>
    <x v="11"/>
    <n v="8355.68"/>
    <n v="7124.37"/>
    <n v="9163.1600000000017"/>
    <n v="11058"/>
    <n v="3507.62"/>
    <n v="6820.96"/>
    <n v="4093.5"/>
    <n v="8346.2999999999993"/>
    <n v="6063.69"/>
    <n v="11983.04"/>
    <n v="4935.5200000000004"/>
    <n v="6265.31"/>
    <n v="87717.150000000009"/>
  </r>
  <r>
    <x v="0"/>
    <x v="2"/>
    <x v="12"/>
    <s v="A00110027025-812"/>
    <x v="12"/>
    <n v="41.565000000000033"/>
    <n v="824.72250000000008"/>
    <n v="2702.7"/>
    <n v="276.66749999999996"/>
    <n v="2452.8900000000003"/>
    <n v="653.22500000000002"/>
    <n v="5954.9674999999997"/>
    <n v="323.44749999999999"/>
    <n v="1793.9349999999999"/>
    <n v="665.13"/>
    <n v="1812.5725000000002"/>
    <n v="3253.7275"/>
    <n v="20755.55"/>
  </r>
  <r>
    <x v="0"/>
    <x v="2"/>
    <x v="13"/>
    <s v="A00110027025-814"/>
    <x v="13"/>
    <n v="723.4"/>
    <n v="1281.2"/>
    <n v="5684.1"/>
    <n v="6740.1"/>
    <n v="1414.95"/>
    <n v="216.9"/>
    <n v="339.15"/>
    <n v="44"/>
    <n v="3033"/>
    <n v="14781.93"/>
    <n v="2070"/>
    <n v="3117.2"/>
    <n v="39445.93"/>
  </r>
  <r>
    <x v="0"/>
    <x v="2"/>
    <x v="14"/>
    <s v="A00110027025-815"/>
    <x v="14"/>
    <n v="614.71"/>
    <n v="-383.47"/>
    <n v="32.75"/>
    <n v="1037.01"/>
    <n v="360.5"/>
    <n v="683.88"/>
    <n v="-349"/>
    <n v="114.63"/>
    <n v="818.69"/>
    <n v="716.38"/>
    <n v="4528.2299999999996"/>
    <n v="355.25"/>
    <n v="8529.56"/>
  </r>
  <r>
    <x v="0"/>
    <x v="2"/>
    <x v="15"/>
    <s v="A00110027025-816"/>
    <x v="15"/>
    <n v="537.62"/>
    <n v="1230.6400000000001"/>
    <n v="0"/>
    <n v="964.52"/>
    <n v="0"/>
    <n v="1157.48"/>
    <n v="671.01"/>
    <n v="713.01"/>
    <n v="566.11"/>
    <n v="0"/>
    <n v="575.17999999999995"/>
    <n v="630.86"/>
    <n v="7046.43"/>
  </r>
  <r>
    <x v="0"/>
    <x v="2"/>
    <x v="16"/>
    <s v="A00110027025-818"/>
    <x v="16"/>
    <n v="6102.47"/>
    <n v="2298.38"/>
    <n v="3494.27"/>
    <n v="1273.92"/>
    <n v="1280.8399999999999"/>
    <n v="500"/>
    <n v="-456.43"/>
    <n v="810.36"/>
    <n v="1412.71"/>
    <n v="3147.57"/>
    <n v="340.71999999999997"/>
    <n v="2254.5574999999999"/>
    <n v="22459.3675"/>
  </r>
  <r>
    <x v="0"/>
    <x v="2"/>
    <x v="17"/>
    <s v="A00110027025-819"/>
    <x v="17"/>
    <n v="3180.9475000000002"/>
    <n v="-626.55000000000007"/>
    <n v="470.23250000000007"/>
    <n v="1339.895"/>
    <n v="910.04250000000002"/>
    <n v="384.04"/>
    <n v="-1875"/>
    <n v="0"/>
    <n v="0"/>
    <n v="1561.4725000000001"/>
    <n v="5064.5550000000003"/>
    <n v="-203.77499999999998"/>
    <n v="10205.859999999999"/>
  </r>
  <r>
    <x v="0"/>
    <x v="0"/>
    <x v="18"/>
    <s v="A00110027663-900"/>
    <x v="18"/>
    <n v="24529.567500000001"/>
    <n v="20702.28"/>
    <n v="16149.565000000001"/>
    <n v="60703.6175"/>
    <n v="185633.52499999999"/>
    <n v="124372.33"/>
    <n v="15998.89"/>
    <n v="22427.8"/>
    <n v="697.65"/>
    <n v="484.88"/>
    <n v="628.75"/>
    <n v="324166.94"/>
    <n v="796495.79500000004"/>
  </r>
  <r>
    <x v="0"/>
    <x v="0"/>
    <x v="19"/>
    <s v="A00110027961-900"/>
    <x v="19"/>
    <n v="2456.4515000000001"/>
    <n v="369.40199999999999"/>
    <n v="39.46"/>
    <n v="-273.82"/>
    <n v="13.29"/>
    <n v="58.857999999999997"/>
    <n v="117.03"/>
    <n v="0.02"/>
    <n v="0"/>
    <n v="0"/>
    <n v="0"/>
    <n v="0"/>
    <n v="2780.6915000000004"/>
  </r>
  <r>
    <x v="0"/>
    <x v="0"/>
    <x v="20"/>
    <s v="A00110028291-900"/>
    <x v="20"/>
    <n v="65845.817500000005"/>
    <n v="33256.197499999995"/>
    <n v="18968.942500000001"/>
    <n v="104605.42"/>
    <n v="69980.865000000005"/>
    <n v="99753.86"/>
    <n v="24417.322500000002"/>
    <n v="40119.56"/>
    <n v="64342.767500000002"/>
    <n v="22973.635000000002"/>
    <n v="84146.41"/>
    <n v="394397.66250000003"/>
    <n v="1022808.46"/>
  </r>
  <r>
    <x v="0"/>
    <x v="0"/>
    <x v="21"/>
    <s v="A00110028369-871"/>
    <x v="21"/>
    <n v="979.52250000000004"/>
    <n v="-327.43"/>
    <n v="-81.37"/>
    <n v="-79.3"/>
    <n v="0"/>
    <n v="0"/>
    <n v="0"/>
    <n v="0"/>
    <n v="68.62"/>
    <n v="-20.58"/>
    <n v="326.64999999999998"/>
    <n v="1500"/>
    <n v="2366.1125000000002"/>
  </r>
  <r>
    <x v="0"/>
    <x v="3"/>
    <x v="22"/>
    <s v="A00170001234-100"/>
    <x v="22"/>
    <n v="23374.61"/>
    <n v="27821.202499999999"/>
    <n v="24787.3295"/>
    <n v="27962.001"/>
    <n v="26876.300999999999"/>
    <n v="24827.530500000001"/>
    <n v="23016.111000000001"/>
    <n v="30016.658500000001"/>
    <n v="30944.71"/>
    <n v="24257.787"/>
    <n v="21920.89"/>
    <n v="20200.393"/>
    <n v="306005.52399999998"/>
  </r>
  <r>
    <x v="0"/>
    <x v="3"/>
    <x v="23"/>
    <s v="A00170001234-101"/>
    <x v="23"/>
    <n v="2527.1"/>
    <n v="4474.6099999999997"/>
    <n v="1970.44"/>
    <n v="6275.03"/>
    <n v="3000.57"/>
    <n v="3754.65"/>
    <n v="999.82"/>
    <n v="3000.96"/>
    <n v="1000.57"/>
    <n v="0"/>
    <n v="6190.5"/>
    <n v="0"/>
    <n v="33194.25"/>
  </r>
  <r>
    <x v="0"/>
    <x v="3"/>
    <x v="24"/>
    <s v="A00170001234-102"/>
    <x v="24"/>
    <n v="17862.14"/>
    <n v="18297.03"/>
    <n v="25938.73"/>
    <n v="20845.84"/>
    <n v="20700"/>
    <n v="22448.89"/>
    <n v="18581.02"/>
    <n v="18084.79"/>
    <n v="10297.48"/>
    <n v="12656.58"/>
    <n v="12651.66"/>
    <n v="7361.86"/>
    <n v="205726.02"/>
  </r>
  <r>
    <x v="0"/>
    <x v="3"/>
    <x v="25"/>
    <s v="A00170001235-102"/>
    <x v="25"/>
    <n v="4947.84"/>
    <n v="0"/>
    <n v="0"/>
    <n v="0"/>
    <n v="0"/>
    <n v="0"/>
    <n v="0"/>
    <n v="0"/>
    <n v="0"/>
    <n v="0"/>
    <n v="0"/>
    <n v="0"/>
    <n v="4947.84"/>
  </r>
  <r>
    <x v="0"/>
    <x v="3"/>
    <x v="26"/>
    <s v="A00170001238-104"/>
    <x v="26"/>
    <n v="9743.18"/>
    <n v="1049.67"/>
    <n v="675.35"/>
    <n v="655.62"/>
    <n v="437.09"/>
    <n v="1456.92"/>
    <n v="0.01"/>
    <n v="0"/>
    <n v="0"/>
    <n v="0"/>
    <n v="0"/>
    <n v="0"/>
    <n v="14017.840000000002"/>
  </r>
  <r>
    <x v="1"/>
    <x v="0"/>
    <x v="0"/>
    <s v="A002000"/>
    <x v="0"/>
    <n v="-3.7034999995313456E-3"/>
    <n v="-2.5989999994635582E-3"/>
    <n v="2.3975000013933823E-3"/>
    <n v="4.6969999991688383E-3"/>
    <n v="-1.5784999986863113E-3"/>
    <n v="2.807499998084495E-3"/>
    <n v="2.9034999997747946E-3"/>
    <n v="6.1900000059722515E-4"/>
    <n v="1.672000001235574E-3"/>
    <n v="-2.7700000011350312E-3"/>
    <n v="-4.1349999996782572E-3"/>
    <n v="-4.7160000006272185E-3"/>
    <n v="-4.4054999988674126E-3"/>
  </r>
  <r>
    <x v="1"/>
    <x v="0"/>
    <x v="1"/>
    <s v="A00210026992-900"/>
    <x v="1"/>
    <n v="7050.8"/>
    <n v="6682.4525000000012"/>
    <n v="8090.8924999999999"/>
    <n v="-6705.7875000000004"/>
    <n v="77886.87"/>
    <n v="-1535.08"/>
    <n v="0"/>
    <n v="0"/>
    <n v="0"/>
    <n v="0"/>
    <n v="0"/>
    <n v="0"/>
    <n v="91470.147499999992"/>
  </r>
  <r>
    <x v="1"/>
    <x v="1"/>
    <x v="2"/>
    <s v="A00210027024-120"/>
    <x v="2"/>
    <n v="445.95794100000001"/>
    <n v="0"/>
    <n v="0"/>
    <n v="0"/>
    <n v="0"/>
    <n v="0"/>
    <n v="0"/>
    <n v="0"/>
    <n v="0"/>
    <n v="0"/>
    <n v="0"/>
    <n v="0"/>
    <n v="445.95794100000001"/>
  </r>
  <r>
    <x v="1"/>
    <x v="1"/>
    <x v="3"/>
    <s v="A00210027024-810"/>
    <x v="3"/>
    <n v="194.10852550000013"/>
    <n v="504.89990449999999"/>
    <n v="408.21329200000002"/>
    <n v="1504.2246475000002"/>
    <n v="108.1345955"/>
    <n v="28.558688500000017"/>
    <n v="476.844583"/>
    <n v="1203.9942639999999"/>
    <n v="300.70559700000001"/>
    <n v="538.80531900000005"/>
    <n v="39.827377999999982"/>
    <n v="150.72618250000002"/>
    <n v="5459.0429770000001"/>
  </r>
  <r>
    <x v="1"/>
    <x v="1"/>
    <x v="4"/>
    <s v="A00210027024-811"/>
    <x v="4"/>
    <n v="2532.87"/>
    <n v="2608.17"/>
    <n v="1628.5573509999999"/>
    <n v="2804.79"/>
    <n v="603.17999999999995"/>
    <n v="2170.36"/>
    <n v="843.61"/>
    <n v="2893.28"/>
    <n v="3983.8"/>
    <n v="2024.43"/>
    <n v="1620.82"/>
    <n v="1884.12"/>
    <n v="25597.987351000003"/>
  </r>
  <r>
    <x v="1"/>
    <x v="1"/>
    <x v="5"/>
    <s v="A00210027024-812"/>
    <x v="5"/>
    <n v="1585.4871640000001"/>
    <n v="386.47467300000005"/>
    <n v="912.41963850000002"/>
    <n v="1524.1417840000001"/>
    <n v="1727.0869759999998"/>
    <n v="1295.554126"/>
    <n v="1414.5090135"/>
    <n v="64.584117000000006"/>
    <n v="877.93023099999994"/>
    <n v="1071.0714585000001"/>
    <n v="528.24175699999989"/>
    <n v="608.35303350000004"/>
    <n v="11995.853972000001"/>
  </r>
  <r>
    <x v="1"/>
    <x v="1"/>
    <x v="6"/>
    <s v="A00210027024-813"/>
    <x v="6"/>
    <n v="403.22607299999999"/>
    <n v="126.98852150000002"/>
    <n v="26.762821000000002"/>
    <n v="205.91537149999999"/>
    <n v="83.681506999999996"/>
    <n v="-13.154121999999997"/>
    <n v="0"/>
    <n v="0"/>
    <n v="0"/>
    <n v="116.21649249999999"/>
    <n v="0"/>
    <n v="0"/>
    <n v="949.63666449999994"/>
  </r>
  <r>
    <x v="1"/>
    <x v="1"/>
    <x v="7"/>
    <s v="A00210027024-814"/>
    <x v="7"/>
    <n v="26.81"/>
    <n v="371.09"/>
    <n v="1522.93"/>
    <n v="821.37"/>
    <n v="434.85"/>
    <n v="0"/>
    <n v="0"/>
    <n v="612"/>
    <n v="1456.12"/>
    <n v="1001.7"/>
    <n v="1117.81"/>
    <n v="882.01"/>
    <n v="8246.69"/>
  </r>
  <r>
    <x v="1"/>
    <x v="1"/>
    <x v="8"/>
    <s v="A00210027024-815"/>
    <x v="8"/>
    <n v="1497.06"/>
    <n v="1448.24"/>
    <n v="1530.75"/>
    <n v="1901.23"/>
    <n v="1090.6300000000001"/>
    <n v="1606.6"/>
    <n v="3191.96"/>
    <n v="3645.85"/>
    <n v="3112.57"/>
    <n v="6554.22"/>
    <n v="3505.61"/>
    <n v="2049.19"/>
    <n v="31133.910000000003"/>
  </r>
  <r>
    <x v="1"/>
    <x v="1"/>
    <x v="9"/>
    <s v="A00210027024-818"/>
    <x v="9"/>
    <n v="800.54"/>
    <n v="426.14"/>
    <n v="178.07"/>
    <n v="-125.46"/>
    <n v="254.88"/>
    <n v="397.24"/>
    <n v="53.82"/>
    <n v="79.650000000000006"/>
    <n v="-79.650000000000006"/>
    <n v="0"/>
    <n v="0"/>
    <n v="0"/>
    <n v="1985.2299999999996"/>
  </r>
  <r>
    <x v="1"/>
    <x v="2"/>
    <x v="10"/>
    <s v="A00210027025-810"/>
    <x v="10"/>
    <n v="1375.2724999999991"/>
    <n v="1765.7475000000002"/>
    <n v="863.55249999999967"/>
    <n v="4084.3199999999997"/>
    <n v="605.60499999999979"/>
    <n v="13385.205"/>
    <n v="982.1624999999998"/>
    <n v="4188.3225000000002"/>
    <n v="701.11749999999995"/>
    <n v="4410.6324999999997"/>
    <n v="-4748.1849999999995"/>
    <n v="-1599.9624999999999"/>
    <n v="26013.79"/>
  </r>
  <r>
    <x v="1"/>
    <x v="2"/>
    <x v="11"/>
    <s v="A00210027025-811"/>
    <x v="11"/>
    <n v="8355.67"/>
    <n v="7124.38"/>
    <n v="9163.1600000000017"/>
    <n v="11058.01"/>
    <n v="3507.63"/>
    <n v="6820.97"/>
    <n v="4093.5"/>
    <n v="8346.2999999999993"/>
    <n v="6063.7"/>
    <n v="11983.04"/>
    <n v="4935.5200000000004"/>
    <n v="6265.32"/>
    <n v="87717.199999999983"/>
  </r>
  <r>
    <x v="1"/>
    <x v="2"/>
    <x v="12"/>
    <s v="A00210027025-812"/>
    <x v="12"/>
    <n v="41.565000000000033"/>
    <n v="824.78250000000003"/>
    <n v="2702.71"/>
    <n v="276.69750000000005"/>
    <n v="2452.9"/>
    <n v="653.255"/>
    <n v="5954.9775"/>
    <n v="323.49749999999995"/>
    <n v="1793.9650000000001"/>
    <n v="665.18"/>
    <n v="1812.6424999999999"/>
    <n v="3253.8275000000003"/>
    <n v="20756"/>
  </r>
  <r>
    <x v="1"/>
    <x v="2"/>
    <x v="13"/>
    <s v="A00210027025-814"/>
    <x v="13"/>
    <n v="723.4"/>
    <n v="1281.2"/>
    <n v="5684.1"/>
    <n v="6740.1"/>
    <n v="1414.95"/>
    <n v="216.9"/>
    <n v="339.15"/>
    <n v="44"/>
    <n v="3033"/>
    <n v="14781.93"/>
    <n v="2070"/>
    <n v="3117.2"/>
    <n v="39445.93"/>
  </r>
  <r>
    <x v="1"/>
    <x v="2"/>
    <x v="14"/>
    <s v="A00210027025-815"/>
    <x v="14"/>
    <n v="614.71"/>
    <n v="-383.47"/>
    <n v="32.75"/>
    <n v="1037.01"/>
    <n v="360.5"/>
    <n v="683.88"/>
    <n v="-349"/>
    <n v="114.63"/>
    <n v="818.69"/>
    <n v="716.38"/>
    <n v="4528.25"/>
    <n v="355.25"/>
    <n v="8529.58"/>
  </r>
  <r>
    <x v="1"/>
    <x v="2"/>
    <x v="15"/>
    <s v="A00210027025-816"/>
    <x v="15"/>
    <n v="537.63"/>
    <n v="1230.6600000000001"/>
    <n v="0"/>
    <n v="964.53"/>
    <n v="0"/>
    <n v="1157.49"/>
    <n v="671.01"/>
    <n v="713.01"/>
    <n v="566.12"/>
    <n v="0"/>
    <n v="575.17999999999995"/>
    <n v="630.87"/>
    <n v="7046.5"/>
  </r>
  <r>
    <x v="1"/>
    <x v="2"/>
    <x v="16"/>
    <s v="A00210027025-818"/>
    <x v="16"/>
    <n v="6102.47"/>
    <n v="2298.38"/>
    <n v="3494.27"/>
    <n v="1273.92"/>
    <n v="1280.8499999999999"/>
    <n v="500"/>
    <n v="-456.43"/>
    <n v="810.36"/>
    <n v="1412.73"/>
    <n v="3147.57"/>
    <n v="340.74999999999994"/>
    <n v="2254.5574999999999"/>
    <n v="22459.427500000002"/>
  </r>
  <r>
    <x v="1"/>
    <x v="2"/>
    <x v="17"/>
    <s v="A00210027025-819"/>
    <x v="17"/>
    <n v="3180.9375"/>
    <n v="-626.54000000000008"/>
    <n v="470.26250000000005"/>
    <n v="1339.865"/>
    <n v="910.0625"/>
    <n v="384.04"/>
    <n v="-1875"/>
    <n v="0"/>
    <n v="0"/>
    <n v="1561.5125"/>
    <n v="5064.5550000000003"/>
    <n v="-203.76499999999999"/>
    <n v="10205.93"/>
  </r>
  <r>
    <x v="1"/>
    <x v="0"/>
    <x v="18"/>
    <s v="A00210027663-900"/>
    <x v="18"/>
    <n v="24529.587499999998"/>
    <n v="20702.13"/>
    <n v="16149.605000000001"/>
    <n v="60703.657499999994"/>
    <n v="185633.52499999999"/>
    <n v="124372.41"/>
    <n v="15998.94"/>
    <n v="22427.81"/>
    <n v="697.65"/>
    <n v="484.88"/>
    <n v="628.75"/>
    <n v="324166.94"/>
    <n v="796495.88500000001"/>
  </r>
  <r>
    <x v="1"/>
    <x v="0"/>
    <x v="19"/>
    <s v="A00210027961-900"/>
    <x v="19"/>
    <n v="2456.4515000000001"/>
    <n v="369.37199999999996"/>
    <n v="39.46"/>
    <n v="-273.8"/>
    <n v="13.280000000000001"/>
    <n v="58.867999999999995"/>
    <n v="117.03"/>
    <n v="0"/>
    <n v="0"/>
    <n v="0"/>
    <n v="0"/>
    <n v="0"/>
    <n v="2780.6615000000002"/>
  </r>
  <r>
    <x v="1"/>
    <x v="0"/>
    <x v="20"/>
    <s v="A00210028291-900"/>
    <x v="20"/>
    <n v="65845.677499999991"/>
    <n v="33256.267499999994"/>
    <n v="18968.7925"/>
    <n v="104605.37"/>
    <n v="69980.935000000012"/>
    <n v="99753.81"/>
    <n v="24417.412499999999"/>
    <n v="42442.74"/>
    <n v="64342.947499999995"/>
    <n v="22973.785"/>
    <n v="84146.47"/>
    <n v="394397.40250000003"/>
    <n v="1025131.6099999999"/>
  </r>
  <r>
    <x v="1"/>
    <x v="0"/>
    <x v="21"/>
    <s v="A00210028369-871"/>
    <x v="21"/>
    <n v="979.52250000000004"/>
    <n v="-327.43"/>
    <n v="-81.37"/>
    <n v="-79.3"/>
    <n v="0"/>
    <n v="0"/>
    <n v="0"/>
    <n v="0"/>
    <n v="68.64"/>
    <n v="-20.59"/>
    <n v="326.64999999999998"/>
    <n v="1500"/>
    <n v="2366.1224999999999"/>
  </r>
  <r>
    <x v="1"/>
    <x v="3"/>
    <x v="22"/>
    <s v="A00270001234-100"/>
    <x v="22"/>
    <n v="23374.67"/>
    <n v="27821.192500000001"/>
    <n v="24787.3295"/>
    <n v="27962.001"/>
    <n v="26876.271000000001"/>
    <n v="24827.660499999998"/>
    <n v="23016.091"/>
    <n v="28602.269999999997"/>
    <n v="30944.720000000001"/>
    <n v="24257.827000000001"/>
    <n v="21920.92"/>
    <n v="20200.382999999998"/>
    <n v="304591.33549999993"/>
  </r>
  <r>
    <x v="1"/>
    <x v="3"/>
    <x v="23"/>
    <s v="A00270001234-101"/>
    <x v="23"/>
    <n v="2527.1"/>
    <n v="4474.6000000000004"/>
    <n v="1970.44"/>
    <n v="6275.03"/>
    <n v="3000.57"/>
    <n v="3754.65"/>
    <n v="999.82"/>
    <n v="2092.3784999999998"/>
    <n v="1000.57"/>
    <n v="0"/>
    <n v="6190.44"/>
    <n v="0"/>
    <n v="32285.5985"/>
  </r>
  <r>
    <x v="1"/>
    <x v="3"/>
    <x v="24"/>
    <s v="A00270001234-102"/>
    <x v="24"/>
    <n v="17862.14"/>
    <n v="18297.03"/>
    <n v="25938.720000000001"/>
    <n v="20845.84"/>
    <n v="20700"/>
    <n v="22448.89"/>
    <n v="18581.009999999998"/>
    <n v="18084.79"/>
    <n v="10297.48"/>
    <n v="12656.58"/>
    <n v="12651.66"/>
    <n v="7361.86"/>
    <n v="205726"/>
  </r>
  <r>
    <x v="1"/>
    <x v="3"/>
    <x v="25"/>
    <s v="A00270001235-102"/>
    <x v="25"/>
    <n v="4947.84"/>
    <n v="0"/>
    <n v="0"/>
    <n v="0"/>
    <n v="0"/>
    <n v="0"/>
    <n v="0"/>
    <n v="0"/>
    <n v="0"/>
    <n v="0"/>
    <n v="0"/>
    <n v="0"/>
    <n v="4947.84"/>
  </r>
  <r>
    <x v="1"/>
    <x v="3"/>
    <x v="26"/>
    <s v="A00270001238-104"/>
    <x v="26"/>
    <n v="9743.18"/>
    <n v="1049.69"/>
    <n v="675.35"/>
    <n v="655.62"/>
    <n v="437.09"/>
    <n v="1456.92"/>
    <n v="0.01"/>
    <n v="0"/>
    <n v="0"/>
    <n v="0"/>
    <n v="0"/>
    <n v="0"/>
    <n v="14017.860000000002"/>
  </r>
  <r>
    <x v="0"/>
    <x v="2"/>
    <x v="27"/>
    <s v="A00110027025-813"/>
    <x v="27"/>
    <m/>
    <n v="106.03500000000001"/>
    <n v="656.74"/>
    <n v="0"/>
    <n v="88.84"/>
    <n v="0"/>
    <n v="1952.74"/>
    <n v="0"/>
    <n v="211.27250000000001"/>
    <n v="1302.43"/>
    <n v="0"/>
    <n v="0"/>
    <n v="4318.0574999999999"/>
  </r>
  <r>
    <x v="0"/>
    <x v="0"/>
    <x v="28"/>
    <s v="A00110027633-900"/>
    <x v="28"/>
    <m/>
    <n v="-3207.32"/>
    <n v="0"/>
    <n v="0"/>
    <n v="0"/>
    <n v="0"/>
    <n v="0"/>
    <n v="0"/>
    <n v="0"/>
    <n v="0"/>
    <n v="0"/>
    <n v="0"/>
    <n v="-3207.32"/>
  </r>
  <r>
    <x v="0"/>
    <x v="3"/>
    <x v="29"/>
    <s v="A00170001234-103"/>
    <x v="29"/>
    <m/>
    <n v="11345.85"/>
    <n v="5707.72"/>
    <n v="3531.17"/>
    <n v="8893.41"/>
    <n v="6355.61"/>
    <n v="6403.53"/>
    <n v="5745.64"/>
    <n v="5959.99"/>
    <n v="6243.44"/>
    <n v="2262.5500000000002"/>
    <n v="1681.5"/>
    <n v="64130.409999999996"/>
  </r>
  <r>
    <x v="0"/>
    <x v="3"/>
    <x v="30"/>
    <s v="A00170001234-106"/>
    <x v="30"/>
    <m/>
    <n v="0"/>
    <n v="528.67999999999995"/>
    <n v="414.28"/>
    <n v="222.69"/>
    <n v="1025.42"/>
    <n v="0"/>
    <n v="0"/>
    <n v="1920"/>
    <n v="0"/>
    <n v="0"/>
    <n v="0"/>
    <n v="4111.07"/>
  </r>
  <r>
    <x v="1"/>
    <x v="3"/>
    <x v="30"/>
    <s v="A00270001234-106"/>
    <x v="30"/>
    <m/>
    <n v="0"/>
    <n v="528.67999999999995"/>
    <n v="414.29"/>
    <n v="222.69"/>
    <n v="1025.42"/>
    <n v="0"/>
    <n v="0"/>
    <n v="1920"/>
    <n v="0"/>
    <n v="0"/>
    <n v="0"/>
    <n v="4111.08"/>
  </r>
  <r>
    <x v="0"/>
    <x v="0"/>
    <x v="31"/>
    <s v="A00110027663-871"/>
    <x v="31"/>
    <m/>
    <n v="0"/>
    <n v="0"/>
    <n v="0"/>
    <n v="0"/>
    <n v="0"/>
    <n v="70828.5"/>
    <n v="0"/>
    <n v="0"/>
    <n v="180750"/>
    <n v="130067.5"/>
    <n v="-203509.9"/>
    <n v="178136.1"/>
  </r>
  <r>
    <x v="0"/>
    <x v="0"/>
    <x v="32"/>
    <s v="A00110027663-879"/>
    <x v="32"/>
    <m/>
    <n v="0"/>
    <n v="0"/>
    <n v="0"/>
    <n v="0"/>
    <n v="0"/>
    <n v="64070.54"/>
    <n v="3379"/>
    <n v="13979.05"/>
    <n v="25084.31"/>
    <n v="30930.21"/>
    <n v="100430.01"/>
    <n v="237873.12"/>
  </r>
  <r>
    <x v="0"/>
    <x v="0"/>
    <x v="33"/>
    <s v="A00110027663-880"/>
    <x v="33"/>
    <m/>
    <n v="0"/>
    <n v="0"/>
    <n v="0"/>
    <n v="0"/>
    <n v="0"/>
    <n v="2514.2899999999995"/>
    <n v="2716.8525000000004"/>
    <n v="3839.64"/>
    <n v="7537.2375000000011"/>
    <n v="6696.0424999999996"/>
    <n v="2319.6125000000011"/>
    <n v="25623.675000000003"/>
  </r>
  <r>
    <x v="0"/>
    <x v="0"/>
    <x v="34"/>
    <s v="A00110027663-882"/>
    <x v="34"/>
    <m/>
    <n v="0"/>
    <n v="0"/>
    <n v="0"/>
    <n v="0"/>
    <n v="0"/>
    <n v="5120.05"/>
    <n v="27306.59"/>
    <n v="26232.41"/>
    <n v="30609.06"/>
    <n v="23187.61"/>
    <n v="3327.77"/>
    <n v="115783.49"/>
  </r>
  <r>
    <x v="0"/>
    <x v="0"/>
    <x v="35"/>
    <s v="A00110027663-883"/>
    <x v="35"/>
    <m/>
    <n v="0"/>
    <n v="0"/>
    <n v="0"/>
    <n v="0"/>
    <n v="0"/>
    <n v="7812.5"/>
    <n v="5085.22"/>
    <n v="3268.39"/>
    <n v="13554.88"/>
    <n v="13310.72"/>
    <n v="21249.919999999998"/>
    <n v="64281.63"/>
  </r>
  <r>
    <x v="1"/>
    <x v="0"/>
    <x v="31"/>
    <s v="A00210027663-871"/>
    <x v="31"/>
    <m/>
    <n v="0"/>
    <n v="0"/>
    <n v="0"/>
    <n v="0"/>
    <n v="0"/>
    <n v="70828.5"/>
    <n v="0"/>
    <n v="0"/>
    <n v="180750"/>
    <n v="130067.5"/>
    <n v="-203509.9"/>
    <n v="178136.1"/>
  </r>
  <r>
    <x v="1"/>
    <x v="0"/>
    <x v="32"/>
    <s v="A00210027663-879"/>
    <x v="32"/>
    <m/>
    <n v="0"/>
    <n v="0"/>
    <n v="0"/>
    <n v="0"/>
    <n v="0"/>
    <n v="64070.54"/>
    <n v="3379"/>
    <n v="13979.05"/>
    <n v="25084.32"/>
    <n v="30930.23"/>
    <n v="100430.02"/>
    <n v="237873.16000000003"/>
  </r>
  <r>
    <x v="1"/>
    <x v="0"/>
    <x v="33"/>
    <s v="A00210027663-880"/>
    <x v="33"/>
    <m/>
    <n v="0"/>
    <n v="0"/>
    <n v="0"/>
    <n v="0"/>
    <n v="0"/>
    <n v="2514.2999999999997"/>
    <n v="2716.6725000000001"/>
    <n v="3839.39"/>
    <n v="7536.9575000000013"/>
    <n v="6695.9325000000008"/>
    <n v="2319.7825000000012"/>
    <n v="25623.035000000003"/>
  </r>
  <r>
    <x v="1"/>
    <x v="0"/>
    <x v="34"/>
    <s v="A00210027663-882"/>
    <x v="34"/>
    <m/>
    <n v="0"/>
    <n v="0"/>
    <n v="0"/>
    <n v="0"/>
    <n v="0"/>
    <n v="5120.05"/>
    <n v="27306.6"/>
    <n v="26232.42"/>
    <n v="30609.08"/>
    <n v="23187.62"/>
    <n v="3327.82"/>
    <n v="115783.59"/>
  </r>
  <r>
    <x v="1"/>
    <x v="0"/>
    <x v="35"/>
    <s v="A00210027663-883"/>
    <x v="35"/>
    <m/>
    <n v="0"/>
    <n v="0"/>
    <n v="0"/>
    <n v="0"/>
    <n v="0"/>
    <n v="7812.5"/>
    <n v="5085.22"/>
    <n v="3268.39"/>
    <n v="13554.88"/>
    <n v="13310.72"/>
    <n v="21249.919999999998"/>
    <n v="64281.63"/>
  </r>
  <r>
    <x v="1"/>
    <x v="0"/>
    <x v="36"/>
    <s v="A00210027663-881"/>
    <x v="36"/>
    <m/>
    <n v="0"/>
    <n v="0"/>
    <n v="0"/>
    <n v="0"/>
    <n v="0"/>
    <n v="0"/>
    <n v="19789.82"/>
    <n v="16068.48"/>
    <n v="59627.64"/>
    <n v="18558.28"/>
    <n v="92850.45"/>
    <n v="206894.66999999998"/>
  </r>
  <r>
    <x v="0"/>
    <x v="0"/>
    <x v="36"/>
    <s v="A00110027663-881"/>
    <x v="36"/>
    <m/>
    <n v="0"/>
    <n v="0"/>
    <n v="0"/>
    <n v="0"/>
    <n v="0"/>
    <n v="0"/>
    <n v="19789.77"/>
    <n v="16068.47"/>
    <n v="59627.63"/>
    <n v="18558.259999999998"/>
    <n v="92850.44"/>
    <n v="206894.57"/>
  </r>
  <r>
    <x v="1"/>
    <x v="0"/>
    <x v="37"/>
    <s v="A00210028681-900"/>
    <x v="37"/>
    <m/>
    <n v="0"/>
    <n v="0"/>
    <n v="0"/>
    <n v="0"/>
    <n v="0"/>
    <n v="0"/>
    <n v="0"/>
    <n v="12035"/>
    <n v="0"/>
    <n v="0"/>
    <n v="0"/>
    <n v="12035"/>
  </r>
  <r>
    <x v="0"/>
    <x v="0"/>
    <x v="37"/>
    <s v="A00110028681-900"/>
    <x v="37"/>
    <m/>
    <n v="0"/>
    <n v="0"/>
    <n v="0"/>
    <n v="0"/>
    <n v="0"/>
    <n v="0"/>
    <n v="0"/>
    <n v="12035"/>
    <n v="0"/>
    <n v="0"/>
    <n v="0"/>
    <n v="12035"/>
  </r>
  <r>
    <x v="0"/>
    <x v="0"/>
    <x v="38"/>
    <s v="A00110027663-872"/>
    <x v="38"/>
    <m/>
    <n v="0"/>
    <n v="0"/>
    <n v="0"/>
    <n v="0"/>
    <n v="0"/>
    <n v="0"/>
    <n v="0"/>
    <n v="0"/>
    <n v="14.515000000000001"/>
    <n v="0"/>
    <n v="0"/>
    <n v="14.515000000000001"/>
  </r>
  <r>
    <x v="0"/>
    <x v="0"/>
    <x v="39"/>
    <s v="A00110027663-878"/>
    <x v="39"/>
    <m/>
    <n v="0"/>
    <n v="0"/>
    <n v="0"/>
    <n v="0"/>
    <n v="0"/>
    <n v="0"/>
    <n v="0"/>
    <n v="0"/>
    <n v="12645.12"/>
    <n v="-340.81"/>
    <n v="492745.3"/>
    <n v="505049.61"/>
  </r>
  <r>
    <x v="0"/>
    <x v="0"/>
    <x v="40"/>
    <s v="A00170001234-108"/>
    <x v="0"/>
    <m/>
    <n v="0"/>
    <n v="0"/>
    <n v="0"/>
    <n v="0"/>
    <n v="0"/>
    <n v="0"/>
    <n v="0"/>
    <n v="0"/>
    <n v="123.75"/>
    <n v="2184.2600000000002"/>
    <n v="-382.2"/>
    <n v="1925.8100000000002"/>
  </r>
  <r>
    <x v="1"/>
    <x v="0"/>
    <x v="38"/>
    <s v="A00210027663-872"/>
    <x v="38"/>
    <m/>
    <n v="0"/>
    <n v="0"/>
    <n v="0"/>
    <n v="0"/>
    <n v="0"/>
    <n v="0"/>
    <n v="0"/>
    <n v="0"/>
    <n v="14.525000000000002"/>
    <n v="0"/>
    <n v="0"/>
    <n v="14.525000000000002"/>
  </r>
  <r>
    <x v="1"/>
    <x v="0"/>
    <x v="39"/>
    <s v="A00210027663-878"/>
    <x v="39"/>
    <m/>
    <n v="0"/>
    <n v="0"/>
    <n v="0"/>
    <n v="0"/>
    <n v="0"/>
    <n v="0"/>
    <n v="0"/>
    <n v="0"/>
    <n v="12645.14"/>
    <n v="-340.82"/>
    <n v="492745.8"/>
    <n v="505050.12"/>
  </r>
  <r>
    <x v="1"/>
    <x v="0"/>
    <x v="40"/>
    <s v="A00270001234-108"/>
    <x v="0"/>
    <m/>
    <n v="0"/>
    <n v="0"/>
    <n v="0"/>
    <n v="0"/>
    <n v="0"/>
    <n v="0"/>
    <n v="0"/>
    <n v="0"/>
    <n v="123.75"/>
    <n v="2184.2600000000002"/>
    <n v="-382.2"/>
    <n v="1925.8100000000002"/>
  </r>
  <r>
    <x v="0"/>
    <x v="0"/>
    <x v="41"/>
    <s v="A00110027663-870"/>
    <x v="40"/>
    <m/>
    <n v="0"/>
    <n v="0"/>
    <n v="0"/>
    <n v="0"/>
    <n v="0"/>
    <n v="0"/>
    <n v="0"/>
    <n v="0"/>
    <n v="0"/>
    <n v="2075"/>
    <n v="0"/>
    <n v="2075"/>
  </r>
  <r>
    <x v="0"/>
    <x v="0"/>
    <x v="42"/>
    <s v="A00110027663-873"/>
    <x v="41"/>
    <m/>
    <n v="0"/>
    <n v="0"/>
    <n v="0"/>
    <n v="0"/>
    <n v="0"/>
    <n v="0"/>
    <n v="0"/>
    <n v="0"/>
    <n v="0"/>
    <n v="9437.5"/>
    <n v="-9437.5"/>
    <n v="0"/>
  </r>
  <r>
    <x v="1"/>
    <x v="0"/>
    <x v="41"/>
    <s v="A00210027663-870"/>
    <x v="40"/>
    <m/>
    <n v="0"/>
    <n v="0"/>
    <n v="0"/>
    <n v="0"/>
    <n v="0"/>
    <n v="0"/>
    <n v="0"/>
    <n v="0"/>
    <n v="0"/>
    <n v="2075"/>
    <n v="0"/>
    <n v="2075"/>
  </r>
  <r>
    <x v="1"/>
    <x v="0"/>
    <x v="42"/>
    <s v="A00210027663-873"/>
    <x v="41"/>
    <m/>
    <n v="0"/>
    <n v="0"/>
    <n v="0"/>
    <n v="0"/>
    <n v="0"/>
    <n v="0"/>
    <n v="0"/>
    <n v="0"/>
    <n v="0"/>
    <n v="9437.5"/>
    <n v="-9437.5"/>
    <n v="0"/>
  </r>
  <r>
    <x v="0"/>
    <x v="2"/>
    <x v="43"/>
    <s v="A00110027025-817"/>
    <x v="42"/>
    <m/>
    <n v="0"/>
    <n v="0"/>
    <n v="0"/>
    <n v="0"/>
    <n v="0"/>
    <n v="0"/>
    <n v="0"/>
    <n v="0"/>
    <n v="0"/>
    <n v="0"/>
    <n v="748.93"/>
    <n v="748.93"/>
  </r>
  <r>
    <x v="1"/>
    <x v="2"/>
    <x v="43"/>
    <s v="A00210027025-817"/>
    <x v="42"/>
    <m/>
    <n v="0"/>
    <n v="0"/>
    <n v="0"/>
    <n v="0"/>
    <n v="0"/>
    <n v="0"/>
    <n v="0"/>
    <n v="0"/>
    <n v="0"/>
    <n v="0"/>
    <n v="748.93"/>
    <n v="748.93"/>
  </r>
  <r>
    <x v="1"/>
    <x v="0"/>
    <x v="28"/>
    <s v="A00210027633-900"/>
    <x v="28"/>
    <m/>
    <n v="-3207.32"/>
    <n v="0"/>
    <n v="0"/>
    <n v="0"/>
    <n v="0"/>
    <n v="0"/>
    <n v="0"/>
    <n v="0"/>
    <n v="0"/>
    <n v="0"/>
    <n v="0"/>
    <n v="-3207.32"/>
  </r>
  <r>
    <x v="0"/>
    <x v="3"/>
    <x v="29"/>
    <s v="A00170001234-103"/>
    <x v="29"/>
    <m/>
    <n v="11345.85"/>
    <n v="5707.72"/>
    <n v="3531.17"/>
    <n v="8893.41"/>
    <n v="6355.61"/>
    <n v="6403.53"/>
    <n v="5745.64"/>
    <n v="5959.99"/>
    <n v="6243.44"/>
    <n v="2262.5500000000002"/>
    <n v="1681.5"/>
    <n v="64130.409999999996"/>
  </r>
  <r>
    <x v="1"/>
    <x v="2"/>
    <x v="27"/>
    <s v="A00210027025-813"/>
    <x v="27"/>
    <m/>
    <n v="106.03500000000001"/>
    <n v="656.77"/>
    <n v="0"/>
    <n v="88.84"/>
    <n v="0"/>
    <n v="1952.74"/>
    <n v="0"/>
    <n v="211.2825"/>
    <n v="1302.44"/>
    <n v="0"/>
    <n v="0"/>
    <n v="4318.1075000000001"/>
  </r>
  <r>
    <x v="2"/>
    <x v="0"/>
    <x v="0"/>
    <s v="A003000"/>
    <x v="0"/>
    <n v="6.017500003778764E-4"/>
    <n v="0"/>
    <n v="-4.9487500000395812E-3"/>
    <n v="-2.3484999999539014E-3"/>
    <n v="-4.2107500000838627E-3"/>
    <n v="2.3462499999027386E-3"/>
    <n v="2.2982499994412819E-3"/>
    <n v="3.4405000004085196E-3"/>
    <n v="2.9140000001461885E-3"/>
    <n v="0"/>
    <n v="-4.3249999873751221E-4"/>
    <n v="-1.3919999997540344E-3"/>
    <n v="-1.7317499982922868E-3"/>
  </r>
  <r>
    <x v="2"/>
    <x v="0"/>
    <x v="44"/>
    <s v="A00310026178-900"/>
    <x v="43"/>
    <n v="95623.180000000008"/>
    <n v="34007.027500000004"/>
    <n v="18564.75"/>
    <n v="100016.9075"/>
    <n v="43213.978750000002"/>
    <n v="26496.18375"/>
    <n v="1219.6412500000001"/>
    <n v="1861.66"/>
    <n v="1336.76"/>
    <n v="94.28"/>
    <n v="0"/>
    <n v="0"/>
    <n v="322434.36875000002"/>
  </r>
  <r>
    <x v="2"/>
    <x v="0"/>
    <x v="45"/>
    <s v="A00310026991-900"/>
    <x v="44"/>
    <n v="2350.2537500000003"/>
    <n v="2330.5800000000004"/>
    <n v="2696.0237500000003"/>
    <n v="-2235.2737500000003"/>
    <n v="25962.29"/>
    <n v="-511.69"/>
    <n v="0"/>
    <n v="0"/>
    <n v="0"/>
    <n v="0"/>
    <n v="0"/>
    <n v="0"/>
    <n v="30592.183750000004"/>
  </r>
  <r>
    <x v="2"/>
    <x v="1"/>
    <x v="2"/>
    <s v="A00310027024-120"/>
    <x v="2"/>
    <n v="476.87352949999996"/>
    <n v="0"/>
    <n v="0"/>
    <n v="0"/>
    <n v="0"/>
    <n v="0"/>
    <n v="0"/>
    <n v="0"/>
    <n v="0"/>
    <n v="0"/>
    <n v="0"/>
    <n v="0"/>
    <n v="476.87352949999996"/>
  </r>
  <r>
    <x v="2"/>
    <x v="1"/>
    <x v="3"/>
    <s v="A00310027024-810"/>
    <x v="3"/>
    <n v="207.57448725000006"/>
    <n v="539.87129774999994"/>
    <n v="436.54335399999991"/>
    <n v="1608.55642625"/>
    <n v="115.60645224999999"/>
    <n v="30.531905749999979"/>
    <n v="509.92020849999994"/>
    <n v="1287.502868"/>
    <n v="321.55970149999996"/>
    <n v="576.16"/>
    <n v="42.566310999999985"/>
    <n v="161.16315875000001"/>
    <n v="5837.5561709999993"/>
  </r>
  <r>
    <x v="2"/>
    <x v="1"/>
    <x v="4"/>
    <s v="A00310027024-811"/>
    <x v="4"/>
    <n v="2708.55"/>
    <n v="2789.09"/>
    <n v="1741.5238245"/>
    <n v="2999.33"/>
    <n v="645.02"/>
    <n v="2320.91"/>
    <n v="902.13"/>
    <n v="3093.97"/>
    <n v="4260.1400000000003"/>
    <n v="2164.84"/>
    <n v="1733.26"/>
    <n v="2014.82"/>
    <n v="27373.583824499998"/>
  </r>
  <r>
    <x v="2"/>
    <x v="1"/>
    <x v="5"/>
    <s v="A00310027024-812"/>
    <x v="5"/>
    <n v="1695.4814179999998"/>
    <n v="413.2501635000001"/>
    <n v="975.6964307500001"/>
    <n v="1629.874108"/>
    <n v="1846.831512"/>
    <n v="1385.3829370000001"/>
    <n v="1512.61924325"/>
    <n v="69.04544150000001"/>
    <n v="938.73738450000008"/>
    <n v="1145.3"/>
    <n v="564.90162149999992"/>
    <n v="650.50223325000002"/>
    <n v="12827.622493249999"/>
  </r>
  <r>
    <x v="2"/>
    <x v="1"/>
    <x v="6"/>
    <s v="A00310027024-813"/>
    <x v="6"/>
    <n v="431.19946350000004"/>
    <n v="135.78448924999995"/>
    <n v="28.586089500000003"/>
    <n v="220.18606425000002"/>
    <n v="89.4817465"/>
    <n v="-14.062939"/>
    <n v="0"/>
    <n v="0"/>
    <n v="0"/>
    <n v="124.24"/>
    <n v="0"/>
    <n v="0"/>
    <n v="1015.414914"/>
  </r>
  <r>
    <x v="2"/>
    <x v="1"/>
    <x v="7"/>
    <s v="A00310027024-814"/>
    <x v="7"/>
    <n v="28.67"/>
    <n v="396.81"/>
    <n v="1628.58"/>
    <n v="878.36"/>
    <n v="465"/>
    <n v="0"/>
    <n v="0"/>
    <n v="654.45000000000005"/>
    <n v="1557.12"/>
    <n v="1071.2"/>
    <n v="1195.3499999999999"/>
    <n v="943.17"/>
    <n v="8818.7099999999991"/>
  </r>
  <r>
    <x v="2"/>
    <x v="1"/>
    <x v="8"/>
    <s v="A00310027024-815"/>
    <x v="8"/>
    <n v="1600.91"/>
    <n v="1548.71"/>
    <n v="1636.93"/>
    <n v="2033.11"/>
    <n v="1166.28"/>
    <n v="1718.05"/>
    <n v="3413.37"/>
    <n v="3898.77"/>
    <n v="3328.47"/>
    <n v="7008.86"/>
    <n v="3748.77"/>
    <n v="2191.34"/>
    <n v="33293.570000000007"/>
  </r>
  <r>
    <x v="2"/>
    <x v="1"/>
    <x v="9"/>
    <s v="A00310027024-818"/>
    <x v="9"/>
    <n v="856.07"/>
    <n v="455.71"/>
    <n v="190.43"/>
    <n v="-134.16999999999999"/>
    <n v="272.56"/>
    <n v="424.8"/>
    <n v="57.55"/>
    <n v="85.18"/>
    <n v="-85.18"/>
    <n v="0"/>
    <n v="0"/>
    <n v="0"/>
    <n v="2122.9500000000003"/>
  </r>
  <r>
    <x v="2"/>
    <x v="4"/>
    <x v="46"/>
    <s v="A00310027025-106"/>
    <x v="45"/>
    <n v="49.5"/>
    <n v="0"/>
    <n v="0"/>
    <n v="0"/>
    <n v="0"/>
    <n v="0"/>
    <n v="0"/>
    <n v="0"/>
    <n v="0"/>
    <n v="0"/>
    <n v="0"/>
    <n v="0"/>
    <n v="49.5"/>
  </r>
  <r>
    <x v="2"/>
    <x v="5"/>
    <x v="47"/>
    <s v="A00310027026-101"/>
    <x v="46"/>
    <n v="109.57"/>
    <n v="0"/>
    <n v="0"/>
    <n v="0"/>
    <n v="0"/>
    <n v="0"/>
    <n v="0"/>
    <n v="0"/>
    <n v="0"/>
    <n v="0"/>
    <n v="0"/>
    <n v="0"/>
    <n v="109.57"/>
  </r>
  <r>
    <x v="2"/>
    <x v="5"/>
    <x v="48"/>
    <s v="A00310027026-102"/>
    <x v="47"/>
    <n v="139.88999999999999"/>
    <n v="0"/>
    <n v="0"/>
    <n v="0"/>
    <n v="0"/>
    <n v="0"/>
    <n v="0"/>
    <n v="0"/>
    <n v="0"/>
    <n v="0"/>
    <n v="0"/>
    <n v="0"/>
    <n v="139.88999999999999"/>
  </r>
  <r>
    <x v="2"/>
    <x v="5"/>
    <x v="49"/>
    <s v="A00310027026-810"/>
    <x v="48"/>
    <n v="463.18250000000006"/>
    <n v="441.10500000000013"/>
    <n v="775.28999999999974"/>
    <n v="4489.4862499999999"/>
    <n v="1924.6887499999998"/>
    <n v="7750.0599999999995"/>
    <n v="483.30624999999992"/>
    <n v="2043.6962500000002"/>
    <n v="269"/>
    <n v="2264.6999999999998"/>
    <n v="-2363.2512500000003"/>
    <n v="-897.53875000000005"/>
    <n v="17643.724999999999"/>
  </r>
  <r>
    <x v="2"/>
    <x v="5"/>
    <x v="50"/>
    <s v="A00310027026-811"/>
    <x v="49"/>
    <n v="5032.47"/>
    <n v="6764.58"/>
    <n v="5063.8012499999995"/>
    <n v="8175.45"/>
    <n v="5314.7"/>
    <n v="8160.29"/>
    <n v="5219.8500000000004"/>
    <n v="4958.88"/>
    <n v="7121.29"/>
    <n v="6744.78"/>
    <n v="6951.9"/>
    <n v="7259.36"/>
    <n v="76767.351249999992"/>
  </r>
  <r>
    <x v="2"/>
    <x v="5"/>
    <x v="51"/>
    <s v="A00310027026-812"/>
    <x v="50"/>
    <n v="2850.9875000000002"/>
    <n v="1901.9775000000002"/>
    <n v="1245.3987499999998"/>
    <n v="1218.0974999999999"/>
    <n v="3360.73"/>
    <n v="3152.3912499999992"/>
    <n v="4387.8900000000003"/>
    <n v="1106.8000000000002"/>
    <n v="2727.4250000000002"/>
    <n v="9163.7900000000009"/>
    <n v="4951.4775"/>
    <n v="3008.3087500000001"/>
    <n v="39075.273749999993"/>
  </r>
  <r>
    <x v="2"/>
    <x v="5"/>
    <x v="52"/>
    <s v="A00310027026-813"/>
    <x v="51"/>
    <n v="984.72874999999999"/>
    <n v="51.03"/>
    <n v="122.14"/>
    <n v="62.501249999999999"/>
    <n v="527.38374999999996"/>
    <n v="1046.9074999999998"/>
    <n v="58.66749999999999"/>
    <n v="245.20249999999999"/>
    <n v="272.55749999999995"/>
    <n v="416.55"/>
    <n v="436.07"/>
    <n v="50.47"/>
    <n v="4274.2087499999998"/>
  </r>
  <r>
    <x v="2"/>
    <x v="5"/>
    <x v="53"/>
    <s v="A00310027026-814"/>
    <x v="52"/>
    <n v="785.59"/>
    <n v="2031.95"/>
    <n v="1971.46"/>
    <n v="4878.09"/>
    <n v="1768.72"/>
    <n v="303.85000000000002"/>
    <n v="278.02999999999997"/>
    <n v="-250.75"/>
    <n v="1007.73"/>
    <n v="1916.19"/>
    <n v="4100.74"/>
    <n v="4241.29"/>
    <n v="23032.89"/>
  </r>
  <r>
    <x v="2"/>
    <x v="5"/>
    <x v="54"/>
    <s v="A00310027026-815"/>
    <x v="53"/>
    <n v="-275"/>
    <n v="400.62"/>
    <n v="0"/>
    <n v="457.87"/>
    <n v="182.69"/>
    <n v="3423.81"/>
    <n v="-174.5"/>
    <n v="1353.64"/>
    <n v="1575.87"/>
    <n v="1768.14"/>
    <n v="317.22000000000003"/>
    <n v="1273.69"/>
    <n v="10304.049999999999"/>
  </r>
  <r>
    <x v="2"/>
    <x v="5"/>
    <x v="55"/>
    <s v="A00310027026-816"/>
    <x v="54"/>
    <n v="28.95"/>
    <n v="218.55"/>
    <n v="158.41"/>
    <n v="210.43"/>
    <n v="0"/>
    <n v="315.85000000000002"/>
    <n v="825.12"/>
    <n v="484.53"/>
    <n v="69.930000000000007"/>
    <n v="263.79000000000002"/>
    <n v="141.25"/>
    <n v="40.51"/>
    <n v="2757.32"/>
  </r>
  <r>
    <x v="2"/>
    <x v="5"/>
    <x v="56"/>
    <s v="A00310027026-818"/>
    <x v="55"/>
    <n v="2551"/>
    <n v="2375.7800000000002"/>
    <n v="2847.34"/>
    <n v="1718.59"/>
    <n v="-42.77"/>
    <n v="125"/>
    <n v="-577.62"/>
    <n v="712.5"/>
    <n v="539.01"/>
    <n v="0"/>
    <n v="1665.4612500000001"/>
    <n v="686.36"/>
    <n v="12600.651250000001"/>
  </r>
  <r>
    <x v="2"/>
    <x v="4"/>
    <x v="57"/>
    <s v="A00310027026-821"/>
    <x v="56"/>
    <n v="3687.0275000000001"/>
    <n v="6340.8437499999991"/>
    <n v="5529.2149999999992"/>
    <n v="166.40625"/>
    <n v="8203.0424999999996"/>
    <n v="1881.75875"/>
    <n v="4589.7062500000002"/>
    <n v="2637.6400000000003"/>
    <n v="3000.6750000000002"/>
    <n v="5005.8500000000004"/>
    <n v="1241.6124999999997"/>
    <n v="7007.1962499999991"/>
    <n v="49290.973750000005"/>
  </r>
  <r>
    <x v="2"/>
    <x v="4"/>
    <x v="58"/>
    <s v="A00310027026-823"/>
    <x v="57"/>
    <n v="625"/>
    <n v="-625"/>
    <n v="0"/>
    <n v="0"/>
    <n v="0"/>
    <n v="0"/>
    <n v="0"/>
    <n v="0"/>
    <n v="0"/>
    <n v="0"/>
    <n v="0"/>
    <n v="4933.5"/>
    <n v="4933.5"/>
  </r>
  <r>
    <x v="2"/>
    <x v="4"/>
    <x v="59"/>
    <s v="A00310027026-824"/>
    <x v="58"/>
    <n v="9656.14"/>
    <n v="6811.63"/>
    <n v="5863.28"/>
    <n v="6346.22"/>
    <n v="0"/>
    <n v="4023.1"/>
    <n v="1327.75"/>
    <n v="1491.66"/>
    <n v="1152.4000000000001"/>
    <n v="990.73"/>
    <n v="3296.81"/>
    <n v="3217.8"/>
    <n v="44177.520000000004"/>
  </r>
  <r>
    <x v="2"/>
    <x v="0"/>
    <x v="19"/>
    <s v="A00310027961-900"/>
    <x v="19"/>
    <n v="4912.8729999999996"/>
    <n v="738.7639999999999"/>
    <n v="78.92"/>
    <n v="-547.61"/>
    <n v="26.520000000000003"/>
    <n v="117.756"/>
    <n v="234.05"/>
    <n v="-0.01"/>
    <n v="0"/>
    <n v="0"/>
    <n v="0"/>
    <n v="0"/>
    <n v="5561.2630000000008"/>
  </r>
  <r>
    <x v="2"/>
    <x v="0"/>
    <x v="60"/>
    <s v="A00310028369-870"/>
    <x v="21"/>
    <n v="2712.68"/>
    <n v="19097.255000000001"/>
    <n v="-8007.96"/>
    <n v="40977.763749999998"/>
    <n v="1674.2637499999998"/>
    <n v="2782.665"/>
    <n v="11603.078750000001"/>
    <n v="1000"/>
    <n v="2322.41"/>
    <n v="139.91999999999999"/>
    <n v="854.52"/>
    <n v="375"/>
    <n v="75531.596250000002"/>
  </r>
  <r>
    <x v="2"/>
    <x v="3"/>
    <x v="22"/>
    <s v="A00370001234-100"/>
    <x v="22"/>
    <n v="7766.6175000000003"/>
    <n v="9273.7674999999999"/>
    <n v="8262.4565000000002"/>
    <n v="9320.6769999999997"/>
    <n v="8958.7970000000005"/>
    <n v="8275.933500000001"/>
    <n v="7672.0170000000007"/>
    <n v="10005.609499999999"/>
    <n v="10314.93"/>
    <n v="8085.9"/>
    <n v="7306.95"/>
    <n v="6733.4610000000002"/>
    <n v="101977.11649999997"/>
  </r>
  <r>
    <x v="2"/>
    <x v="3"/>
    <x v="23"/>
    <s v="A00370001234-101"/>
    <x v="23"/>
    <n v="842.36"/>
    <n v="1491.53"/>
    <n v="656.82"/>
    <n v="2091.67"/>
    <n v="1000.2"/>
    <n v="1251.56"/>
    <n v="333.27"/>
    <n v="1000.31"/>
    <n v="333.52"/>
    <n v="0"/>
    <n v="2063.46"/>
    <n v="0"/>
    <n v="11064.7"/>
  </r>
  <r>
    <x v="2"/>
    <x v="3"/>
    <x v="24"/>
    <s v="A00370001234-102"/>
    <x v="24"/>
    <n v="5954.05"/>
    <n v="6099.01"/>
    <n v="8646.24"/>
    <n v="6948.62"/>
    <n v="6900"/>
    <n v="7482.96"/>
    <n v="6193.67"/>
    <n v="6028.26"/>
    <n v="3432.49"/>
    <n v="4218.8599999999997"/>
    <n v="4217.22"/>
    <n v="2453.9499999999998"/>
    <n v="68575.329999999987"/>
  </r>
  <r>
    <x v="2"/>
    <x v="3"/>
    <x v="25"/>
    <s v="A00370001235-102"/>
    <x v="25"/>
    <n v="1649.28"/>
    <n v="0"/>
    <n v="0"/>
    <n v="0"/>
    <n v="0"/>
    <n v="0"/>
    <n v="0"/>
    <n v="0"/>
    <n v="0"/>
    <n v="0"/>
    <n v="0"/>
    <n v="0"/>
    <n v="1649.28"/>
  </r>
  <r>
    <x v="2"/>
    <x v="3"/>
    <x v="26"/>
    <s v="A00370001238-104"/>
    <x v="26"/>
    <n v="3247.73"/>
    <n v="349.91"/>
    <n v="225.14"/>
    <n v="218.55"/>
    <n v="145.69"/>
    <n v="485.65"/>
    <n v="0"/>
    <n v="0"/>
    <n v="0"/>
    <n v="0"/>
    <n v="0"/>
    <n v="0"/>
    <n v="4672.6699999999992"/>
  </r>
  <r>
    <x v="3"/>
    <x v="0"/>
    <x v="0"/>
    <s v="A003000"/>
    <x v="0"/>
    <n v="6.0174999992312905E-4"/>
    <n v="3.7995000000421442E-3"/>
    <n v="-4.9487499995848339E-3"/>
    <n v="-2.348499999499154E-3"/>
    <n v="-4.2107499996291153E-3"/>
    <n v="2.3462500001301123E-3"/>
    <n v="2.2982499996686556E-3"/>
    <n v="3.4405000004085196E-3"/>
    <n v="2.9140000001461885E-3"/>
    <n v="0"/>
    <n v="-4.3249999896488589E-4"/>
    <n v="-1.3919999997540344E-3"/>
    <n v="2.0677500028867257E-3"/>
  </r>
  <r>
    <x v="3"/>
    <x v="0"/>
    <x v="44"/>
    <s v="A00410026178-900"/>
    <x v="43"/>
    <n v="95623.25"/>
    <n v="34007.057500000003"/>
    <n v="18564.82"/>
    <n v="100016.9175"/>
    <n v="43214.028749999998"/>
    <n v="26496.263750000002"/>
    <n v="1219.6912499999999"/>
    <n v="1861.66"/>
    <n v="1336.76"/>
    <n v="94.28"/>
    <n v="0"/>
    <n v="0"/>
    <n v="322434.72874999995"/>
  </r>
  <r>
    <x v="3"/>
    <x v="0"/>
    <x v="45"/>
    <s v="A00410026991-900"/>
    <x v="44"/>
    <n v="2350.2637500000001"/>
    <n v="2330.61"/>
    <n v="2696.0137500000001"/>
    <n v="-2235.2637500000001"/>
    <n v="25962.29"/>
    <n v="-511.69"/>
    <n v="0"/>
    <n v="0"/>
    <n v="0"/>
    <n v="0"/>
    <n v="0"/>
    <n v="0"/>
    <n v="30592.223750000001"/>
  </r>
  <r>
    <x v="3"/>
    <x v="1"/>
    <x v="2"/>
    <s v="A00410027024-120"/>
    <x v="2"/>
    <n v="476.87352949999996"/>
    <n v="0"/>
    <n v="0"/>
    <n v="0"/>
    <n v="0"/>
    <n v="0"/>
    <n v="0"/>
    <n v="0"/>
    <n v="0"/>
    <n v="0"/>
    <n v="0"/>
    <n v="0"/>
    <n v="476.87352949999996"/>
  </r>
  <r>
    <x v="3"/>
    <x v="1"/>
    <x v="3"/>
    <s v="A00410027024-810"/>
    <x v="3"/>
    <n v="207.57448725000006"/>
    <n v="539.87129774999994"/>
    <n v="436.54335399999991"/>
    <n v="1608.55642625"/>
    <n v="115.60645224999999"/>
    <n v="30.531905749999979"/>
    <n v="509.92020849999994"/>
    <n v="1287.502868"/>
    <n v="321.55970149999996"/>
    <n v="576.16"/>
    <n v="42.566310999999985"/>
    <n v="161.16315875000001"/>
    <n v="5837.5561709999993"/>
  </r>
  <r>
    <x v="3"/>
    <x v="1"/>
    <x v="4"/>
    <s v="A00410027024-811"/>
    <x v="4"/>
    <n v="2708.55"/>
    <n v="2789.09"/>
    <n v="1741.5238245"/>
    <n v="2999.33"/>
    <n v="645.02"/>
    <n v="2320.91"/>
    <n v="902.13"/>
    <n v="3093.97"/>
    <n v="4260.1400000000003"/>
    <n v="2164.84"/>
    <n v="1733.26"/>
    <n v="2014.82"/>
    <n v="27373.583824499998"/>
  </r>
  <r>
    <x v="3"/>
    <x v="1"/>
    <x v="5"/>
    <s v="A00410027024-812"/>
    <x v="5"/>
    <n v="1695.4814179999998"/>
    <n v="413.2501635000001"/>
    <n v="975.6964307500001"/>
    <n v="1629.874108"/>
    <n v="1846.831512"/>
    <n v="1385.3829370000001"/>
    <n v="1512.61924325"/>
    <n v="69.04544150000001"/>
    <n v="938.73738450000008"/>
    <n v="1145.3"/>
    <n v="564.90162149999992"/>
    <n v="650.50223325000002"/>
    <n v="12827.622493249999"/>
  </r>
  <r>
    <x v="3"/>
    <x v="1"/>
    <x v="6"/>
    <s v="A00410027024-813"/>
    <x v="6"/>
    <n v="431.19946350000004"/>
    <n v="135.78448924999995"/>
    <n v="28.586089500000003"/>
    <n v="220.18606425000002"/>
    <n v="89.4817465"/>
    <n v="-14.062939"/>
    <n v="0"/>
    <n v="0"/>
    <n v="0"/>
    <n v="124.24"/>
    <n v="0"/>
    <n v="0"/>
    <n v="1015.414914"/>
  </r>
  <r>
    <x v="3"/>
    <x v="1"/>
    <x v="7"/>
    <s v="A00410027024-814"/>
    <x v="7"/>
    <n v="28.67"/>
    <n v="396.81"/>
    <n v="1628.58"/>
    <n v="878.36"/>
    <n v="465"/>
    <n v="0"/>
    <n v="0"/>
    <n v="654.45000000000005"/>
    <n v="1557.12"/>
    <n v="1071.2"/>
    <n v="1195.3499999999999"/>
    <n v="943.17"/>
    <n v="8818.7099999999991"/>
  </r>
  <r>
    <x v="3"/>
    <x v="1"/>
    <x v="8"/>
    <s v="A00410027024-815"/>
    <x v="8"/>
    <n v="1600.91"/>
    <n v="1548.71"/>
    <n v="1636.93"/>
    <n v="2033.11"/>
    <n v="1166.28"/>
    <n v="1718.05"/>
    <n v="3413.37"/>
    <n v="3898.77"/>
    <n v="3328.47"/>
    <n v="7008.86"/>
    <n v="3748.77"/>
    <n v="2191.34"/>
    <n v="33293.570000000007"/>
  </r>
  <r>
    <x v="3"/>
    <x v="1"/>
    <x v="9"/>
    <s v="A00410027024-818"/>
    <x v="9"/>
    <n v="856.07"/>
    <n v="455.71"/>
    <n v="190.43"/>
    <n v="-134.16999999999999"/>
    <n v="272.56"/>
    <n v="424.8"/>
    <n v="57.55"/>
    <n v="85.18"/>
    <n v="-85.18"/>
    <n v="0"/>
    <n v="0"/>
    <n v="0"/>
    <n v="2122.9500000000003"/>
  </r>
  <r>
    <x v="3"/>
    <x v="4"/>
    <x v="46"/>
    <s v="A00410027025-106"/>
    <x v="45"/>
    <n v="49.5"/>
    <n v="0"/>
    <n v="0"/>
    <n v="0"/>
    <n v="0"/>
    <n v="0"/>
    <n v="0"/>
    <n v="0"/>
    <n v="0"/>
    <n v="0"/>
    <n v="0"/>
    <n v="0"/>
    <n v="49.5"/>
  </r>
  <r>
    <x v="3"/>
    <x v="5"/>
    <x v="47"/>
    <s v="A00410027026-101"/>
    <x v="46"/>
    <n v="109.57"/>
    <n v="0"/>
    <n v="0"/>
    <n v="0"/>
    <n v="0"/>
    <n v="0"/>
    <n v="0"/>
    <n v="0"/>
    <n v="0"/>
    <n v="0"/>
    <n v="0"/>
    <n v="0"/>
    <n v="109.57"/>
  </r>
  <r>
    <x v="3"/>
    <x v="5"/>
    <x v="48"/>
    <s v="A00410027026-102"/>
    <x v="47"/>
    <n v="139.88999999999999"/>
    <n v="0"/>
    <n v="0"/>
    <n v="0"/>
    <n v="0"/>
    <n v="0"/>
    <n v="0"/>
    <n v="0"/>
    <n v="0"/>
    <n v="0"/>
    <n v="0"/>
    <n v="0"/>
    <n v="139.88999999999999"/>
  </r>
  <r>
    <x v="3"/>
    <x v="5"/>
    <x v="49"/>
    <s v="A00410027026-810"/>
    <x v="48"/>
    <n v="463.21250000000003"/>
    <n v="441.18500000000006"/>
    <n v="775.31999999999994"/>
    <n v="4489.5062499999995"/>
    <n v="1924.7287499999998"/>
    <n v="7750.07"/>
    <n v="483.33624999999989"/>
    <n v="2043.6962500000002"/>
    <n v="269.02999999999997"/>
    <n v="2264.7399999999998"/>
    <n v="-2363.28125"/>
    <n v="-897.51874999999995"/>
    <n v="17644.024999999998"/>
  </r>
  <r>
    <x v="3"/>
    <x v="5"/>
    <x v="50"/>
    <s v="A00410027026-811"/>
    <x v="49"/>
    <n v="5032.47"/>
    <n v="6764.58"/>
    <n v="5063.82125"/>
    <n v="8175.44"/>
    <n v="5314.7"/>
    <n v="8160.29"/>
    <n v="5219.8500000000004"/>
    <n v="4958.8900000000003"/>
    <n v="7121.29"/>
    <n v="6744.78"/>
    <n v="6951.9"/>
    <n v="7259.36"/>
    <n v="76767.371249999997"/>
  </r>
  <r>
    <x v="3"/>
    <x v="5"/>
    <x v="51"/>
    <s v="A00410027026-812"/>
    <x v="50"/>
    <n v="2851.0675000000001"/>
    <n v="1902.0675000000003"/>
    <n v="1245.4687499999998"/>
    <n v="1218.0974999999999"/>
    <n v="3360.89"/>
    <n v="3152.3212499999991"/>
    <n v="4387.9900000000007"/>
    <n v="1106.8400000000001"/>
    <n v="2727.4349999999999"/>
    <n v="9163.85"/>
    <n v="4951.5174999999999"/>
    <n v="3008.3087500000001"/>
    <n v="39075.853750000009"/>
  </r>
  <r>
    <x v="3"/>
    <x v="5"/>
    <x v="52"/>
    <s v="A00410027026-813"/>
    <x v="51"/>
    <n v="984.72874999999999"/>
    <n v="51.03"/>
    <n v="122.14"/>
    <n v="62.511250000000004"/>
    <n v="527.38374999999996"/>
    <n v="1046.9375"/>
    <n v="58.657499999999999"/>
    <n v="245.22249999999997"/>
    <n v="272.58749999999992"/>
    <n v="416.55"/>
    <n v="436.07"/>
    <n v="50.47"/>
    <n v="4274.2887499999997"/>
  </r>
  <r>
    <x v="3"/>
    <x v="5"/>
    <x v="53"/>
    <s v="A00410027026-814"/>
    <x v="52"/>
    <n v="785.59"/>
    <n v="2031.95"/>
    <n v="1971.46"/>
    <n v="4878.09"/>
    <n v="1768.72"/>
    <n v="303.85000000000002"/>
    <n v="278.02999999999997"/>
    <n v="-250.75"/>
    <n v="1007.73"/>
    <n v="1916.19"/>
    <n v="4100.74"/>
    <n v="4241.29"/>
    <n v="23032.89"/>
  </r>
  <r>
    <x v="3"/>
    <x v="5"/>
    <x v="54"/>
    <s v="A00410027026-815"/>
    <x v="53"/>
    <n v="-275"/>
    <n v="400.63"/>
    <n v="0"/>
    <n v="457.87"/>
    <n v="182.69"/>
    <n v="3423.82"/>
    <n v="-174.5"/>
    <n v="1353.62"/>
    <n v="1575.87"/>
    <n v="1768.16"/>
    <n v="317.22000000000003"/>
    <n v="1273.69"/>
    <n v="10304.07"/>
  </r>
  <r>
    <x v="3"/>
    <x v="5"/>
    <x v="55"/>
    <s v="A00410027026-816"/>
    <x v="54"/>
    <n v="28.95"/>
    <n v="218.54"/>
    <n v="158.41999999999999"/>
    <n v="210.43"/>
    <n v="0"/>
    <n v="315.88"/>
    <n v="825.14"/>
    <n v="484.55"/>
    <n v="69.959999999999994"/>
    <n v="263.8"/>
    <n v="141.28"/>
    <n v="40.51"/>
    <n v="2757.4600000000005"/>
  </r>
  <r>
    <x v="3"/>
    <x v="5"/>
    <x v="56"/>
    <s v="A00410027026-818"/>
    <x v="55"/>
    <n v="2551"/>
    <n v="2375.7800000000002"/>
    <n v="2847.34"/>
    <n v="1718.59"/>
    <n v="-42.77"/>
    <n v="125"/>
    <n v="-577.62"/>
    <n v="712.5"/>
    <n v="539.01"/>
    <n v="0"/>
    <n v="1665.4612500000001"/>
    <n v="686.36"/>
    <n v="12600.651250000001"/>
  </r>
  <r>
    <x v="3"/>
    <x v="4"/>
    <x v="57"/>
    <s v="A00410027026-821"/>
    <x v="56"/>
    <n v="3686.8574999999996"/>
    <n v="6340.55375"/>
    <n v="5529.0349999999999"/>
    <n v="166.39625000000001"/>
    <n v="8202.8824999999997"/>
    <n v="1881.70875"/>
    <n v="4589.5862500000003"/>
    <n v="2637.51"/>
    <n v="3000.5450000000001"/>
    <n v="5005.74"/>
    <n v="1241.6024999999995"/>
    <n v="7007.4762499999997"/>
    <n v="49289.893749999996"/>
  </r>
  <r>
    <x v="3"/>
    <x v="4"/>
    <x v="58"/>
    <s v="A00410027026-823"/>
    <x v="57"/>
    <n v="625"/>
    <n v="-625"/>
    <n v="0"/>
    <n v="0"/>
    <n v="0"/>
    <n v="0"/>
    <n v="0"/>
    <n v="0"/>
    <n v="0"/>
    <n v="0"/>
    <n v="0"/>
    <n v="4933.5"/>
    <n v="4933.5"/>
  </r>
  <r>
    <x v="3"/>
    <x v="4"/>
    <x v="59"/>
    <s v="A00410027026-824"/>
    <x v="58"/>
    <n v="9656.16"/>
    <n v="6811.63"/>
    <n v="5863.28"/>
    <n v="6346.24"/>
    <n v="0"/>
    <n v="4023.12"/>
    <n v="1327.76"/>
    <n v="1491.68"/>
    <n v="1152.4100000000001"/>
    <n v="990.74"/>
    <n v="3296.81"/>
    <n v="3217.8"/>
    <n v="44177.63"/>
  </r>
  <r>
    <x v="3"/>
    <x v="0"/>
    <x v="19"/>
    <s v="A00410027961-900"/>
    <x v="19"/>
    <n v="4912.8729999999996"/>
    <n v="738.7639999999999"/>
    <n v="78.92"/>
    <n v="-547.61"/>
    <n v="26.520000000000003"/>
    <n v="117.756"/>
    <n v="234.05"/>
    <n v="-0.01"/>
    <n v="0"/>
    <n v="0"/>
    <n v="0"/>
    <n v="0"/>
    <n v="5561.2630000000008"/>
  </r>
  <r>
    <x v="3"/>
    <x v="0"/>
    <x v="60"/>
    <s v="A00410028369-870"/>
    <x v="21"/>
    <n v="2712.76"/>
    <n v="19097.334999999999"/>
    <n v="-8007.87"/>
    <n v="40977.763749999998"/>
    <n v="1674.2637499999998"/>
    <n v="2782.6949999999997"/>
    <n v="11603.06875"/>
    <n v="1000"/>
    <n v="2322.41"/>
    <n v="139.93"/>
    <n v="854.52"/>
    <n v="375"/>
    <n v="75531.876250000001"/>
  </r>
  <r>
    <x v="3"/>
    <x v="3"/>
    <x v="22"/>
    <s v="A00470001234-100"/>
    <x v="22"/>
    <n v="7766.6175000000003"/>
    <n v="9273.7674999999999"/>
    <n v="8262.4565000000002"/>
    <n v="9320.6769999999997"/>
    <n v="8958.7970000000005"/>
    <n v="8275.933500000001"/>
    <n v="7672.0170000000007"/>
    <n v="10005.609499999999"/>
    <n v="10314.93"/>
    <n v="8085.9"/>
    <n v="7306.95"/>
    <n v="6733.4610000000002"/>
    <n v="101977.11649999997"/>
  </r>
  <r>
    <x v="3"/>
    <x v="3"/>
    <x v="23"/>
    <s v="A00470001234-101"/>
    <x v="23"/>
    <n v="842.36"/>
    <n v="1491.53"/>
    <n v="656.82"/>
    <n v="2091.67"/>
    <n v="1000.2"/>
    <n v="1251.56"/>
    <n v="333.27"/>
    <n v="1000.31"/>
    <n v="333.52"/>
    <n v="0"/>
    <n v="2063.46"/>
    <n v="0"/>
    <n v="11064.7"/>
  </r>
  <r>
    <x v="3"/>
    <x v="3"/>
    <x v="24"/>
    <s v="A00470001234-102"/>
    <x v="24"/>
    <n v="5954.05"/>
    <n v="6099.01"/>
    <n v="8646.24"/>
    <n v="6948.62"/>
    <n v="6900"/>
    <n v="7482.96"/>
    <n v="6193.67"/>
    <n v="6028.26"/>
    <n v="3432.49"/>
    <n v="4218.8599999999997"/>
    <n v="4217.22"/>
    <n v="2453.9499999999998"/>
    <n v="68575.329999999987"/>
  </r>
  <r>
    <x v="3"/>
    <x v="3"/>
    <x v="25"/>
    <s v="A00470001235-102"/>
    <x v="25"/>
    <n v="1649.28"/>
    <n v="0"/>
    <n v="0"/>
    <n v="0"/>
    <n v="0"/>
    <n v="0"/>
    <n v="0"/>
    <n v="0"/>
    <n v="0"/>
    <n v="0"/>
    <n v="0"/>
    <n v="0"/>
    <n v="1649.28"/>
  </r>
  <r>
    <x v="3"/>
    <x v="3"/>
    <x v="26"/>
    <s v="A00470001238-104"/>
    <x v="26"/>
    <n v="3247.73"/>
    <n v="349.91"/>
    <n v="225.14"/>
    <n v="218.55"/>
    <n v="145.69"/>
    <n v="485.65"/>
    <n v="0"/>
    <n v="0"/>
    <n v="0"/>
    <n v="0"/>
    <n v="0"/>
    <n v="0"/>
    <n v="4672.6699999999992"/>
  </r>
  <r>
    <x v="2"/>
    <x v="3"/>
    <x v="29"/>
    <s v="A00370001234-103"/>
    <x v="29"/>
    <m/>
    <n v="3781.95"/>
    <n v="1902.57"/>
    <n v="1177.06"/>
    <n v="2964.47"/>
    <n v="2118.54"/>
    <n v="2134.52"/>
    <n v="1915.21"/>
    <n v="1986.67"/>
    <n v="2081.14"/>
    <n v="754.18"/>
    <n v="560.5"/>
    <n v="21376.809999999998"/>
  </r>
  <r>
    <x v="3"/>
    <x v="3"/>
    <x v="29"/>
    <s v="A00470001234-103"/>
    <x v="29"/>
    <m/>
    <n v="3781.95"/>
    <n v="1902.57"/>
    <n v="1177.06"/>
    <n v="2964.47"/>
    <n v="2118.54"/>
    <n v="2134.52"/>
    <n v="1915.21"/>
    <n v="1986.67"/>
    <n v="2081.14"/>
    <n v="754.18"/>
    <n v="560.5"/>
    <n v="21376.809999999998"/>
  </r>
  <r>
    <x v="3"/>
    <x v="3"/>
    <x v="30"/>
    <s v="A00470001234-106"/>
    <x v="30"/>
    <m/>
    <m/>
    <n v="176.23"/>
    <n v="138.11000000000001"/>
    <n v="74.239999999999995"/>
    <n v="341.81"/>
    <n v="0"/>
    <n v="0"/>
    <n v="640"/>
    <n v="0"/>
    <n v="0"/>
    <n v="0"/>
    <n v="1370.39"/>
  </r>
  <r>
    <x v="3"/>
    <x v="5"/>
    <x v="61"/>
    <s v="A00410027026-820"/>
    <x v="59"/>
    <m/>
    <m/>
    <n v="662.5"/>
    <n v="-662.5"/>
    <n v="0"/>
    <n v="562.5"/>
    <n v="-16.34"/>
    <n v="0"/>
    <n v="0"/>
    <n v="0"/>
    <n v="0"/>
    <n v="0"/>
    <n v="546.16"/>
  </r>
  <r>
    <x v="2"/>
    <x v="3"/>
    <x v="30"/>
    <s v="A00370001234-106"/>
    <x v="30"/>
    <m/>
    <m/>
    <n v="176.23"/>
    <n v="138.11000000000001"/>
    <n v="74.239999999999995"/>
    <n v="341.81"/>
    <n v="0"/>
    <n v="0"/>
    <n v="640"/>
    <n v="0"/>
    <n v="0"/>
    <n v="0"/>
    <n v="1370.39"/>
  </r>
  <r>
    <x v="2"/>
    <x v="5"/>
    <x v="61"/>
    <s v="A00310027026-820"/>
    <x v="59"/>
    <m/>
    <m/>
    <n v="662.5"/>
    <n v="-662.5"/>
    <n v="0"/>
    <n v="562.5"/>
    <n v="-16.34"/>
    <n v="0"/>
    <n v="0"/>
    <n v="0"/>
    <n v="0"/>
    <n v="0"/>
    <n v="546.16"/>
  </r>
  <r>
    <x v="3"/>
    <x v="0"/>
    <x v="62"/>
    <s v="A00410028653-900"/>
    <x v="60"/>
    <m/>
    <m/>
    <m/>
    <m/>
    <m/>
    <m/>
    <n v="77512.681250000009"/>
    <n v="134001.96"/>
    <n v="255279.3425"/>
    <n v="263895.93"/>
    <n v="300143.45250000001"/>
    <n v="185333.73874999999"/>
    <n v="1216167.105"/>
  </r>
  <r>
    <x v="2"/>
    <x v="0"/>
    <x v="62"/>
    <s v="A00310028653-900"/>
    <x v="60"/>
    <m/>
    <m/>
    <m/>
    <m/>
    <m/>
    <m/>
    <n v="77512.641250000001"/>
    <n v="134001.87"/>
    <n v="255279.27250000002"/>
    <n v="263895.89"/>
    <n v="300143.39249999996"/>
    <n v="185334.03874999998"/>
    <n v="1216167.105"/>
  </r>
  <r>
    <x v="2"/>
    <x v="4"/>
    <x v="63"/>
    <s v="A00310028240-823"/>
    <x v="61"/>
    <m/>
    <m/>
    <m/>
    <m/>
    <m/>
    <m/>
    <m/>
    <m/>
    <m/>
    <n v="1967.63"/>
    <n v="1102.19"/>
    <n v="-3069.81"/>
    <n v="1.0000000000218279E-2"/>
  </r>
  <r>
    <x v="2"/>
    <x v="3"/>
    <x v="40"/>
    <s v="A00370001234-108"/>
    <x v="62"/>
    <m/>
    <m/>
    <m/>
    <m/>
    <m/>
    <m/>
    <m/>
    <m/>
    <m/>
    <n v="41.25"/>
    <n v="728.09"/>
    <n v="-127.4"/>
    <n v="641.94000000000005"/>
  </r>
  <r>
    <x v="3"/>
    <x v="4"/>
    <x v="63"/>
    <s v="A00410028240-823"/>
    <x v="61"/>
    <m/>
    <m/>
    <m/>
    <m/>
    <m/>
    <m/>
    <m/>
    <m/>
    <m/>
    <n v="1967.63"/>
    <n v="1102.19"/>
    <n v="-3069.81"/>
    <n v="1.0000000000218279E-2"/>
  </r>
  <r>
    <x v="3"/>
    <x v="3"/>
    <x v="40"/>
    <s v="A00470001234-108"/>
    <x v="62"/>
    <m/>
    <m/>
    <m/>
    <m/>
    <m/>
    <m/>
    <m/>
    <m/>
    <m/>
    <n v="41.25"/>
    <n v="728.09"/>
    <n v="-127.4"/>
    <n v="641.94000000000005"/>
  </r>
  <r>
    <x v="2"/>
    <x v="0"/>
    <x v="64"/>
    <s v="A00310028652-900"/>
    <x v="63"/>
    <m/>
    <m/>
    <m/>
    <m/>
    <m/>
    <m/>
    <m/>
    <m/>
    <m/>
    <m/>
    <n v="1959.76"/>
    <n v="-62.5"/>
    <n v="1897.26"/>
  </r>
  <r>
    <x v="3"/>
    <x v="0"/>
    <x v="64"/>
    <s v="A00410028652-900"/>
    <x v="63"/>
    <m/>
    <m/>
    <m/>
    <m/>
    <m/>
    <m/>
    <m/>
    <m/>
    <m/>
    <m/>
    <n v="1959.76"/>
    <n v="-62.5"/>
    <n v="1897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1" firstHeaderRow="1" firstDataRow="2" firstDataCol="1"/>
  <pivotFields count="18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8">
        <item x="0"/>
        <item x="5"/>
        <item x="4"/>
        <item x="3"/>
        <item m="1" x="6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s" fld="17" baseField="0" baseItem="0" numFmtId="174"/>
  </dataFields>
  <formats count="3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H77" firstHeaderRow="1" firstDataRow="2" firstDataCol="3"/>
  <pivotFields count="18"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8">
        <item x="0"/>
        <item x="5"/>
        <item x="4"/>
        <item x="3"/>
        <item m="1" x="6"/>
        <item x="1"/>
        <item x="2"/>
        <item t="default"/>
      </items>
    </pivotField>
    <pivotField axis="axisRow" compact="0" outline="0" showAll="0" defaultSubtotal="0">
      <items count="65">
        <item x="0"/>
        <item x="44"/>
        <item x="45"/>
        <item x="1"/>
        <item x="2"/>
        <item x="3"/>
        <item x="4"/>
        <item x="5"/>
        <item x="6"/>
        <item x="7"/>
        <item x="8"/>
        <item x="9"/>
        <item x="46"/>
        <item x="10"/>
        <item x="11"/>
        <item x="12"/>
        <item x="27"/>
        <item x="13"/>
        <item x="14"/>
        <item x="15"/>
        <item x="43"/>
        <item x="16"/>
        <item x="17"/>
        <item x="47"/>
        <item x="48"/>
        <item x="49"/>
        <item x="50"/>
        <item x="51"/>
        <item x="52"/>
        <item x="53"/>
        <item x="54"/>
        <item x="55"/>
        <item x="56"/>
        <item x="61"/>
        <item x="57"/>
        <item x="58"/>
        <item x="59"/>
        <item x="28"/>
        <item x="41"/>
        <item x="31"/>
        <item x="38"/>
        <item x="42"/>
        <item x="39"/>
        <item x="32"/>
        <item x="33"/>
        <item x="36"/>
        <item x="34"/>
        <item x="35"/>
        <item x="18"/>
        <item x="19"/>
        <item x="63"/>
        <item x="20"/>
        <item x="60"/>
        <item x="21"/>
        <item x="64"/>
        <item x="62"/>
        <item x="37"/>
        <item x="22"/>
        <item x="23"/>
        <item x="24"/>
        <item x="29"/>
        <item x="30"/>
        <item x="40"/>
        <item x="25"/>
        <item x="26"/>
      </items>
    </pivotField>
    <pivotField compact="0" outline="0" showAll="0"/>
    <pivotField axis="axisRow" compact="0" outline="0" showAll="0">
      <items count="65">
        <item x="12"/>
        <item x="17"/>
        <item x="27"/>
        <item x="13"/>
        <item x="11"/>
        <item x="10"/>
        <item x="14"/>
        <item x="15"/>
        <item x="1"/>
        <item x="28"/>
        <item x="16"/>
        <item x="45"/>
        <item x="46"/>
        <item x="37"/>
        <item x="62"/>
        <item x="25"/>
        <item x="26"/>
        <item x="24"/>
        <item x="30"/>
        <item x="29"/>
        <item x="23"/>
        <item x="21"/>
        <item x="60"/>
        <item x="43"/>
        <item x="42"/>
        <item x="35"/>
        <item x="19"/>
        <item x="50"/>
        <item x="57"/>
        <item x="61"/>
        <item x="56"/>
        <item x="58"/>
        <item x="49"/>
        <item x="51"/>
        <item x="52"/>
        <item x="55"/>
        <item x="59"/>
        <item x="48"/>
        <item x="53"/>
        <item x="54"/>
        <item x="18"/>
        <item x="44"/>
        <item x="22"/>
        <item x="47"/>
        <item x="31"/>
        <item x="38"/>
        <item x="41"/>
        <item x="0"/>
        <item x="40"/>
        <item x="2"/>
        <item x="5"/>
        <item x="6"/>
        <item x="7"/>
        <item x="9"/>
        <item x="8"/>
        <item x="4"/>
        <item x="3"/>
        <item x="33"/>
        <item x="39"/>
        <item x="36"/>
        <item x="32"/>
        <item x="34"/>
        <item x="20"/>
        <item x="6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 defaultSubtotal="0"/>
  </pivotFields>
  <rowFields count="3">
    <field x="1"/>
    <field x="2"/>
    <field x="4"/>
  </rowFields>
  <rowItems count="73">
    <i>
      <x/>
      <x/>
      <x v="47"/>
    </i>
    <i r="1">
      <x v="1"/>
      <x v="23"/>
    </i>
    <i r="1">
      <x v="2"/>
      <x v="41"/>
    </i>
    <i r="1">
      <x v="3"/>
      <x v="8"/>
    </i>
    <i r="1">
      <x v="37"/>
      <x v="9"/>
    </i>
    <i r="1">
      <x v="38"/>
      <x v="48"/>
    </i>
    <i r="1">
      <x v="39"/>
      <x v="44"/>
    </i>
    <i r="1">
      <x v="40"/>
      <x v="45"/>
    </i>
    <i r="1">
      <x v="41"/>
      <x v="46"/>
    </i>
    <i r="1">
      <x v="42"/>
      <x v="58"/>
    </i>
    <i r="1">
      <x v="43"/>
      <x v="60"/>
    </i>
    <i r="1">
      <x v="44"/>
      <x v="57"/>
    </i>
    <i r="1">
      <x v="45"/>
      <x v="59"/>
    </i>
    <i r="1">
      <x v="46"/>
      <x v="61"/>
    </i>
    <i r="1">
      <x v="47"/>
      <x v="25"/>
    </i>
    <i r="1">
      <x v="48"/>
      <x v="40"/>
    </i>
    <i r="1">
      <x v="49"/>
      <x v="26"/>
    </i>
    <i r="1">
      <x v="51"/>
      <x v="62"/>
    </i>
    <i r="1">
      <x v="52"/>
      <x v="21"/>
    </i>
    <i r="1">
      <x v="53"/>
      <x v="21"/>
    </i>
    <i r="1">
      <x v="54"/>
      <x v="63"/>
    </i>
    <i r="1">
      <x v="55"/>
      <x v="22"/>
    </i>
    <i r="1">
      <x v="56"/>
      <x v="13"/>
    </i>
    <i r="1">
      <x v="62"/>
      <x v="47"/>
    </i>
    <i t="default">
      <x/>
    </i>
    <i>
      <x v="1"/>
      <x v="23"/>
      <x v="12"/>
    </i>
    <i r="1">
      <x v="24"/>
      <x v="43"/>
    </i>
    <i r="1">
      <x v="25"/>
      <x v="37"/>
    </i>
    <i r="1">
      <x v="26"/>
      <x v="32"/>
    </i>
    <i r="1">
      <x v="27"/>
      <x v="27"/>
    </i>
    <i r="1">
      <x v="28"/>
      <x v="33"/>
    </i>
    <i r="1">
      <x v="29"/>
      <x v="34"/>
    </i>
    <i r="1">
      <x v="30"/>
      <x v="38"/>
    </i>
    <i r="1">
      <x v="31"/>
      <x v="39"/>
    </i>
    <i r="1">
      <x v="32"/>
      <x v="35"/>
    </i>
    <i r="1">
      <x v="33"/>
      <x v="36"/>
    </i>
    <i t="default">
      <x v="1"/>
    </i>
    <i>
      <x v="2"/>
      <x v="12"/>
      <x v="11"/>
    </i>
    <i r="1">
      <x v="34"/>
      <x v="30"/>
    </i>
    <i r="1">
      <x v="35"/>
      <x v="28"/>
    </i>
    <i r="1">
      <x v="36"/>
      <x v="31"/>
    </i>
    <i r="1">
      <x v="50"/>
      <x v="29"/>
    </i>
    <i t="default">
      <x v="2"/>
    </i>
    <i>
      <x v="3"/>
      <x v="57"/>
      <x v="42"/>
    </i>
    <i r="1">
      <x v="58"/>
      <x v="20"/>
    </i>
    <i r="1">
      <x v="59"/>
      <x v="17"/>
    </i>
    <i r="1">
      <x v="60"/>
      <x v="19"/>
    </i>
    <i r="1">
      <x v="61"/>
      <x v="18"/>
    </i>
    <i r="1">
      <x v="62"/>
      <x v="14"/>
    </i>
    <i r="1">
      <x v="63"/>
      <x v="15"/>
    </i>
    <i r="1">
      <x v="64"/>
      <x v="16"/>
    </i>
    <i t="default">
      <x v="3"/>
    </i>
    <i>
      <x v="5"/>
      <x v="4"/>
      <x v="49"/>
    </i>
    <i r="1">
      <x v="5"/>
      <x v="56"/>
    </i>
    <i r="1">
      <x v="6"/>
      <x v="55"/>
    </i>
    <i r="1">
      <x v="7"/>
      <x v="50"/>
    </i>
    <i r="1">
      <x v="8"/>
      <x v="51"/>
    </i>
    <i r="1">
      <x v="9"/>
      <x v="52"/>
    </i>
    <i r="1">
      <x v="10"/>
      <x v="54"/>
    </i>
    <i r="1">
      <x v="11"/>
      <x v="53"/>
    </i>
    <i t="default">
      <x v="5"/>
    </i>
    <i>
      <x v="6"/>
      <x v="13"/>
      <x v="5"/>
    </i>
    <i r="1">
      <x v="14"/>
      <x v="4"/>
    </i>
    <i r="1">
      <x v="15"/>
      <x/>
    </i>
    <i r="1">
      <x v="16"/>
      <x v="2"/>
    </i>
    <i r="1">
      <x v="17"/>
      <x v="3"/>
    </i>
    <i r="1">
      <x v="18"/>
      <x v="6"/>
    </i>
    <i r="1">
      <x v="19"/>
      <x v="7"/>
    </i>
    <i r="1">
      <x v="20"/>
      <x v="24"/>
    </i>
    <i r="1">
      <x v="21"/>
      <x v="10"/>
    </i>
    <i r="1">
      <x v="22"/>
      <x v="1"/>
    </i>
    <i t="default">
      <x v="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s" fld="17" baseField="0" baseItem="0" numFmtId="174"/>
  </dataFields>
  <formats count="3">
    <format dxfId="8">
      <pivotArea outline="0" collapsedLevelsAreSubtotals="1" fieldPosition="0"/>
    </format>
    <format dxfId="9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0" firstHeaderRow="1" firstDataRow="1" firstDataCol="1"/>
  <pivotFields count="5">
    <pivotField showAll="0">
      <items count="3">
        <item x="0"/>
        <item x="1"/>
        <item t="default"/>
      </items>
    </pivotField>
    <pivotField showAll="0">
      <items count="29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0"/>
        <item x="15"/>
        <item x="14"/>
        <item x="13"/>
        <item x="12"/>
        <item x="11"/>
        <item x="1"/>
        <item x="10"/>
        <item x="9"/>
        <item x="8"/>
        <item x="7"/>
        <item x="6"/>
        <item x="5"/>
        <item x="4"/>
        <item x="2"/>
        <item x="3"/>
        <item t="default"/>
      </items>
    </pivotField>
    <pivotField axis="axisRow" showAll="0">
      <items count="57">
        <item x="54"/>
        <item x="52"/>
        <item x="50"/>
        <item x="48"/>
        <item x="46"/>
        <item x="44"/>
        <item x="42"/>
        <item x="40"/>
        <item x="38"/>
        <item x="36"/>
        <item x="34"/>
        <item x="32"/>
        <item x="0"/>
        <item x="30"/>
        <item x="28"/>
        <item x="26"/>
        <item x="24"/>
        <item x="22"/>
        <item x="1"/>
        <item x="20"/>
        <item x="18"/>
        <item x="16"/>
        <item x="14"/>
        <item x="12"/>
        <item x="10"/>
        <item x="8"/>
        <item x="2"/>
        <item x="6"/>
        <item x="55"/>
        <item x="53"/>
        <item x="51"/>
        <item x="49"/>
        <item x="47"/>
        <item x="45"/>
        <item x="43"/>
        <item x="41"/>
        <item x="39"/>
        <item x="37"/>
        <item x="35"/>
        <item x="33"/>
        <item x="3"/>
        <item x="31"/>
        <item x="29"/>
        <item x="27"/>
        <item x="25"/>
        <item x="23"/>
        <item x="4"/>
        <item x="21"/>
        <item x="19"/>
        <item x="17"/>
        <item x="15"/>
        <item x="13"/>
        <item x="11"/>
        <item x="9"/>
        <item x="5"/>
        <item x="7"/>
        <item t="default"/>
      </items>
    </pivotField>
    <pivotField dataField="1" numFmtId="43" showAll="0"/>
    <pivotField showAll="0">
      <items count="29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0"/>
        <item x="15"/>
        <item x="14"/>
        <item x="13"/>
        <item x="12"/>
        <item x="11"/>
        <item x="1"/>
        <item x="10"/>
        <item x="9"/>
        <item x="8"/>
        <item x="7"/>
        <item x="6"/>
        <item x="5"/>
        <item x="4"/>
        <item x="2"/>
        <item x="3"/>
        <item t="default"/>
      </items>
    </pivotField>
  </pivotFields>
  <rowFields count="1">
    <field x="2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Sum of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workbookViewId="0">
      <selection activeCell="K11" sqref="K11"/>
    </sheetView>
  </sheetViews>
  <sheetFormatPr defaultRowHeight="14.25" outlineLevelCol="1"/>
  <cols>
    <col min="2" max="2" width="36.25" bestFit="1" customWidth="1"/>
    <col min="3" max="4" width="13.75" hidden="1" customWidth="1" outlineLevel="1"/>
    <col min="5" max="5" width="13.75" customWidth="1" collapsed="1"/>
    <col min="6" max="7" width="13.75" hidden="1" customWidth="1" outlineLevel="1"/>
    <col min="8" max="8" width="13.75" customWidth="1" collapsed="1"/>
    <col min="9" max="9" width="13.75" bestFit="1" customWidth="1"/>
  </cols>
  <sheetData>
    <row r="2" spans="1:10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>
      <c r="A3" s="64"/>
      <c r="B3" s="208" t="s">
        <v>537</v>
      </c>
      <c r="C3" s="208" t="s">
        <v>526</v>
      </c>
      <c r="D3" s="208" t="s">
        <v>527</v>
      </c>
      <c r="E3" s="208" t="s">
        <v>531</v>
      </c>
      <c r="F3" s="208" t="s">
        <v>528</v>
      </c>
      <c r="G3" s="208" t="s">
        <v>529</v>
      </c>
      <c r="H3" s="208" t="s">
        <v>532</v>
      </c>
      <c r="I3" s="208" t="s">
        <v>153</v>
      </c>
      <c r="J3" s="64"/>
    </row>
    <row r="4" spans="1:10">
      <c r="A4" s="64"/>
      <c r="B4" s="64" t="s">
        <v>123</v>
      </c>
      <c r="C4" s="209">
        <v>3262406.2820945</v>
      </c>
      <c r="D4" s="209">
        <v>3264729.7420945</v>
      </c>
      <c r="E4" s="209">
        <f>SUM(C4:D4)</f>
        <v>6527136.024189</v>
      </c>
      <c r="F4" s="209">
        <v>1652183.7750182501</v>
      </c>
      <c r="G4" s="209">
        <v>1652184.45881775</v>
      </c>
      <c r="H4" s="209">
        <f>SUM(F4:G4)</f>
        <v>3304368.2338359999</v>
      </c>
      <c r="I4" s="209">
        <f>H4+E4</f>
        <v>9831504.2580249999</v>
      </c>
      <c r="J4" s="64"/>
    </row>
    <row r="5" spans="1:10">
      <c r="A5" s="64"/>
      <c r="B5" s="64" t="s">
        <v>68</v>
      </c>
      <c r="C5" s="210"/>
      <c r="D5" s="210"/>
      <c r="E5" s="210">
        <f t="shared" ref="E5:E10" si="0">SUM(C5:D5)</f>
        <v>0</v>
      </c>
      <c r="F5" s="210">
        <v>187251.09</v>
      </c>
      <c r="G5" s="210">
        <v>187252.23000000004</v>
      </c>
      <c r="H5" s="210">
        <f t="shared" ref="H5:H12" si="1">SUM(F5:G5)</f>
        <v>374503.32000000007</v>
      </c>
      <c r="I5" s="210">
        <f t="shared" ref="I5:I9" si="2">H5+E5</f>
        <v>374503.32000000007</v>
      </c>
      <c r="J5" s="64"/>
    </row>
    <row r="6" spans="1:10">
      <c r="A6" s="64"/>
      <c r="B6" s="66" t="s">
        <v>536</v>
      </c>
      <c r="C6" s="210"/>
      <c r="D6" s="210"/>
      <c r="E6" s="210">
        <f t="shared" si="0"/>
        <v>0</v>
      </c>
      <c r="F6" s="210">
        <v>98451.503750000003</v>
      </c>
      <c r="G6" s="210">
        <v>98450.533749999988</v>
      </c>
      <c r="H6" s="210">
        <f t="shared" si="1"/>
        <v>196902.03749999998</v>
      </c>
      <c r="I6" s="210">
        <f t="shared" si="2"/>
        <v>196902.03749999998</v>
      </c>
      <c r="J6" s="64"/>
    </row>
    <row r="7" spans="1:10">
      <c r="A7" s="64"/>
      <c r="B7" s="64" t="s">
        <v>93</v>
      </c>
      <c r="C7" s="210">
        <v>696263.36399999994</v>
      </c>
      <c r="D7" s="210">
        <v>565679.7139999998</v>
      </c>
      <c r="E7" s="210">
        <f t="shared" si="0"/>
        <v>1261943.0779999997</v>
      </c>
      <c r="F7" s="210">
        <v>211328.2365</v>
      </c>
      <c r="G7" s="210">
        <v>211328.2365</v>
      </c>
      <c r="H7" s="210">
        <f t="shared" si="1"/>
        <v>422656.473</v>
      </c>
      <c r="I7" s="210">
        <f t="shared" si="2"/>
        <v>1684599.5509999997</v>
      </c>
      <c r="J7" s="64"/>
    </row>
    <row r="8" spans="1:10">
      <c r="A8" s="64"/>
      <c r="B8" s="64" t="s">
        <v>48</v>
      </c>
      <c r="C8" s="210">
        <v>85814.498905500004</v>
      </c>
      <c r="D8" s="210">
        <v>85814.308905500002</v>
      </c>
      <c r="E8" s="210">
        <f t="shared" si="0"/>
        <v>171628.80781100001</v>
      </c>
      <c r="F8" s="210">
        <v>91766.280932249996</v>
      </c>
      <c r="G8" s="210">
        <v>91766.280932249996</v>
      </c>
      <c r="H8" s="210">
        <f t="shared" si="1"/>
        <v>183532.56186449999</v>
      </c>
      <c r="I8" s="210">
        <f t="shared" si="2"/>
        <v>355161.36967549997</v>
      </c>
      <c r="J8" s="64"/>
    </row>
    <row r="9" spans="1:10">
      <c r="A9" s="64"/>
      <c r="B9" s="64" t="s">
        <v>324</v>
      </c>
      <c r="C9" s="210">
        <v>227240.25499999995</v>
      </c>
      <c r="D9" s="210">
        <v>227241.39499999996</v>
      </c>
      <c r="E9" s="210">
        <f t="shared" si="0"/>
        <v>454481.64999999991</v>
      </c>
      <c r="F9" s="210"/>
      <c r="G9" s="210"/>
      <c r="H9" s="210">
        <f t="shared" si="1"/>
        <v>0</v>
      </c>
      <c r="I9" s="210">
        <f t="shared" si="2"/>
        <v>454481.64999999991</v>
      </c>
      <c r="J9" s="64"/>
    </row>
    <row r="10" spans="1:10">
      <c r="A10" s="64"/>
      <c r="B10" s="64" t="s">
        <v>543</v>
      </c>
      <c r="C10" s="211">
        <f>SUM(C4:C9)</f>
        <v>4271724.4000000004</v>
      </c>
      <c r="D10" s="211">
        <f>SUM(D4:D9)</f>
        <v>4143465.1599999997</v>
      </c>
      <c r="E10" s="211">
        <f t="shared" si="0"/>
        <v>8415189.5600000005</v>
      </c>
      <c r="F10" s="211">
        <f>SUM(F4:F9)</f>
        <v>2240980.8862005002</v>
      </c>
      <c r="G10" s="211">
        <f>SUM(G4:G9)</f>
        <v>2240981.7399999998</v>
      </c>
      <c r="H10" s="211">
        <f>SUM(H4:H9)</f>
        <v>4481962.6262004999</v>
      </c>
      <c r="I10" s="211">
        <v>12897152.1862005</v>
      </c>
      <c r="J10" s="64"/>
    </row>
    <row r="11" spans="1:10">
      <c r="A11" s="64"/>
      <c r="B11" s="64" t="s">
        <v>545</v>
      </c>
      <c r="C11" s="210">
        <f>SUM('D&amp;R spend in filing'!E39,'D&amp;R spend in filing'!H36,'D&amp;R spend in filing'!H42)*0.5</f>
        <v>62227.895000000004</v>
      </c>
      <c r="D11" s="210">
        <f>C11</f>
        <v>62227.895000000004</v>
      </c>
      <c r="E11" s="210">
        <f>SUM(C11:D11)</f>
        <v>124455.79000000001</v>
      </c>
      <c r="F11" s="210">
        <f>SUM('D&amp;R spend in filing'!E58:E63)*0.5</f>
        <v>-176246.715</v>
      </c>
      <c r="G11" s="210">
        <f>F11</f>
        <v>-176246.715</v>
      </c>
      <c r="H11" s="210">
        <f t="shared" si="1"/>
        <v>-352493.43</v>
      </c>
      <c r="I11" s="210">
        <f>H11+E11</f>
        <v>-228037.63999999998</v>
      </c>
      <c r="J11" s="64"/>
    </row>
    <row r="12" spans="1:10">
      <c r="A12" s="64"/>
      <c r="B12" s="64" t="s">
        <v>12</v>
      </c>
      <c r="C12" s="210">
        <f>('D&amp;R spend in filing'!F46+'D&amp;R spend in filing'!G46+'D&amp;R spend in filing'!D46)*C10/E10</f>
        <v>269487.16359331686</v>
      </c>
      <c r="D12" s="210">
        <f>('D&amp;R spend in filing'!F46+'D&amp;R spend in filing'!G46+'D&amp;R spend in filing'!D46)*D10/E10</f>
        <v>261395.76640668313</v>
      </c>
      <c r="E12" s="210">
        <f>SUM(C12:D12)</f>
        <v>530882.92999999993</v>
      </c>
      <c r="F12" s="210">
        <f>('D&amp;R spend in filing'!D64+'D&amp;R spend in filing'!F64+'D&amp;R spend in filing'!G64+'D&amp;R spend in filing'!H56+'D&amp;R spend in filing'!H57)*F10/$H$10</f>
        <v>135754.70413915953</v>
      </c>
      <c r="G12" s="210">
        <f>F12</f>
        <v>135754.70413915953</v>
      </c>
      <c r="H12" s="210">
        <f t="shared" si="1"/>
        <v>271509.40827831905</v>
      </c>
      <c r="I12" s="210">
        <f>H12+E12</f>
        <v>802392.33827831899</v>
      </c>
      <c r="J12" s="64"/>
    </row>
    <row r="13" spans="1:10" ht="15" thickBot="1">
      <c r="A13" s="64"/>
      <c r="B13" s="64" t="s">
        <v>544</v>
      </c>
      <c r="C13" s="212">
        <f>SUM(C10:C12)</f>
        <v>4603439.4585933164</v>
      </c>
      <c r="D13" s="212">
        <f t="shared" ref="D13:I13" si="3">SUM(D10:D12)</f>
        <v>4467088.821406683</v>
      </c>
      <c r="E13" s="212">
        <f t="shared" si="3"/>
        <v>9070528.2799999993</v>
      </c>
      <c r="F13" s="212">
        <f t="shared" si="3"/>
        <v>2200488.8753396599</v>
      </c>
      <c r="G13" s="212">
        <f t="shared" si="3"/>
        <v>2200489.7291391594</v>
      </c>
      <c r="H13" s="212">
        <f t="shared" si="3"/>
        <v>4400978.6044788193</v>
      </c>
      <c r="I13" s="212">
        <f t="shared" si="3"/>
        <v>13471506.884478819</v>
      </c>
      <c r="J13" s="64"/>
    </row>
    <row r="14" spans="1:10" s="205" customFormat="1" ht="12" thickTop="1">
      <c r="A14" s="213"/>
      <c r="B14" s="214" t="s">
        <v>546</v>
      </c>
      <c r="C14" s="213"/>
      <c r="D14" s="213"/>
      <c r="E14" s="215">
        <f>ROUNDDOWN('D&amp;R spend in filing'!I46-E13,0)</f>
        <v>0</v>
      </c>
      <c r="F14" s="216" t="s">
        <v>546</v>
      </c>
      <c r="G14" s="213"/>
      <c r="H14" s="215">
        <f>ROUND('D&amp;R spend in filing'!J64-H13,-1)</f>
        <v>0</v>
      </c>
      <c r="I14" s="216" t="s">
        <v>546</v>
      </c>
      <c r="J14" s="213"/>
    </row>
    <row r="15" spans="1:10">
      <c r="H15" s="207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7" spans="6:6">
      <c r="F27" s="2"/>
    </row>
  </sheetData>
  <pageMargins left="0.25" right="0.25" top="0.75" bottom="0.75" header="0.3" footer="0.3"/>
  <pageSetup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81"/>
  <sheetViews>
    <sheetView zoomScaleNormal="100" workbookViewId="0">
      <pane xSplit="4" ySplit="5" topLeftCell="E6" activePane="bottomRight" state="frozen"/>
      <selection activeCell="C98" sqref="C98"/>
      <selection pane="topRight" activeCell="C98" sqref="C98"/>
      <selection pane="bottomLeft" activeCell="C98" sqref="C98"/>
      <selection pane="bottomRight" activeCell="C98" sqref="C98"/>
    </sheetView>
  </sheetViews>
  <sheetFormatPr defaultColWidth="8.625" defaultRowHeight="15" outlineLevelRow="1" outlineLevelCol="1"/>
  <cols>
    <col min="1" max="1" width="13.375" style="67" customWidth="1"/>
    <col min="2" max="2" width="31.375" style="67" bestFit="1" customWidth="1"/>
    <col min="3" max="3" width="53.625" style="67" bestFit="1" customWidth="1"/>
    <col min="4" max="4" width="13.625" style="67" bestFit="1" customWidth="1"/>
    <col min="5" max="8" width="9.375" style="67" customWidth="1" outlineLevel="1"/>
    <col min="9" max="9" width="9.875" style="67" customWidth="1" outlineLevel="1"/>
    <col min="10" max="10" width="9.375" style="67" customWidth="1" outlineLevel="1"/>
    <col min="11" max="11" width="8.625" style="67" customWidth="1" outlineLevel="1"/>
    <col min="12" max="16" width="9.875" style="67" customWidth="1" outlineLevel="1"/>
    <col min="17" max="17" width="9.375" style="67" bestFit="1" customWidth="1"/>
    <col min="18" max="18" width="12" style="67" bestFit="1" customWidth="1"/>
    <col min="19" max="19" width="11.375" style="67" bestFit="1" customWidth="1"/>
    <col min="20" max="20" width="9.375" style="67" bestFit="1" customWidth="1"/>
    <col min="21" max="21" width="7.375" style="67" bestFit="1" customWidth="1"/>
    <col min="22" max="22" width="7.375" style="67" customWidth="1"/>
    <col min="23" max="23" width="8.625" style="67"/>
    <col min="24" max="24" width="76.375" style="67" customWidth="1"/>
    <col min="25" max="25" width="8.625" style="67" customWidth="1"/>
    <col min="26" max="16384" width="8.625" style="67"/>
  </cols>
  <sheetData>
    <row r="1" spans="1:25" s="64" customFormat="1" ht="26.25" thickBot="1">
      <c r="B1" s="59" t="s">
        <v>233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1"/>
      <c r="P1" s="62"/>
      <c r="Q1" s="61"/>
      <c r="R1" s="63" t="s">
        <v>23</v>
      </c>
      <c r="S1" s="61"/>
      <c r="T1" s="62"/>
      <c r="U1" s="62"/>
      <c r="V1" s="62"/>
    </row>
    <row r="2" spans="1:25" ht="18.75">
      <c r="B2" s="65" t="s">
        <v>24</v>
      </c>
      <c r="C2" s="66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5.75">
      <c r="B3" s="68" t="s">
        <v>234</v>
      </c>
      <c r="C3" s="66"/>
      <c r="D3" s="69"/>
      <c r="E3" s="69" t="s">
        <v>25</v>
      </c>
      <c r="F3" s="69" t="s">
        <v>25</v>
      </c>
      <c r="G3" s="69" t="s">
        <v>25</v>
      </c>
      <c r="H3" s="69" t="s">
        <v>25</v>
      </c>
      <c r="I3" s="69" t="s">
        <v>25</v>
      </c>
      <c r="J3" s="69" t="s">
        <v>25</v>
      </c>
      <c r="K3" s="69" t="s">
        <v>25</v>
      </c>
      <c r="L3" s="69" t="s">
        <v>25</v>
      </c>
      <c r="M3" s="69" t="s">
        <v>235</v>
      </c>
      <c r="N3" s="69" t="s">
        <v>235</v>
      </c>
      <c r="O3" s="69" t="s">
        <v>235</v>
      </c>
      <c r="P3" s="69" t="s">
        <v>235</v>
      </c>
      <c r="Q3" s="64"/>
      <c r="R3" s="64"/>
      <c r="S3" s="64"/>
      <c r="T3" s="64"/>
      <c r="U3" s="64"/>
      <c r="V3" s="64"/>
      <c r="W3" s="64"/>
      <c r="X3" s="64"/>
      <c r="Y3" s="64"/>
    </row>
    <row r="4" spans="1:25">
      <c r="B4" s="64"/>
      <c r="C4" s="66"/>
      <c r="D4" s="64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4"/>
      <c r="R4" s="64"/>
      <c r="S4" s="64"/>
      <c r="T4" s="64"/>
      <c r="U4" s="64"/>
      <c r="V4" s="64"/>
      <c r="W4" s="64"/>
      <c r="X4" s="64"/>
      <c r="Y4" s="64"/>
    </row>
    <row r="5" spans="1:25" ht="15.75" thickBot="1">
      <c r="B5" s="71" t="s">
        <v>26</v>
      </c>
      <c r="C5" s="72" t="s">
        <v>27</v>
      </c>
      <c r="D5" s="73" t="s">
        <v>28</v>
      </c>
      <c r="E5" s="74">
        <v>45658</v>
      </c>
      <c r="F5" s="74">
        <v>45689</v>
      </c>
      <c r="G5" s="74">
        <v>45717</v>
      </c>
      <c r="H5" s="74">
        <v>45748</v>
      </c>
      <c r="I5" s="74">
        <v>45778</v>
      </c>
      <c r="J5" s="74">
        <v>45809</v>
      </c>
      <c r="K5" s="74">
        <v>45839</v>
      </c>
      <c r="L5" s="74">
        <v>45870</v>
      </c>
      <c r="M5" s="74">
        <v>45901</v>
      </c>
      <c r="N5" s="74">
        <v>45931</v>
      </c>
      <c r="O5" s="74">
        <v>45962</v>
      </c>
      <c r="P5" s="74">
        <v>45992</v>
      </c>
      <c r="Q5" s="75" t="s">
        <v>236</v>
      </c>
      <c r="R5" s="75" t="s">
        <v>237</v>
      </c>
      <c r="S5" s="76" t="s">
        <v>31</v>
      </c>
      <c r="T5" s="77" t="s">
        <v>32</v>
      </c>
      <c r="U5" s="77" t="s">
        <v>33</v>
      </c>
      <c r="V5" s="78" t="s">
        <v>34</v>
      </c>
      <c r="W5" s="64"/>
      <c r="X5" s="64"/>
      <c r="Y5" s="64"/>
    </row>
    <row r="6" spans="1:25">
      <c r="B6" s="79" t="s">
        <v>35</v>
      </c>
      <c r="C6" s="80"/>
      <c r="D6" s="81"/>
      <c r="E6" s="82"/>
      <c r="F6" s="82"/>
      <c r="G6" s="82"/>
      <c r="H6" s="82"/>
      <c r="I6" s="82"/>
      <c r="J6" s="82"/>
      <c r="K6" s="82"/>
      <c r="L6" s="82"/>
      <c r="M6" s="83"/>
      <c r="N6" s="83"/>
      <c r="O6" s="83"/>
      <c r="P6" s="83"/>
      <c r="Q6" s="81"/>
      <c r="R6" s="81"/>
      <c r="S6" s="84"/>
      <c r="T6" s="85"/>
      <c r="U6" s="85"/>
      <c r="V6" s="86"/>
      <c r="W6" s="64"/>
      <c r="X6" s="64"/>
      <c r="Y6" s="64"/>
    </row>
    <row r="7" spans="1:25" ht="15.75" outlineLevel="1">
      <c r="A7" s="67" t="s">
        <v>35</v>
      </c>
      <c r="B7" s="87" t="s">
        <v>36</v>
      </c>
      <c r="C7" s="88" t="s">
        <v>37</v>
      </c>
      <c r="D7" s="89">
        <v>280632.51</v>
      </c>
      <c r="E7" s="90">
        <v>36717.340000000004</v>
      </c>
      <c r="F7" s="90">
        <v>21102.440000000006</v>
      </c>
      <c r="G7" s="90">
        <v>23969.660000000011</v>
      </c>
      <c r="H7" s="90">
        <v>40047.170000000006</v>
      </c>
      <c r="I7" s="90">
        <v>9932.8899999999958</v>
      </c>
      <c r="J7" s="90">
        <v>56056.92000000002</v>
      </c>
      <c r="K7" s="90">
        <v>72755.180000000008</v>
      </c>
      <c r="L7" s="90">
        <v>20050.91</v>
      </c>
      <c r="M7" s="91">
        <v>10073.177827255464</v>
      </c>
      <c r="N7" s="91">
        <v>19020.775848290938</v>
      </c>
      <c r="O7" s="91">
        <v>27699.578271201754</v>
      </c>
      <c r="P7" s="91">
        <v>20835.151725855456</v>
      </c>
      <c r="Q7" s="91">
        <v>358261.19367260364</v>
      </c>
      <c r="R7" s="92"/>
      <c r="S7" s="93"/>
      <c r="T7" s="94" t="s">
        <v>38</v>
      </c>
      <c r="U7" s="94">
        <v>23000</v>
      </c>
      <c r="V7" s="95"/>
      <c r="W7" s="64"/>
      <c r="X7" s="96" t="s">
        <v>238</v>
      </c>
      <c r="Y7" s="97"/>
    </row>
    <row r="8" spans="1:25" ht="15.75" outlineLevel="1">
      <c r="A8" s="67" t="s">
        <v>35</v>
      </c>
      <c r="B8" s="87" t="s">
        <v>39</v>
      </c>
      <c r="C8" s="88" t="s">
        <v>40</v>
      </c>
      <c r="D8" s="89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2"/>
      <c r="S8" s="93"/>
      <c r="T8" s="94" t="s">
        <v>38</v>
      </c>
      <c r="U8" s="94">
        <v>23000</v>
      </c>
      <c r="V8" s="95"/>
      <c r="W8" s="64"/>
      <c r="X8" s="96"/>
      <c r="Y8" s="97"/>
    </row>
    <row r="9" spans="1:25" ht="15.75" outlineLevel="1">
      <c r="A9" s="67" t="s">
        <v>35</v>
      </c>
      <c r="B9" s="87" t="s">
        <v>41</v>
      </c>
      <c r="C9" s="88" t="s">
        <v>42</v>
      </c>
      <c r="D9" s="89">
        <v>65578.720000000001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39468</v>
      </c>
      <c r="K9" s="90">
        <v>21998.63</v>
      </c>
      <c r="L9" s="90">
        <v>4112.09</v>
      </c>
      <c r="M9" s="91">
        <v>0</v>
      </c>
      <c r="N9" s="91">
        <v>0</v>
      </c>
      <c r="O9" s="91">
        <v>0</v>
      </c>
      <c r="P9" s="91">
        <v>0</v>
      </c>
      <c r="Q9" s="91">
        <v>65578.720000000001</v>
      </c>
      <c r="R9" s="92"/>
      <c r="S9" s="93"/>
      <c r="T9" s="94" t="s">
        <v>38</v>
      </c>
      <c r="U9" s="94">
        <v>23000</v>
      </c>
      <c r="V9" s="95"/>
      <c r="W9" s="64"/>
      <c r="X9" s="96" t="s">
        <v>239</v>
      </c>
      <c r="Y9" s="97"/>
    </row>
    <row r="10" spans="1:25" ht="15.75" outlineLevel="1">
      <c r="A10" s="67" t="s">
        <v>35</v>
      </c>
      <c r="B10" s="87" t="s">
        <v>43</v>
      </c>
      <c r="C10" s="88" t="s">
        <v>44</v>
      </c>
      <c r="D10" s="89">
        <v>173719.21</v>
      </c>
      <c r="E10" s="90">
        <v>10621.93</v>
      </c>
      <c r="F10" s="90">
        <v>11933.289999999999</v>
      </c>
      <c r="G10" s="90">
        <v>9219.15</v>
      </c>
      <c r="H10" s="90">
        <v>7925.7700000000013</v>
      </c>
      <c r="I10" s="90">
        <v>26374.38</v>
      </c>
      <c r="J10" s="90">
        <v>25742.38</v>
      </c>
      <c r="K10" s="90">
        <v>43625.789999999986</v>
      </c>
      <c r="L10" s="90">
        <v>38276.519999999997</v>
      </c>
      <c r="M10" s="91">
        <v>60439.066963532779</v>
      </c>
      <c r="N10" s="91">
        <v>45000</v>
      </c>
      <c r="O10" s="91">
        <v>2417.963785336302</v>
      </c>
      <c r="P10" s="91">
        <v>10417.575862927728</v>
      </c>
      <c r="Q10" s="91">
        <v>291993.81661179679</v>
      </c>
      <c r="R10" s="92"/>
      <c r="S10" s="93"/>
      <c r="T10" s="94" t="s">
        <v>38</v>
      </c>
      <c r="U10" s="94">
        <v>23000</v>
      </c>
      <c r="V10" s="95"/>
      <c r="W10" s="64"/>
      <c r="X10" s="96" t="s">
        <v>240</v>
      </c>
      <c r="Y10" s="97"/>
    </row>
    <row r="11" spans="1:25" ht="15.75" outlineLevel="1">
      <c r="A11" s="67" t="s">
        <v>35</v>
      </c>
      <c r="B11" s="98" t="s">
        <v>172</v>
      </c>
      <c r="C11" s="88" t="s">
        <v>241</v>
      </c>
      <c r="D11" s="89">
        <v>0</v>
      </c>
      <c r="E11" s="90">
        <v>0</v>
      </c>
      <c r="F11" s="90">
        <v>0</v>
      </c>
      <c r="G11" s="90">
        <v>0</v>
      </c>
      <c r="H11" s="90">
        <v>15741</v>
      </c>
      <c r="I11" s="90">
        <v>8817.52</v>
      </c>
      <c r="J11" s="90">
        <v>-24558.52</v>
      </c>
      <c r="K11" s="90">
        <v>0</v>
      </c>
      <c r="L11" s="90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2"/>
      <c r="S11" s="93">
        <v>0</v>
      </c>
      <c r="T11" s="94" t="s">
        <v>38</v>
      </c>
      <c r="U11" s="94">
        <v>23000</v>
      </c>
      <c r="V11" s="95"/>
      <c r="W11" s="64"/>
      <c r="X11" s="96" t="s">
        <v>242</v>
      </c>
      <c r="Y11" s="97"/>
    </row>
    <row r="12" spans="1:25" ht="16.5" thickBot="1">
      <c r="B12" s="99" t="s">
        <v>47</v>
      </c>
      <c r="C12" s="100" t="s">
        <v>35</v>
      </c>
      <c r="D12" s="101">
        <v>519930.43999999994</v>
      </c>
      <c r="E12" s="101">
        <v>47339.270000000004</v>
      </c>
      <c r="F12" s="101">
        <v>33035.730000000003</v>
      </c>
      <c r="G12" s="101">
        <v>33188.810000000012</v>
      </c>
      <c r="H12" s="101">
        <v>63713.94000000001</v>
      </c>
      <c r="I12" s="101">
        <v>45124.789999999994</v>
      </c>
      <c r="J12" s="101">
        <v>96708.780000000013</v>
      </c>
      <c r="K12" s="101">
        <v>138379.6</v>
      </c>
      <c r="L12" s="101">
        <v>62439.519999999997</v>
      </c>
      <c r="M12" s="101">
        <v>70512.244790788245</v>
      </c>
      <c r="N12" s="101">
        <v>64020.775848290941</v>
      </c>
      <c r="O12" s="101">
        <v>30117.542056538055</v>
      </c>
      <c r="P12" s="101">
        <v>31252.727588783186</v>
      </c>
      <c r="Q12" s="101">
        <v>715833.73028440052</v>
      </c>
      <c r="R12" s="101">
        <v>600000</v>
      </c>
      <c r="S12" s="102">
        <v>115833.73028440052</v>
      </c>
      <c r="T12" s="94"/>
      <c r="U12" s="94">
        <v>23000</v>
      </c>
      <c r="V12" s="95"/>
      <c r="W12" s="64"/>
      <c r="X12" s="96"/>
      <c r="Y12" s="97"/>
    </row>
    <row r="13" spans="1:25">
      <c r="B13" s="79" t="s">
        <v>48</v>
      </c>
      <c r="C13" s="80"/>
      <c r="D13" s="81"/>
      <c r="E13" s="82"/>
      <c r="F13" s="82"/>
      <c r="G13" s="82"/>
      <c r="H13" s="82"/>
      <c r="I13" s="82"/>
      <c r="J13" s="82"/>
      <c r="K13" s="82"/>
      <c r="L13" s="82"/>
      <c r="M13" s="83"/>
      <c r="N13" s="83"/>
      <c r="O13" s="83"/>
      <c r="P13" s="83"/>
      <c r="Q13" s="81"/>
      <c r="R13" s="81"/>
      <c r="S13" s="84"/>
      <c r="T13" s="85"/>
      <c r="U13" s="85"/>
      <c r="V13" s="86"/>
      <c r="W13" s="64"/>
      <c r="X13" s="64"/>
      <c r="Y13" s="64"/>
    </row>
    <row r="14" spans="1:25" ht="15.75" outlineLevel="1">
      <c r="A14" s="67" t="s">
        <v>48</v>
      </c>
      <c r="B14" s="87" t="s">
        <v>49</v>
      </c>
      <c r="C14" s="88" t="s">
        <v>243</v>
      </c>
      <c r="D14" s="89">
        <v>26434.92</v>
      </c>
      <c r="E14" s="90">
        <v>4079.119999999999</v>
      </c>
      <c r="F14" s="90">
        <v>10299.880000000003</v>
      </c>
      <c r="G14" s="90">
        <v>2572.2199999999984</v>
      </c>
      <c r="H14" s="90">
        <v>4609.24</v>
      </c>
      <c r="I14" s="90">
        <v>340.44000000000011</v>
      </c>
      <c r="J14" s="90">
        <v>1289.18</v>
      </c>
      <c r="K14" s="90">
        <v>1605.86</v>
      </c>
      <c r="L14" s="90">
        <v>1638.9799999999998</v>
      </c>
      <c r="M14" s="103">
        <v>3747.7</v>
      </c>
      <c r="N14" s="103">
        <v>3747.7</v>
      </c>
      <c r="O14" s="103">
        <v>3747.7</v>
      </c>
      <c r="P14" s="103">
        <v>3747.7</v>
      </c>
      <c r="Q14" s="103">
        <v>41425.719999999994</v>
      </c>
      <c r="R14" s="104"/>
      <c r="S14" s="93"/>
      <c r="T14" s="94" t="s">
        <v>51</v>
      </c>
      <c r="U14" s="94">
        <v>23000</v>
      </c>
      <c r="V14" s="95"/>
      <c r="W14" s="64"/>
      <c r="X14" s="105" t="s">
        <v>244</v>
      </c>
      <c r="Y14" s="106"/>
    </row>
    <row r="15" spans="1:25" ht="15.75" outlineLevel="1">
      <c r="A15" s="67" t="s">
        <v>48</v>
      </c>
      <c r="B15" s="87" t="s">
        <v>52</v>
      </c>
      <c r="C15" s="88" t="s">
        <v>245</v>
      </c>
      <c r="D15" s="89">
        <v>149928.15999999997</v>
      </c>
      <c r="E15" s="90">
        <v>7216.98</v>
      </c>
      <c r="F15" s="90">
        <v>24751.739999999998</v>
      </c>
      <c r="G15" s="90">
        <v>34081.14</v>
      </c>
      <c r="H15" s="90">
        <v>17318.760000000002</v>
      </c>
      <c r="I15" s="90">
        <v>13866.040000000003</v>
      </c>
      <c r="J15" s="90">
        <v>16118.52</v>
      </c>
      <c r="K15" s="90">
        <v>19821.5</v>
      </c>
      <c r="L15" s="90">
        <v>16753.479999999996</v>
      </c>
      <c r="M15" s="103">
        <v>21123.4</v>
      </c>
      <c r="N15" s="103">
        <v>30663</v>
      </c>
      <c r="O15" s="103">
        <v>18588.592000000001</v>
      </c>
      <c r="P15" s="103">
        <v>7110.95</v>
      </c>
      <c r="Q15" s="103">
        <v>227414.10199999998</v>
      </c>
      <c r="R15" s="104"/>
      <c r="S15" s="93"/>
      <c r="T15" s="94" t="s">
        <v>51</v>
      </c>
      <c r="U15" s="94">
        <v>23000</v>
      </c>
      <c r="V15" s="95"/>
      <c r="W15" s="64"/>
      <c r="X15" s="105" t="s">
        <v>246</v>
      </c>
      <c r="Y15" s="106"/>
    </row>
    <row r="16" spans="1:25" ht="15.75" outlineLevel="1">
      <c r="A16" s="67" t="s">
        <v>48</v>
      </c>
      <c r="B16" s="87" t="s">
        <v>54</v>
      </c>
      <c r="C16" s="88" t="s">
        <v>247</v>
      </c>
      <c r="D16" s="89">
        <v>100510.82</v>
      </c>
      <c r="E16" s="90">
        <v>12100.98</v>
      </c>
      <c r="F16" s="90">
        <v>552.3599999999999</v>
      </c>
      <c r="G16" s="90">
        <v>7509.46</v>
      </c>
      <c r="H16" s="90">
        <v>9162.1599999999944</v>
      </c>
      <c r="I16" s="90">
        <v>4519.0999999999985</v>
      </c>
      <c r="J16" s="90">
        <v>5204.0200000000004</v>
      </c>
      <c r="K16" s="90">
        <v>39589.940000000017</v>
      </c>
      <c r="L16" s="90">
        <v>21872.799999999996</v>
      </c>
      <c r="M16" s="103">
        <v>3918.05</v>
      </c>
      <c r="N16" s="103">
        <v>3918.05</v>
      </c>
      <c r="O16" s="103">
        <v>3918.05</v>
      </c>
      <c r="P16" s="103">
        <v>3918.05</v>
      </c>
      <c r="Q16" s="103">
        <v>116183.02000000002</v>
      </c>
      <c r="R16" s="104"/>
      <c r="S16" s="93"/>
      <c r="T16" s="94" t="s">
        <v>51</v>
      </c>
      <c r="U16" s="94">
        <v>23000</v>
      </c>
      <c r="V16" s="95"/>
      <c r="W16" s="64"/>
      <c r="X16" s="105" t="s">
        <v>248</v>
      </c>
      <c r="Y16" s="106"/>
    </row>
    <row r="17" spans="1:25" ht="15.75" outlineLevel="1">
      <c r="A17" s="67" t="s">
        <v>48</v>
      </c>
      <c r="B17" s="87" t="s">
        <v>56</v>
      </c>
      <c r="C17" s="88" t="s">
        <v>249</v>
      </c>
      <c r="D17" s="89">
        <v>1109.9800000000002</v>
      </c>
      <c r="E17" s="90">
        <v>0</v>
      </c>
      <c r="F17" s="90">
        <v>0</v>
      </c>
      <c r="G17" s="90">
        <v>0</v>
      </c>
      <c r="H17" s="90">
        <v>993.82000000000016</v>
      </c>
      <c r="I17" s="90">
        <v>0</v>
      </c>
      <c r="J17" s="90">
        <v>0</v>
      </c>
      <c r="K17" s="90">
        <v>0</v>
      </c>
      <c r="L17" s="90">
        <v>116.16</v>
      </c>
      <c r="M17" s="103">
        <v>2589.3200000000002</v>
      </c>
      <c r="N17" s="103">
        <v>2589.3200000000002</v>
      </c>
      <c r="O17" s="103">
        <v>2589.3200000000002</v>
      </c>
      <c r="P17" s="103">
        <v>2589.3200000000002</v>
      </c>
      <c r="Q17" s="103">
        <v>11467.26</v>
      </c>
      <c r="R17" s="104"/>
      <c r="S17" s="93"/>
      <c r="T17" s="94" t="s">
        <v>51</v>
      </c>
      <c r="U17" s="94">
        <v>23000</v>
      </c>
      <c r="V17" s="95"/>
      <c r="W17" s="64"/>
      <c r="X17" s="105" t="s">
        <v>250</v>
      </c>
      <c r="Y17" s="106"/>
    </row>
    <row r="18" spans="1:25" ht="15.75" outlineLevel="1">
      <c r="A18" s="67" t="s">
        <v>48</v>
      </c>
      <c r="B18" s="87" t="s">
        <v>58</v>
      </c>
      <c r="C18" s="88" t="s">
        <v>251</v>
      </c>
      <c r="D18" s="89">
        <v>44136.32</v>
      </c>
      <c r="E18" s="90">
        <v>0</v>
      </c>
      <c r="F18" s="90">
        <v>5235.6000000000004</v>
      </c>
      <c r="G18" s="90">
        <v>12456.939999999999</v>
      </c>
      <c r="H18" s="90">
        <v>8569.4400000000023</v>
      </c>
      <c r="I18" s="90">
        <v>9562.7800000000007</v>
      </c>
      <c r="J18" s="90">
        <v>7545.4000000000005</v>
      </c>
      <c r="K18" s="90">
        <v>353.23999999999978</v>
      </c>
      <c r="L18" s="90">
        <v>412.92</v>
      </c>
      <c r="M18" s="103">
        <v>10221</v>
      </c>
      <c r="N18" s="103">
        <v>9198.9</v>
      </c>
      <c r="O18" s="103">
        <v>15672.2</v>
      </c>
      <c r="P18" s="103">
        <v>5791.9</v>
      </c>
      <c r="Q18" s="103">
        <v>85020.319999999992</v>
      </c>
      <c r="R18" s="104"/>
      <c r="S18" s="93"/>
      <c r="T18" s="94" t="s">
        <v>51</v>
      </c>
      <c r="U18" s="94">
        <v>23000</v>
      </c>
      <c r="V18" s="95"/>
      <c r="W18" s="64"/>
      <c r="X18" s="105" t="s">
        <v>252</v>
      </c>
      <c r="Y18" s="106"/>
    </row>
    <row r="19" spans="1:25" ht="15.75" outlineLevel="1">
      <c r="A19" s="67" t="s">
        <v>48</v>
      </c>
      <c r="B19" s="87" t="s">
        <v>60</v>
      </c>
      <c r="C19" s="88" t="s">
        <v>253</v>
      </c>
      <c r="D19" s="89">
        <v>212015.34</v>
      </c>
      <c r="E19" s="90">
        <v>27306.94</v>
      </c>
      <c r="F19" s="90">
        <v>31190.080000000002</v>
      </c>
      <c r="G19" s="90">
        <v>26627.739999999994</v>
      </c>
      <c r="H19" s="90">
        <v>56070.840000000011</v>
      </c>
      <c r="I19" s="90">
        <v>29990.18</v>
      </c>
      <c r="J19" s="90">
        <v>17530.660000000003</v>
      </c>
      <c r="K19" s="90">
        <v>12012.440000000006</v>
      </c>
      <c r="L19" s="90">
        <v>11286.46</v>
      </c>
      <c r="M19" s="103">
        <v>13628</v>
      </c>
      <c r="N19" s="103">
        <v>4088.4</v>
      </c>
      <c r="O19" s="103">
        <v>0</v>
      </c>
      <c r="P19" s="103">
        <v>0</v>
      </c>
      <c r="Q19" s="103">
        <v>229731.74</v>
      </c>
      <c r="R19" s="104"/>
      <c r="S19" s="93"/>
      <c r="T19" s="94" t="s">
        <v>51</v>
      </c>
      <c r="U19" s="94">
        <v>23000</v>
      </c>
      <c r="V19" s="95"/>
      <c r="W19" s="64"/>
      <c r="X19" s="105" t="s">
        <v>254</v>
      </c>
      <c r="Y19" s="106"/>
    </row>
    <row r="20" spans="1:25" ht="15.75" outlineLevel="1">
      <c r="A20" s="67" t="s">
        <v>48</v>
      </c>
      <c r="B20" s="87" t="s">
        <v>62</v>
      </c>
      <c r="C20" s="88" t="s">
        <v>63</v>
      </c>
      <c r="D20" s="89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4"/>
      <c r="S20" s="93"/>
      <c r="T20" s="94" t="s">
        <v>51</v>
      </c>
      <c r="U20" s="94">
        <v>23000</v>
      </c>
      <c r="V20" s="95"/>
      <c r="W20" s="64"/>
      <c r="X20" s="105"/>
      <c r="Y20" s="106"/>
    </row>
    <row r="21" spans="1:25" ht="15.75" outlineLevel="1">
      <c r="A21" s="67" t="s">
        <v>48</v>
      </c>
      <c r="B21" s="87" t="s">
        <v>64</v>
      </c>
      <c r="C21" s="88" t="s">
        <v>65</v>
      </c>
      <c r="D21" s="89">
        <v>460.4000000000002</v>
      </c>
      <c r="E21" s="90">
        <v>460.40000000000009</v>
      </c>
      <c r="F21" s="90">
        <v>681.4</v>
      </c>
      <c r="G21" s="90">
        <v>-681.4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460.4000000000002</v>
      </c>
      <c r="R21" s="104"/>
      <c r="S21" s="93"/>
      <c r="T21" s="94" t="s">
        <v>51</v>
      </c>
      <c r="U21" s="94">
        <v>23000</v>
      </c>
      <c r="V21" s="95"/>
      <c r="W21" s="64"/>
      <c r="X21" s="105" t="s">
        <v>255</v>
      </c>
      <c r="Y21" s="106"/>
    </row>
    <row r="22" spans="1:25" ht="15.75" outlineLevel="1">
      <c r="A22" s="67" t="s">
        <v>48</v>
      </c>
      <c r="B22" s="98" t="s">
        <v>66</v>
      </c>
      <c r="C22" s="107" t="s">
        <v>256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4"/>
      <c r="S22" s="93"/>
      <c r="T22" s="94" t="s">
        <v>51</v>
      </c>
      <c r="U22" s="94">
        <v>23000</v>
      </c>
      <c r="V22" s="95"/>
      <c r="W22" s="64"/>
      <c r="X22" s="108"/>
      <c r="Y22" s="97"/>
    </row>
    <row r="23" spans="1:25" ht="16.5" thickBot="1">
      <c r="B23" s="99" t="s">
        <v>47</v>
      </c>
      <c r="C23" s="100" t="s">
        <v>48</v>
      </c>
      <c r="D23" s="101">
        <v>534595.93999999994</v>
      </c>
      <c r="E23" s="101">
        <v>51164.42</v>
      </c>
      <c r="F23" s="101">
        <v>72711.06</v>
      </c>
      <c r="G23" s="101">
        <v>82566.099999999991</v>
      </c>
      <c r="H23" s="101">
        <v>96724.260000000009</v>
      </c>
      <c r="I23" s="101">
        <v>58278.54</v>
      </c>
      <c r="J23" s="101">
        <v>47687.780000000006</v>
      </c>
      <c r="K23" s="101">
        <v>73382.980000000025</v>
      </c>
      <c r="L23" s="101">
        <v>52080.799999999996</v>
      </c>
      <c r="M23" s="101">
        <v>55227.47</v>
      </c>
      <c r="N23" s="101">
        <v>54205.37</v>
      </c>
      <c r="O23" s="101">
        <v>44515.862000000001</v>
      </c>
      <c r="P23" s="101">
        <v>23157.919999999998</v>
      </c>
      <c r="Q23" s="101">
        <v>711702.56200000003</v>
      </c>
      <c r="R23" s="101">
        <v>658049.11499999999</v>
      </c>
      <c r="S23" s="102">
        <v>53653.447000000044</v>
      </c>
      <c r="T23" s="94"/>
      <c r="U23" s="94">
        <v>23000</v>
      </c>
      <c r="V23" s="95"/>
      <c r="W23" s="64"/>
      <c r="X23" s="96"/>
      <c r="Y23" s="97"/>
    </row>
    <row r="24" spans="1:25">
      <c r="B24" s="79" t="s">
        <v>68</v>
      </c>
      <c r="C24" s="80"/>
      <c r="D24" s="81"/>
      <c r="E24" s="82"/>
      <c r="F24" s="82"/>
      <c r="G24" s="82"/>
      <c r="H24" s="82"/>
      <c r="I24" s="82"/>
      <c r="J24" s="82"/>
      <c r="K24" s="82"/>
      <c r="L24" s="82"/>
      <c r="M24" s="83"/>
      <c r="N24" s="83"/>
      <c r="O24" s="83"/>
      <c r="P24" s="83"/>
      <c r="Q24" s="81"/>
      <c r="R24" s="81"/>
      <c r="S24" s="84"/>
      <c r="T24" s="85"/>
      <c r="U24" s="85"/>
      <c r="V24" s="86"/>
      <c r="W24" s="64"/>
      <c r="X24" s="64"/>
      <c r="Y24" s="64"/>
    </row>
    <row r="25" spans="1:25" ht="15.75" outlineLevel="1">
      <c r="A25" s="67" t="s">
        <v>68</v>
      </c>
      <c r="B25" s="87" t="s">
        <v>69</v>
      </c>
      <c r="C25" s="88" t="s">
        <v>257</v>
      </c>
      <c r="D25" s="89">
        <v>18997.390000000003</v>
      </c>
      <c r="E25" s="90">
        <v>3866.4300000000112</v>
      </c>
      <c r="F25" s="90">
        <v>16349.470000000001</v>
      </c>
      <c r="G25" s="90">
        <v>2152.0800000000036</v>
      </c>
      <c r="H25" s="90">
        <v>18117.600000000002</v>
      </c>
      <c r="I25" s="90">
        <v>-18906.070000000011</v>
      </c>
      <c r="J25" s="90">
        <v>-7180.3300000000036</v>
      </c>
      <c r="K25" s="90">
        <v>2065.62</v>
      </c>
      <c r="L25" s="90">
        <v>2532.59</v>
      </c>
      <c r="M25" s="91">
        <v>9018.0773466467126</v>
      </c>
      <c r="N25" s="91">
        <v>8113.3807004247192</v>
      </c>
      <c r="O25" s="91">
        <v>8553.2453270199785</v>
      </c>
      <c r="P25" s="91">
        <v>8400.38880140527</v>
      </c>
      <c r="Q25" s="91">
        <v>53082.482175496683</v>
      </c>
      <c r="R25" s="92"/>
      <c r="S25" s="93"/>
      <c r="T25" s="94" t="s">
        <v>38</v>
      </c>
      <c r="U25" s="94">
        <v>23000</v>
      </c>
      <c r="V25" s="86"/>
      <c r="W25" s="64"/>
      <c r="X25" s="109" t="s">
        <v>258</v>
      </c>
      <c r="Y25" s="64"/>
    </row>
    <row r="26" spans="1:25" ht="15.75" outlineLevel="1">
      <c r="A26" s="67" t="s">
        <v>68</v>
      </c>
      <c r="B26" s="87" t="s">
        <v>71</v>
      </c>
      <c r="C26" s="88" t="s">
        <v>72</v>
      </c>
      <c r="D26" s="89">
        <v>412715.92999999993</v>
      </c>
      <c r="E26" s="90">
        <v>41758.800000000003</v>
      </c>
      <c r="F26" s="90">
        <v>39671.07</v>
      </c>
      <c r="G26" s="90">
        <v>56970.3</v>
      </c>
      <c r="H26" s="90">
        <v>53958.25</v>
      </c>
      <c r="I26" s="90">
        <v>55615.179999999993</v>
      </c>
      <c r="J26" s="90">
        <v>58074.86</v>
      </c>
      <c r="K26" s="90">
        <v>53474.55</v>
      </c>
      <c r="L26" s="90">
        <v>53192.92</v>
      </c>
      <c r="M26" s="91">
        <v>60000</v>
      </c>
      <c r="N26" s="91">
        <v>75000</v>
      </c>
      <c r="O26" s="91">
        <v>73237.16311260857</v>
      </c>
      <c r="P26" s="91">
        <v>83478.863713964878</v>
      </c>
      <c r="Q26" s="91">
        <v>704431.95682657347</v>
      </c>
      <c r="R26" s="92"/>
      <c r="S26" s="93"/>
      <c r="T26" s="94" t="s">
        <v>38</v>
      </c>
      <c r="U26" s="94">
        <v>23000</v>
      </c>
      <c r="V26" s="110"/>
      <c r="W26" s="64"/>
      <c r="X26" s="109" t="s">
        <v>259</v>
      </c>
      <c r="Y26" s="106"/>
    </row>
    <row r="27" spans="1:25" ht="15.75" outlineLevel="1">
      <c r="A27" s="67" t="s">
        <v>68</v>
      </c>
      <c r="B27" s="87" t="s">
        <v>73</v>
      </c>
      <c r="C27" s="88" t="s">
        <v>74</v>
      </c>
      <c r="D27" s="89">
        <v>492447.33999999997</v>
      </c>
      <c r="E27" s="90">
        <v>35103.19999999999</v>
      </c>
      <c r="F27" s="90">
        <v>8853.880000000001</v>
      </c>
      <c r="G27" s="90">
        <v>21819.180000000011</v>
      </c>
      <c r="H27" s="90">
        <v>73310.110000000015</v>
      </c>
      <c r="I27" s="90">
        <v>39611.120000000003</v>
      </c>
      <c r="J27" s="90">
        <v>24066.249999999989</v>
      </c>
      <c r="K27" s="90">
        <v>257146.45999999993</v>
      </c>
      <c r="L27" s="90">
        <v>32537.14</v>
      </c>
      <c r="M27" s="91">
        <v>32348.372927067743</v>
      </c>
      <c r="N27" s="91">
        <v>6338.5786722068124</v>
      </c>
      <c r="O27" s="91">
        <v>6682.2229117343577</v>
      </c>
      <c r="P27" s="91">
        <v>6562.8037510978675</v>
      </c>
      <c r="Q27" s="91">
        <v>544379.31826210674</v>
      </c>
      <c r="R27" s="92"/>
      <c r="S27" s="93"/>
      <c r="T27" s="94" t="s">
        <v>38</v>
      </c>
      <c r="U27" s="94">
        <v>23000</v>
      </c>
      <c r="V27" s="110"/>
      <c r="W27" s="64"/>
      <c r="X27" s="109" t="s">
        <v>260</v>
      </c>
      <c r="Y27" s="106"/>
    </row>
    <row r="28" spans="1:25" ht="15.75" outlineLevel="1">
      <c r="A28" s="67" t="s">
        <v>68</v>
      </c>
      <c r="B28" s="87" t="s">
        <v>75</v>
      </c>
      <c r="C28" s="88" t="s">
        <v>76</v>
      </c>
      <c r="D28" s="89">
        <v>21372</v>
      </c>
      <c r="E28" s="90">
        <v>469.51999999999964</v>
      </c>
      <c r="F28" s="90">
        <v>1961.45</v>
      </c>
      <c r="G28" s="90">
        <v>2180.4399999999996</v>
      </c>
      <c r="H28" s="90">
        <v>3332.42</v>
      </c>
      <c r="I28" s="90">
        <v>1744.31</v>
      </c>
      <c r="J28" s="90">
        <v>403.72</v>
      </c>
      <c r="K28" s="90">
        <v>3494.2399999999993</v>
      </c>
      <c r="L28" s="90">
        <v>7785.9</v>
      </c>
      <c r="M28" s="91">
        <v>7045.372927067745</v>
      </c>
      <c r="N28" s="91">
        <v>6338.5786722068124</v>
      </c>
      <c r="O28" s="91">
        <v>6682.2229117343577</v>
      </c>
      <c r="P28" s="91">
        <v>6562.8037510978675</v>
      </c>
      <c r="Q28" s="91">
        <v>48000.978262106786</v>
      </c>
      <c r="R28" s="92"/>
      <c r="S28" s="93"/>
      <c r="T28" s="94" t="s">
        <v>38</v>
      </c>
      <c r="U28" s="94">
        <v>23000</v>
      </c>
      <c r="V28" s="110"/>
      <c r="W28" s="64"/>
      <c r="X28" s="109" t="s">
        <v>261</v>
      </c>
      <c r="Y28" s="106"/>
    </row>
    <row r="29" spans="1:25" ht="15.75" outlineLevel="1">
      <c r="A29" s="67" t="s">
        <v>68</v>
      </c>
      <c r="B29" s="87" t="s">
        <v>77</v>
      </c>
      <c r="C29" s="88" t="s">
        <v>78</v>
      </c>
      <c r="D29" s="89">
        <v>94669.200000000012</v>
      </c>
      <c r="E29" s="90">
        <v>2224.1999999999998</v>
      </c>
      <c r="F29" s="90">
        <v>-2006</v>
      </c>
      <c r="G29" s="90">
        <v>8061.8</v>
      </c>
      <c r="H29" s="90">
        <v>15329.4</v>
      </c>
      <c r="I29" s="90">
        <v>32805.800000000003</v>
      </c>
      <c r="J29" s="90">
        <v>33930</v>
      </c>
      <c r="K29" s="90">
        <v>687.99999999999955</v>
      </c>
      <c r="L29" s="90">
        <v>3636</v>
      </c>
      <c r="M29" s="91">
        <v>3663.5939220752275</v>
      </c>
      <c r="N29" s="91">
        <v>29918.091332816151</v>
      </c>
      <c r="O29" s="91">
        <v>29936.358644569926</v>
      </c>
      <c r="P29" s="91">
        <v>8925.4131014931008</v>
      </c>
      <c r="Q29" s="91">
        <v>167112.65700095441</v>
      </c>
      <c r="R29" s="92"/>
      <c r="S29" s="93"/>
      <c r="T29" s="94" t="s">
        <v>38</v>
      </c>
      <c r="U29" s="94">
        <v>23000</v>
      </c>
      <c r="V29" s="110"/>
      <c r="W29" s="64"/>
      <c r="X29" s="109" t="s">
        <v>262</v>
      </c>
      <c r="Y29" s="106"/>
    </row>
    <row r="30" spans="1:25" ht="15.75" outlineLevel="1">
      <c r="A30" s="67" t="s">
        <v>68</v>
      </c>
      <c r="B30" s="87" t="s">
        <v>79</v>
      </c>
      <c r="C30" s="88" t="s">
        <v>80</v>
      </c>
      <c r="D30" s="89">
        <v>64757.939999999995</v>
      </c>
      <c r="E30" s="90">
        <v>-1396</v>
      </c>
      <c r="F30" s="90">
        <v>10829.09</v>
      </c>
      <c r="G30" s="90">
        <v>12607</v>
      </c>
      <c r="H30" s="90">
        <v>14145.119999999999</v>
      </c>
      <c r="I30" s="90">
        <v>2537.75</v>
      </c>
      <c r="J30" s="90">
        <v>10189.490000000002</v>
      </c>
      <c r="K30" s="90">
        <v>11640.74</v>
      </c>
      <c r="L30" s="90">
        <v>4204.75</v>
      </c>
      <c r="M30" s="91">
        <v>0</v>
      </c>
      <c r="N30" s="91">
        <v>0</v>
      </c>
      <c r="O30" s="91">
        <v>0</v>
      </c>
      <c r="P30" s="91">
        <v>0</v>
      </c>
      <c r="Q30" s="91">
        <v>64757.939999999995</v>
      </c>
      <c r="R30" s="92"/>
      <c r="S30" s="93"/>
      <c r="T30" s="94" t="s">
        <v>38</v>
      </c>
      <c r="U30" s="94">
        <v>23000</v>
      </c>
      <c r="V30" s="110"/>
      <c r="W30" s="64"/>
      <c r="X30" s="109" t="s">
        <v>263</v>
      </c>
      <c r="Y30" s="106"/>
    </row>
    <row r="31" spans="1:25" ht="15.75" outlineLevel="1">
      <c r="A31" s="67" t="s">
        <v>68</v>
      </c>
      <c r="B31" s="87" t="s">
        <v>81</v>
      </c>
      <c r="C31" s="88" t="s">
        <v>82</v>
      </c>
      <c r="D31" s="89">
        <v>20882.050000000003</v>
      </c>
      <c r="E31" s="90">
        <v>6600.88</v>
      </c>
      <c r="F31" s="90">
        <v>3876.29</v>
      </c>
      <c r="G31" s="90">
        <v>559.51999999999975</v>
      </c>
      <c r="H31" s="90">
        <v>2110.2400000000002</v>
      </c>
      <c r="I31" s="90">
        <v>1130.0099999999998</v>
      </c>
      <c r="J31" s="90">
        <v>324.04000000000002</v>
      </c>
      <c r="K31" s="90">
        <v>4106.0900000000011</v>
      </c>
      <c r="L31" s="90">
        <v>2174.98</v>
      </c>
      <c r="M31" s="91">
        <v>0</v>
      </c>
      <c r="N31" s="91">
        <v>0</v>
      </c>
      <c r="O31" s="91">
        <v>0</v>
      </c>
      <c r="P31" s="91">
        <v>0</v>
      </c>
      <c r="Q31" s="91">
        <v>20882.050000000003</v>
      </c>
      <c r="R31" s="92"/>
      <c r="S31" s="93"/>
      <c r="T31" s="94" t="s">
        <v>38</v>
      </c>
      <c r="U31" s="94">
        <v>23000</v>
      </c>
      <c r="V31" s="110"/>
      <c r="W31" s="64"/>
      <c r="X31" s="109" t="s">
        <v>264</v>
      </c>
      <c r="Y31" s="106"/>
    </row>
    <row r="32" spans="1:25" ht="15.75" outlineLevel="1">
      <c r="A32" s="67" t="s">
        <v>68</v>
      </c>
      <c r="B32" s="87" t="s">
        <v>83</v>
      </c>
      <c r="C32" s="88" t="s">
        <v>84</v>
      </c>
      <c r="D32" s="89">
        <v>24880.61</v>
      </c>
      <c r="E32" s="90">
        <v>-4620.99</v>
      </c>
      <c r="F32" s="90">
        <v>5700</v>
      </c>
      <c r="G32" s="90">
        <v>4312.08</v>
      </c>
      <c r="H32" s="90">
        <v>0</v>
      </c>
      <c r="I32" s="90">
        <v>15068</v>
      </c>
      <c r="J32" s="90">
        <v>5490.880000000001</v>
      </c>
      <c r="K32" s="90">
        <v>18272.11</v>
      </c>
      <c r="L32" s="90">
        <v>-19341.47</v>
      </c>
      <c r="M32" s="91">
        <v>19200</v>
      </c>
      <c r="N32" s="91">
        <v>0</v>
      </c>
      <c r="O32" s="91">
        <v>0</v>
      </c>
      <c r="P32" s="91">
        <v>0</v>
      </c>
      <c r="Q32" s="91">
        <v>44080.61</v>
      </c>
      <c r="R32" s="92"/>
      <c r="S32" s="93"/>
      <c r="T32" s="94" t="s">
        <v>38</v>
      </c>
      <c r="U32" s="94">
        <v>23000</v>
      </c>
      <c r="V32" s="110"/>
      <c r="W32" s="64"/>
      <c r="X32" s="109" t="s">
        <v>265</v>
      </c>
      <c r="Y32" s="106"/>
    </row>
    <row r="33" spans="1:25" ht="15.75" outlineLevel="1">
      <c r="A33" s="67" t="s">
        <v>68</v>
      </c>
      <c r="B33" s="87" t="s">
        <v>266</v>
      </c>
      <c r="C33" s="88" t="s">
        <v>267</v>
      </c>
      <c r="D33" s="89">
        <v>16330.630000000001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16330.630000000001</v>
      </c>
      <c r="L33" s="90">
        <v>0</v>
      </c>
      <c r="M33" s="91">
        <v>0</v>
      </c>
      <c r="N33" s="91">
        <v>0</v>
      </c>
      <c r="O33" s="91">
        <v>0</v>
      </c>
      <c r="P33" s="91">
        <v>0</v>
      </c>
      <c r="Q33" s="91">
        <v>16330.630000000001</v>
      </c>
      <c r="R33" s="92"/>
      <c r="S33" s="93"/>
      <c r="T33" s="94"/>
      <c r="U33" s="94"/>
      <c r="V33" s="110"/>
      <c r="W33" s="64"/>
      <c r="X33" s="109" t="s">
        <v>268</v>
      </c>
      <c r="Y33" s="106"/>
    </row>
    <row r="34" spans="1:25" ht="15.75" outlineLevel="1">
      <c r="A34" s="67" t="s">
        <v>68</v>
      </c>
      <c r="B34" s="87" t="s">
        <v>85</v>
      </c>
      <c r="C34" s="88" t="s">
        <v>86</v>
      </c>
      <c r="D34" s="89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2"/>
      <c r="S34" s="93"/>
      <c r="T34" s="94" t="s">
        <v>38</v>
      </c>
      <c r="U34" s="94">
        <v>23000</v>
      </c>
      <c r="V34" s="110"/>
      <c r="W34" s="64"/>
      <c r="X34" s="109"/>
      <c r="Y34" s="106"/>
    </row>
    <row r="35" spans="1:25" ht="15.75" outlineLevel="1">
      <c r="A35" s="67" t="s">
        <v>68</v>
      </c>
      <c r="B35" s="87" t="s">
        <v>87</v>
      </c>
      <c r="C35" s="88" t="s">
        <v>88</v>
      </c>
      <c r="D35" s="89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2"/>
      <c r="S35" s="93"/>
      <c r="T35" s="94" t="s">
        <v>38</v>
      </c>
      <c r="U35" s="94">
        <v>23000</v>
      </c>
      <c r="V35" s="110"/>
      <c r="W35" s="64"/>
      <c r="X35" s="109"/>
      <c r="Y35" s="106"/>
    </row>
    <row r="36" spans="1:25" ht="15.75" outlineLevel="1">
      <c r="A36" s="67" t="s">
        <v>68</v>
      </c>
      <c r="B36" s="87" t="s">
        <v>89</v>
      </c>
      <c r="C36" s="88" t="s">
        <v>90</v>
      </c>
      <c r="D36" s="89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2"/>
      <c r="S36" s="93"/>
      <c r="T36" s="94" t="s">
        <v>38</v>
      </c>
      <c r="U36" s="94">
        <v>23000</v>
      </c>
      <c r="V36" s="110"/>
      <c r="W36" s="64"/>
      <c r="X36" s="109"/>
      <c r="Y36" s="106"/>
    </row>
    <row r="37" spans="1:25" ht="15.75" outlineLevel="1">
      <c r="A37" s="67" t="s">
        <v>68</v>
      </c>
      <c r="B37" s="87" t="s">
        <v>91</v>
      </c>
      <c r="C37" s="88" t="s">
        <v>92</v>
      </c>
      <c r="D37" s="89">
        <v>-130.75</v>
      </c>
      <c r="E37" s="90">
        <v>-130.75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1">
        <v>0</v>
      </c>
      <c r="N37" s="91">
        <v>0</v>
      </c>
      <c r="O37" s="91">
        <v>0</v>
      </c>
      <c r="P37" s="91">
        <v>0</v>
      </c>
      <c r="Q37" s="91">
        <v>-130.75</v>
      </c>
      <c r="R37" s="92"/>
      <c r="S37" s="93"/>
      <c r="T37" s="94" t="s">
        <v>38</v>
      </c>
      <c r="U37" s="94">
        <v>23000</v>
      </c>
      <c r="V37" s="110"/>
      <c r="W37" s="64"/>
      <c r="X37" s="109" t="s">
        <v>269</v>
      </c>
      <c r="Y37" s="106"/>
    </row>
    <row r="38" spans="1:25" ht="16.5" thickBot="1">
      <c r="B38" s="99" t="s">
        <v>47</v>
      </c>
      <c r="C38" s="111" t="s">
        <v>68</v>
      </c>
      <c r="D38" s="101">
        <v>1166922.3399999999</v>
      </c>
      <c r="E38" s="101">
        <v>83875.289999999994</v>
      </c>
      <c r="F38" s="101">
        <v>85235.249999999985</v>
      </c>
      <c r="G38" s="101">
        <v>108662.40000000002</v>
      </c>
      <c r="H38" s="101">
        <v>180303.14</v>
      </c>
      <c r="I38" s="101">
        <v>129606.09999999998</v>
      </c>
      <c r="J38" s="101">
        <v>125298.90999999999</v>
      </c>
      <c r="K38" s="101">
        <v>367218.43999999994</v>
      </c>
      <c r="L38" s="101">
        <v>86722.809999999983</v>
      </c>
      <c r="M38" s="101">
        <v>131275.41712285741</v>
      </c>
      <c r="N38" s="101">
        <v>125708.62937765451</v>
      </c>
      <c r="O38" s="101">
        <v>125091.21290766718</v>
      </c>
      <c r="P38" s="101">
        <v>113930.27311905897</v>
      </c>
      <c r="Q38" s="101">
        <v>1662927.8725272382</v>
      </c>
      <c r="R38" s="101">
        <v>1265632.4421862583</v>
      </c>
      <c r="S38" s="102">
        <v>397295.43034097995</v>
      </c>
      <c r="T38" s="112"/>
      <c r="U38" s="94">
        <v>23000</v>
      </c>
      <c r="V38" s="113"/>
      <c r="W38" s="64"/>
      <c r="X38" s="109"/>
      <c r="Y38" s="106"/>
    </row>
    <row r="39" spans="1:25">
      <c r="B39" s="79" t="s">
        <v>93</v>
      </c>
      <c r="C39" s="80"/>
      <c r="D39" s="81"/>
      <c r="E39" s="82"/>
      <c r="F39" s="82"/>
      <c r="G39" s="82"/>
      <c r="H39" s="82"/>
      <c r="I39" s="82"/>
      <c r="J39" s="82"/>
      <c r="K39" s="82"/>
      <c r="L39" s="82"/>
      <c r="M39" s="83"/>
      <c r="N39" s="83"/>
      <c r="O39" s="83"/>
      <c r="P39" s="83"/>
      <c r="Q39" s="81"/>
      <c r="R39" s="81"/>
      <c r="S39" s="84"/>
      <c r="T39" s="85"/>
      <c r="U39" s="85"/>
      <c r="V39" s="86"/>
      <c r="W39" s="64"/>
      <c r="X39" s="64"/>
      <c r="Y39" s="64"/>
    </row>
    <row r="40" spans="1:25" ht="15.75" outlineLevel="1">
      <c r="A40" s="67" t="s">
        <v>93</v>
      </c>
      <c r="B40" s="87" t="s">
        <v>95</v>
      </c>
      <c r="C40" s="88" t="s">
        <v>270</v>
      </c>
      <c r="D40" s="89">
        <v>529655.60000000009</v>
      </c>
      <c r="E40" s="90">
        <v>61376.159999999996</v>
      </c>
      <c r="F40" s="90">
        <v>80044.180000000022</v>
      </c>
      <c r="G40" s="90">
        <v>82519.040000000008</v>
      </c>
      <c r="H40" s="90">
        <v>64687.30000000001</v>
      </c>
      <c r="I40" s="90">
        <v>58455.619999999981</v>
      </c>
      <c r="J40" s="90">
        <v>53867.68</v>
      </c>
      <c r="K40" s="90">
        <v>55545.32</v>
      </c>
      <c r="L40" s="90">
        <v>73160.3</v>
      </c>
      <c r="M40" s="91">
        <v>61012.5</v>
      </c>
      <c r="N40" s="91">
        <v>61012.5</v>
      </c>
      <c r="O40" s="91">
        <v>61012.5</v>
      </c>
      <c r="P40" s="91">
        <v>85012.5</v>
      </c>
      <c r="Q40" s="91">
        <v>797705.60000000009</v>
      </c>
      <c r="R40" s="92"/>
      <c r="S40" s="93"/>
      <c r="T40" s="94" t="s">
        <v>94</v>
      </c>
      <c r="U40" s="94">
        <v>23000</v>
      </c>
      <c r="V40" s="110"/>
      <c r="W40" s="64"/>
      <c r="X40" s="109" t="s">
        <v>271</v>
      </c>
      <c r="Y40" s="106"/>
    </row>
    <row r="41" spans="1:25" ht="15.75" outlineLevel="1">
      <c r="A41" s="67" t="s">
        <v>93</v>
      </c>
      <c r="B41" s="87" t="s">
        <v>97</v>
      </c>
      <c r="C41" s="88" t="s">
        <v>272</v>
      </c>
      <c r="D41" s="89">
        <v>36606.6</v>
      </c>
      <c r="E41" s="90">
        <v>2666.16</v>
      </c>
      <c r="F41" s="90">
        <v>8002.48</v>
      </c>
      <c r="G41" s="90">
        <v>2668.16</v>
      </c>
      <c r="H41" s="90">
        <v>0</v>
      </c>
      <c r="I41" s="90">
        <v>16507.8</v>
      </c>
      <c r="J41" s="90">
        <v>0</v>
      </c>
      <c r="K41" s="90">
        <v>6762</v>
      </c>
      <c r="L41" s="90">
        <v>0</v>
      </c>
      <c r="M41" s="91">
        <v>10600</v>
      </c>
      <c r="N41" s="91">
        <v>10600</v>
      </c>
      <c r="O41" s="91">
        <v>10600</v>
      </c>
      <c r="P41" s="91">
        <v>10600</v>
      </c>
      <c r="Q41" s="91">
        <v>79006.600000000006</v>
      </c>
      <c r="R41" s="92"/>
      <c r="S41" s="93"/>
      <c r="T41" s="94" t="s">
        <v>94</v>
      </c>
      <c r="U41" s="94">
        <v>23000</v>
      </c>
      <c r="V41" s="110"/>
      <c r="W41" s="64"/>
      <c r="X41" s="109" t="s">
        <v>273</v>
      </c>
      <c r="Y41" s="106"/>
    </row>
    <row r="42" spans="1:25" ht="15.75" outlineLevel="1">
      <c r="A42" s="67" t="s">
        <v>93</v>
      </c>
      <c r="B42" s="114" t="s">
        <v>99</v>
      </c>
      <c r="C42" s="88" t="s">
        <v>274</v>
      </c>
      <c r="D42" s="89">
        <v>337982.22</v>
      </c>
      <c r="E42" s="90">
        <v>49549.36</v>
      </c>
      <c r="F42" s="90">
        <v>48226.080000000002</v>
      </c>
      <c r="G42" s="90">
        <v>27459.94</v>
      </c>
      <c r="H42" s="90">
        <v>33750.879999999997</v>
      </c>
      <c r="I42" s="90">
        <v>33737.760000000002</v>
      </c>
      <c r="J42" s="90">
        <v>19631.62</v>
      </c>
      <c r="K42" s="90">
        <v>60420.04</v>
      </c>
      <c r="L42" s="90">
        <v>65206.54</v>
      </c>
      <c r="M42" s="91">
        <v>48000</v>
      </c>
      <c r="N42" s="91">
        <v>48000</v>
      </c>
      <c r="O42" s="91">
        <v>48000</v>
      </c>
      <c r="P42" s="91">
        <v>48000</v>
      </c>
      <c r="Q42" s="91">
        <v>529982.22</v>
      </c>
      <c r="R42" s="92"/>
      <c r="S42" s="93"/>
      <c r="T42" s="94" t="s">
        <v>94</v>
      </c>
      <c r="U42" s="94">
        <v>23000</v>
      </c>
      <c r="V42" s="115"/>
      <c r="W42" s="64"/>
      <c r="X42" s="109" t="s">
        <v>275</v>
      </c>
      <c r="Y42" s="106"/>
    </row>
    <row r="43" spans="1:25" ht="15.75" outlineLevel="1">
      <c r="A43" s="67" t="s">
        <v>93</v>
      </c>
      <c r="B43" s="114" t="s">
        <v>101</v>
      </c>
      <c r="C43" s="88" t="s">
        <v>276</v>
      </c>
      <c r="D43" s="89">
        <v>116030.05000000002</v>
      </c>
      <c r="E43" s="90">
        <v>17076.079999999998</v>
      </c>
      <c r="F43" s="90">
        <v>15321.689999999999</v>
      </c>
      <c r="G43" s="90">
        <v>15893.32</v>
      </c>
      <c r="H43" s="90">
        <v>16649.16</v>
      </c>
      <c r="I43" s="90">
        <v>6033.46</v>
      </c>
      <c r="J43" s="90">
        <v>4484</v>
      </c>
      <c r="K43" s="90">
        <v>20248.8</v>
      </c>
      <c r="L43" s="90">
        <v>20323.54</v>
      </c>
      <c r="M43" s="91">
        <v>12000</v>
      </c>
      <c r="N43" s="91">
        <v>12000</v>
      </c>
      <c r="O43" s="91">
        <v>12000</v>
      </c>
      <c r="P43" s="91">
        <v>12000</v>
      </c>
      <c r="Q43" s="91">
        <v>164030.05000000002</v>
      </c>
      <c r="R43" s="92"/>
      <c r="S43" s="93"/>
      <c r="T43" s="94" t="s">
        <v>94</v>
      </c>
      <c r="U43" s="94">
        <v>23000</v>
      </c>
      <c r="V43" s="115"/>
      <c r="W43" s="64"/>
      <c r="X43" s="109" t="s">
        <v>277</v>
      </c>
      <c r="Y43" s="106"/>
    </row>
    <row r="44" spans="1:25" ht="15.75" outlineLevel="1">
      <c r="A44" s="67" t="s">
        <v>93</v>
      </c>
      <c r="B44" s="114" t="s">
        <v>103</v>
      </c>
      <c r="C44" s="88" t="s">
        <v>278</v>
      </c>
      <c r="D44" s="89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2"/>
      <c r="S44" s="93"/>
      <c r="T44" s="94" t="s">
        <v>94</v>
      </c>
      <c r="U44" s="94">
        <v>23000</v>
      </c>
      <c r="V44" s="95"/>
      <c r="W44" s="64"/>
      <c r="X44" s="109"/>
      <c r="Y44" s="106"/>
    </row>
    <row r="45" spans="1:25" ht="16.5" customHeight="1" outlineLevel="1">
      <c r="A45" s="67" t="s">
        <v>93</v>
      </c>
      <c r="B45" s="114" t="s">
        <v>104</v>
      </c>
      <c r="C45" s="88" t="s">
        <v>279</v>
      </c>
      <c r="D45" s="89">
        <v>5120</v>
      </c>
      <c r="E45" s="90">
        <v>0</v>
      </c>
      <c r="F45" s="90">
        <v>0</v>
      </c>
      <c r="G45" s="90">
        <v>5120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1">
        <v>0</v>
      </c>
      <c r="N45" s="91">
        <v>0</v>
      </c>
      <c r="O45" s="91">
        <v>0</v>
      </c>
      <c r="P45" s="91">
        <v>0</v>
      </c>
      <c r="Q45" s="91">
        <v>5120</v>
      </c>
      <c r="R45" s="92"/>
      <c r="S45" s="93"/>
      <c r="T45" s="94" t="s">
        <v>94</v>
      </c>
      <c r="U45" s="94">
        <v>23000</v>
      </c>
      <c r="V45" s="95"/>
      <c r="W45" s="64"/>
      <c r="X45" s="109" t="s">
        <v>280</v>
      </c>
      <c r="Y45" s="106"/>
    </row>
    <row r="46" spans="1:25" ht="16.5" customHeight="1" outlineLevel="1">
      <c r="A46" s="67" t="s">
        <v>93</v>
      </c>
      <c r="B46" s="114" t="s">
        <v>106</v>
      </c>
      <c r="C46" s="88" t="s">
        <v>281</v>
      </c>
      <c r="D46" s="89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2"/>
      <c r="S46" s="93"/>
      <c r="T46" s="94" t="s">
        <v>94</v>
      </c>
      <c r="U46" s="94">
        <v>23000</v>
      </c>
      <c r="V46" s="95"/>
      <c r="W46" s="64"/>
      <c r="X46" s="109"/>
      <c r="Y46" s="106"/>
    </row>
    <row r="47" spans="1:25" ht="16.5" customHeight="1" outlineLevel="1">
      <c r="A47" s="67" t="s">
        <v>93</v>
      </c>
      <c r="B47" s="114" t="s">
        <v>108</v>
      </c>
      <c r="C47" s="88" t="s">
        <v>282</v>
      </c>
      <c r="D47" s="89">
        <v>-1.0000000000218279E-2</v>
      </c>
      <c r="E47" s="90">
        <v>-1.0000000000218279E-2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1">
        <v>0</v>
      </c>
      <c r="N47" s="91">
        <v>0</v>
      </c>
      <c r="O47" s="91">
        <v>0</v>
      </c>
      <c r="P47" s="91">
        <v>0</v>
      </c>
      <c r="Q47" s="91">
        <v>-1.0000000000218279E-2</v>
      </c>
      <c r="R47" s="92"/>
      <c r="S47" s="93"/>
      <c r="T47" s="94" t="s">
        <v>94</v>
      </c>
      <c r="U47" s="94">
        <v>23000</v>
      </c>
      <c r="V47" s="95"/>
      <c r="W47" s="64"/>
      <c r="X47" s="109" t="s">
        <v>283</v>
      </c>
      <c r="Y47" s="106"/>
    </row>
    <row r="48" spans="1:25" ht="16.5" customHeight="1" outlineLevel="1">
      <c r="A48" s="67" t="s">
        <v>93</v>
      </c>
      <c r="B48" s="116" t="s">
        <v>171</v>
      </c>
      <c r="C48" s="88" t="s">
        <v>282</v>
      </c>
      <c r="D48" s="89">
        <v>10346.36</v>
      </c>
      <c r="E48" s="90">
        <v>0</v>
      </c>
      <c r="F48" s="90">
        <v>0</v>
      </c>
      <c r="G48" s="90">
        <v>0</v>
      </c>
      <c r="H48" s="90">
        <v>330</v>
      </c>
      <c r="I48" s="90">
        <v>5824.68</v>
      </c>
      <c r="J48" s="90">
        <v>-1019.1999999999997</v>
      </c>
      <c r="K48" s="90">
        <v>208.79999999999984</v>
      </c>
      <c r="L48" s="90">
        <v>5002.08</v>
      </c>
      <c r="M48" s="91">
        <v>27380.552000000003</v>
      </c>
      <c r="N48" s="91">
        <v>65380.552000000003</v>
      </c>
      <c r="O48" s="91">
        <v>27380.552000000003</v>
      </c>
      <c r="P48" s="91">
        <v>7380.5520000000006</v>
      </c>
      <c r="Q48" s="91">
        <v>137868.568</v>
      </c>
      <c r="R48" s="92"/>
      <c r="S48" s="93"/>
      <c r="T48" s="94"/>
      <c r="U48" s="94"/>
      <c r="V48" s="95"/>
      <c r="W48" s="64"/>
      <c r="X48" s="109" t="s">
        <v>284</v>
      </c>
      <c r="Y48" s="106"/>
    </row>
    <row r="49" spans="1:25" ht="16.5" customHeight="1" outlineLevel="1">
      <c r="A49" s="67" t="s">
        <v>93</v>
      </c>
      <c r="B49" s="116" t="s">
        <v>110</v>
      </c>
      <c r="C49" s="88" t="s">
        <v>285</v>
      </c>
      <c r="D49" s="89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2"/>
      <c r="S49" s="93"/>
      <c r="T49" s="94" t="s">
        <v>94</v>
      </c>
      <c r="U49" s="94">
        <v>23000</v>
      </c>
      <c r="V49" s="95"/>
      <c r="W49" s="64"/>
      <c r="X49" s="109"/>
      <c r="Y49" s="106"/>
    </row>
    <row r="50" spans="1:25" ht="16.5" customHeight="1" outlineLevel="1">
      <c r="A50" s="67" t="s">
        <v>93</v>
      </c>
      <c r="B50" s="116" t="s">
        <v>111</v>
      </c>
      <c r="C50" s="88" t="s">
        <v>286</v>
      </c>
      <c r="D50" s="89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2"/>
      <c r="S50" s="93"/>
      <c r="T50" s="94" t="s">
        <v>94</v>
      </c>
      <c r="U50" s="94">
        <v>23000</v>
      </c>
      <c r="V50" s="95"/>
      <c r="W50" s="64"/>
      <c r="X50" s="109"/>
      <c r="Y50" s="106"/>
    </row>
    <row r="51" spans="1:25" ht="16.5" thickBot="1">
      <c r="B51" s="99" t="s">
        <v>47</v>
      </c>
      <c r="C51" s="111" t="s">
        <v>93</v>
      </c>
      <c r="D51" s="101">
        <v>1035740.8200000001</v>
      </c>
      <c r="E51" s="101">
        <v>130667.75</v>
      </c>
      <c r="F51" s="101">
        <v>151594.43000000002</v>
      </c>
      <c r="G51" s="101">
        <v>133660.46000000002</v>
      </c>
      <c r="H51" s="101">
        <v>115417.34000000001</v>
      </c>
      <c r="I51" s="101">
        <v>120559.32</v>
      </c>
      <c r="J51" s="101">
        <v>76964.100000000006</v>
      </c>
      <c r="K51" s="101">
        <v>143184.95999999999</v>
      </c>
      <c r="L51" s="101">
        <v>163692.46</v>
      </c>
      <c r="M51" s="101">
        <v>158993.052</v>
      </c>
      <c r="N51" s="101">
        <v>196993.052</v>
      </c>
      <c r="O51" s="101">
        <v>158993.052</v>
      </c>
      <c r="P51" s="101">
        <v>162993.052</v>
      </c>
      <c r="Q51" s="101">
        <v>1713713.0279999999</v>
      </c>
      <c r="R51" s="101">
        <v>1667916.6239999996</v>
      </c>
      <c r="S51" s="102">
        <v>45796.40400000033</v>
      </c>
      <c r="T51" s="112"/>
      <c r="U51" s="94">
        <v>23000</v>
      </c>
      <c r="V51" s="113"/>
      <c r="W51" s="64"/>
      <c r="X51" s="109"/>
      <c r="Y51" s="106"/>
    </row>
    <row r="52" spans="1:25" ht="10.5" customHeight="1" thickBot="1">
      <c r="B52" s="117"/>
      <c r="C52" s="117"/>
      <c r="D52" s="118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8"/>
      <c r="R52" s="118"/>
      <c r="S52" s="120"/>
      <c r="T52" s="121"/>
      <c r="U52" s="121"/>
      <c r="V52" s="122"/>
      <c r="W52" s="64"/>
      <c r="X52" s="64"/>
      <c r="Y52" s="64"/>
    </row>
    <row r="53" spans="1:25" ht="16.5" hidden="1" thickBot="1">
      <c r="B53" s="123"/>
      <c r="C53" s="88"/>
      <c r="D53" s="89"/>
      <c r="E53" s="90"/>
      <c r="F53" s="90"/>
      <c r="G53" s="90"/>
      <c r="H53" s="90"/>
      <c r="I53" s="90"/>
      <c r="J53" s="90"/>
      <c r="K53" s="90"/>
      <c r="L53" s="90"/>
      <c r="M53" s="91"/>
      <c r="N53" s="91"/>
      <c r="O53" s="91"/>
      <c r="P53" s="91"/>
      <c r="Q53" s="91"/>
      <c r="R53" s="92"/>
      <c r="S53" s="124"/>
      <c r="T53" s="94"/>
      <c r="U53" s="94"/>
      <c r="V53" s="110"/>
      <c r="W53" s="64"/>
      <c r="X53" s="109"/>
      <c r="Y53" s="106"/>
    </row>
    <row r="54" spans="1:25" ht="16.5" hidden="1" thickBot="1">
      <c r="B54" s="123"/>
      <c r="C54" s="88"/>
      <c r="D54" s="89"/>
      <c r="E54" s="90"/>
      <c r="F54" s="90"/>
      <c r="G54" s="90"/>
      <c r="H54" s="90"/>
      <c r="I54" s="90"/>
      <c r="J54" s="90"/>
      <c r="K54" s="90"/>
      <c r="L54" s="90"/>
      <c r="M54" s="91"/>
      <c r="N54" s="91"/>
      <c r="O54" s="91"/>
      <c r="P54" s="91"/>
      <c r="Q54" s="91"/>
      <c r="R54" s="92"/>
      <c r="S54" s="124"/>
      <c r="T54" s="94"/>
      <c r="U54" s="94"/>
      <c r="V54" s="110"/>
      <c r="W54" s="64"/>
      <c r="X54" s="109"/>
      <c r="Y54" s="106"/>
    </row>
    <row r="55" spans="1:25" ht="16.5" hidden="1" thickBot="1">
      <c r="B55" s="123"/>
      <c r="C55" s="88"/>
      <c r="D55" s="89"/>
      <c r="E55" s="90"/>
      <c r="F55" s="90"/>
      <c r="G55" s="90"/>
      <c r="H55" s="90"/>
      <c r="I55" s="90"/>
      <c r="J55" s="90"/>
      <c r="K55" s="90"/>
      <c r="L55" s="90"/>
      <c r="M55" s="91"/>
      <c r="N55" s="91"/>
      <c r="O55" s="91"/>
      <c r="P55" s="91"/>
      <c r="Q55" s="91"/>
      <c r="R55" s="92"/>
      <c r="S55" s="124"/>
      <c r="T55" s="94"/>
      <c r="U55" s="94"/>
      <c r="V55" s="110"/>
      <c r="W55" s="64"/>
      <c r="X55" s="109"/>
      <c r="Y55" s="106"/>
    </row>
    <row r="56" spans="1:25" ht="16.5" hidden="1" thickBot="1">
      <c r="B56" s="125" t="s">
        <v>47</v>
      </c>
      <c r="C56" s="126" t="e">
        <v>#REF!</v>
      </c>
      <c r="D56" s="127">
        <v>0</v>
      </c>
      <c r="E56" s="128">
        <v>0</v>
      </c>
      <c r="F56" s="128">
        <v>0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0</v>
      </c>
      <c r="M56" s="127">
        <v>0</v>
      </c>
      <c r="N56" s="127">
        <v>0</v>
      </c>
      <c r="O56" s="127">
        <v>0</v>
      </c>
      <c r="P56" s="127">
        <v>0</v>
      </c>
      <c r="Q56" s="127">
        <v>0</v>
      </c>
      <c r="R56" s="127">
        <v>0</v>
      </c>
      <c r="S56" s="127">
        <v>0</v>
      </c>
      <c r="T56" s="112"/>
      <c r="U56" s="112"/>
      <c r="V56" s="113"/>
      <c r="W56" s="64"/>
      <c r="X56" s="109"/>
      <c r="Y56" s="106"/>
    </row>
    <row r="57" spans="1:25" ht="16.5" hidden="1" thickBot="1">
      <c r="B57" s="129"/>
      <c r="C57" s="107"/>
      <c r="D57" s="130">
        <v>0</v>
      </c>
      <c r="E57" s="131"/>
      <c r="F57" s="131"/>
      <c r="G57" s="131"/>
      <c r="H57" s="131"/>
      <c r="I57" s="131"/>
      <c r="J57" s="131"/>
      <c r="K57" s="131"/>
      <c r="L57" s="131"/>
      <c r="M57" s="132"/>
      <c r="N57" s="132"/>
      <c r="O57" s="132"/>
      <c r="P57" s="132"/>
      <c r="Q57" s="133"/>
      <c r="R57" s="132"/>
      <c r="S57" s="134"/>
      <c r="T57" s="94"/>
      <c r="U57" s="94"/>
      <c r="V57" s="110"/>
      <c r="W57" s="64"/>
      <c r="X57" s="109"/>
      <c r="Y57" s="106"/>
    </row>
    <row r="58" spans="1:25" ht="16.5" thickBot="1">
      <c r="B58" s="135"/>
      <c r="C58" s="136" t="s">
        <v>112</v>
      </c>
      <c r="D58" s="137">
        <v>3257189.5399999996</v>
      </c>
      <c r="E58" s="137">
        <v>313046.73</v>
      </c>
      <c r="F58" s="137">
        <v>342576.47</v>
      </c>
      <c r="G58" s="137">
        <v>358077.77</v>
      </c>
      <c r="H58" s="137">
        <v>456158.68000000005</v>
      </c>
      <c r="I58" s="137">
        <v>353568.74999999994</v>
      </c>
      <c r="J58" s="137">
        <v>346659.57</v>
      </c>
      <c r="K58" s="137">
        <v>722165.97999999986</v>
      </c>
      <c r="L58" s="137">
        <v>364935.58999999997</v>
      </c>
      <c r="M58" s="137">
        <v>416008.18391364568</v>
      </c>
      <c r="N58" s="137">
        <v>440927.82722594542</v>
      </c>
      <c r="O58" s="137">
        <v>358717.66896420525</v>
      </c>
      <c r="P58" s="137">
        <v>331333.97270784213</v>
      </c>
      <c r="Q58" s="137">
        <v>4804177.1928116381</v>
      </c>
      <c r="R58" s="137">
        <v>4191598.1811862579</v>
      </c>
      <c r="S58" s="138">
        <v>612579.01162538026</v>
      </c>
      <c r="T58" s="95"/>
      <c r="U58" s="95"/>
      <c r="V58" s="95"/>
      <c r="W58" s="64"/>
      <c r="X58" s="109"/>
      <c r="Y58" s="106"/>
    </row>
    <row r="59" spans="1:25">
      <c r="B59" s="64"/>
      <c r="C59" s="66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</row>
    <row r="60" spans="1:25" ht="18.75">
      <c r="B60" s="65" t="s">
        <v>113</v>
      </c>
      <c r="C60" s="66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139"/>
      <c r="T60" s="64"/>
      <c r="U60" s="64"/>
      <c r="V60" s="64"/>
      <c r="W60" s="64"/>
      <c r="X60" s="64"/>
      <c r="Y60" s="64"/>
    </row>
    <row r="61" spans="1:25" ht="15.75">
      <c r="B61" s="68" t="s">
        <v>234</v>
      </c>
      <c r="C61" s="66"/>
      <c r="D61" s="69"/>
      <c r="E61" s="69" t="s">
        <v>25</v>
      </c>
      <c r="F61" s="69" t="s">
        <v>25</v>
      </c>
      <c r="G61" s="69" t="s">
        <v>25</v>
      </c>
      <c r="H61" s="69" t="s">
        <v>25</v>
      </c>
      <c r="I61" s="69" t="s">
        <v>25</v>
      </c>
      <c r="J61" s="69" t="s">
        <v>25</v>
      </c>
      <c r="K61" s="69" t="s">
        <v>25</v>
      </c>
      <c r="L61" s="69" t="s">
        <v>25</v>
      </c>
      <c r="M61" s="69" t="s">
        <v>235</v>
      </c>
      <c r="N61" s="69" t="s">
        <v>235</v>
      </c>
      <c r="O61" s="69" t="s">
        <v>235</v>
      </c>
      <c r="P61" s="69" t="s">
        <v>235</v>
      </c>
      <c r="Q61" s="64"/>
      <c r="R61" s="64"/>
      <c r="S61" s="64"/>
      <c r="T61" s="64"/>
      <c r="U61" s="64"/>
      <c r="V61" s="64"/>
      <c r="W61" s="64"/>
      <c r="X61" s="64"/>
      <c r="Y61" s="64"/>
    </row>
    <row r="62" spans="1:25" ht="15.75" thickBot="1">
      <c r="B62" s="64"/>
      <c r="C62" s="66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</row>
    <row r="63" spans="1:25">
      <c r="B63" s="140" t="s">
        <v>26</v>
      </c>
      <c r="C63" s="141" t="s">
        <v>27</v>
      </c>
      <c r="D63" s="142" t="s">
        <v>28</v>
      </c>
      <c r="E63" s="143">
        <v>45658</v>
      </c>
      <c r="F63" s="143">
        <v>45689</v>
      </c>
      <c r="G63" s="143">
        <v>45717</v>
      </c>
      <c r="H63" s="143">
        <v>45748</v>
      </c>
      <c r="I63" s="143">
        <v>45778</v>
      </c>
      <c r="J63" s="143">
        <v>45809</v>
      </c>
      <c r="K63" s="143">
        <v>45839</v>
      </c>
      <c r="L63" s="143">
        <v>45870</v>
      </c>
      <c r="M63" s="143">
        <v>45901</v>
      </c>
      <c r="N63" s="143">
        <v>45931</v>
      </c>
      <c r="O63" s="143">
        <v>45962</v>
      </c>
      <c r="P63" s="143">
        <v>45992</v>
      </c>
      <c r="Q63" s="144" t="s">
        <v>236</v>
      </c>
      <c r="R63" s="144" t="s">
        <v>237</v>
      </c>
      <c r="S63" s="145" t="s">
        <v>31</v>
      </c>
      <c r="T63" s="77" t="s">
        <v>32</v>
      </c>
      <c r="U63" s="77" t="s">
        <v>33</v>
      </c>
      <c r="V63" s="78" t="s">
        <v>34</v>
      </c>
      <c r="W63" s="64"/>
      <c r="X63" s="64"/>
      <c r="Y63" s="64"/>
    </row>
    <row r="64" spans="1:25" ht="15.75">
      <c r="A64" s="67" t="s">
        <v>113</v>
      </c>
      <c r="B64" s="114" t="s">
        <v>175</v>
      </c>
      <c r="C64" s="88" t="s">
        <v>287</v>
      </c>
      <c r="D64" s="89">
        <v>22484.17</v>
      </c>
      <c r="E64" s="90">
        <v>0</v>
      </c>
      <c r="F64" s="90">
        <v>0</v>
      </c>
      <c r="G64" s="90">
        <v>0</v>
      </c>
      <c r="H64" s="90">
        <v>0</v>
      </c>
      <c r="I64" s="90">
        <v>15678.04</v>
      </c>
      <c r="J64" s="90">
        <v>-500</v>
      </c>
      <c r="K64" s="90">
        <v>2335.3700000000003</v>
      </c>
      <c r="L64" s="90">
        <v>4970.76</v>
      </c>
      <c r="M64" s="91">
        <v>19115</v>
      </c>
      <c r="N64" s="91">
        <v>0</v>
      </c>
      <c r="O64" s="91">
        <v>132292</v>
      </c>
      <c r="P64" s="91">
        <v>0</v>
      </c>
      <c r="Q64" s="91">
        <v>173891.16999999998</v>
      </c>
      <c r="R64" s="92">
        <v>2891000</v>
      </c>
      <c r="S64" s="93">
        <v>-2717108.83</v>
      </c>
      <c r="T64" s="94" t="s">
        <v>38</v>
      </c>
      <c r="U64" s="94">
        <v>23000</v>
      </c>
      <c r="V64" s="110"/>
      <c r="W64" s="64"/>
      <c r="X64" s="109" t="s">
        <v>288</v>
      </c>
      <c r="Y64" s="106"/>
    </row>
    <row r="65" spans="1:25" ht="15.75">
      <c r="A65" s="67" t="s">
        <v>113</v>
      </c>
      <c r="B65" s="114" t="s">
        <v>165</v>
      </c>
      <c r="C65" s="88" t="s">
        <v>289</v>
      </c>
      <c r="D65" s="89">
        <v>12158191.659999996</v>
      </c>
      <c r="E65" s="90">
        <v>620100.80999999994</v>
      </c>
      <c r="F65" s="90">
        <v>1072014.6299999997</v>
      </c>
      <c r="G65" s="90">
        <v>2042233.5399999996</v>
      </c>
      <c r="H65" s="90">
        <v>2111166.7899999996</v>
      </c>
      <c r="I65" s="90">
        <v>2398585.62</v>
      </c>
      <c r="J65" s="90">
        <v>1482671.9399999995</v>
      </c>
      <c r="K65" s="90">
        <v>1116277.6699999985</v>
      </c>
      <c r="L65" s="90">
        <v>1315140.6599999999</v>
      </c>
      <c r="M65" s="90">
        <v>1052982</v>
      </c>
      <c r="N65" s="90">
        <v>592156</v>
      </c>
      <c r="O65" s="90">
        <v>15300</v>
      </c>
      <c r="P65" s="90">
        <v>5034.22</v>
      </c>
      <c r="Q65" s="91">
        <v>13823663.879999997</v>
      </c>
      <c r="R65" s="92">
        <v>11644000.033562958</v>
      </c>
      <c r="S65" s="93">
        <v>2179663.8464370389</v>
      </c>
      <c r="T65" s="94" t="s">
        <v>38</v>
      </c>
      <c r="U65" s="94">
        <v>23000</v>
      </c>
      <c r="V65" s="110"/>
      <c r="W65" s="64"/>
      <c r="X65" s="109" t="s">
        <v>290</v>
      </c>
      <c r="Y65" s="106"/>
    </row>
    <row r="66" spans="1:25" ht="15.75">
      <c r="A66" s="67" t="s">
        <v>113</v>
      </c>
      <c r="B66" s="114" t="s">
        <v>121</v>
      </c>
      <c r="C66" s="88" t="s">
        <v>122</v>
      </c>
      <c r="D66" s="89">
        <v>131313.96000000002</v>
      </c>
      <c r="E66" s="90">
        <v>92824.66</v>
      </c>
      <c r="F66" s="90">
        <v>8000</v>
      </c>
      <c r="G66" s="90">
        <v>18579.210000000006</v>
      </c>
      <c r="H66" s="90">
        <v>1119.3500000000004</v>
      </c>
      <c r="I66" s="90">
        <v>6836.1899999999987</v>
      </c>
      <c r="J66" s="90">
        <v>3000</v>
      </c>
      <c r="K66" s="90">
        <v>954.55</v>
      </c>
      <c r="L66" s="90">
        <v>0</v>
      </c>
      <c r="M66" s="90">
        <v>73737</v>
      </c>
      <c r="N66" s="90">
        <v>73737</v>
      </c>
      <c r="O66" s="90">
        <v>73737</v>
      </c>
      <c r="P66" s="90">
        <v>73738</v>
      </c>
      <c r="Q66" s="91">
        <v>426262.96</v>
      </c>
      <c r="R66" s="92">
        <v>500000.00000000006</v>
      </c>
      <c r="S66" s="93">
        <v>-73737.040000000037</v>
      </c>
      <c r="T66" s="94" t="s">
        <v>38</v>
      </c>
      <c r="U66" s="94">
        <v>23000</v>
      </c>
      <c r="V66" s="110"/>
      <c r="W66" s="64"/>
      <c r="X66" s="109" t="s">
        <v>291</v>
      </c>
      <c r="Y66" s="106"/>
    </row>
    <row r="67" spans="1:25" ht="43.5">
      <c r="A67" s="67" t="s">
        <v>113</v>
      </c>
      <c r="B67" s="114" t="s">
        <v>114</v>
      </c>
      <c r="C67" s="88" t="s">
        <v>292</v>
      </c>
      <c r="D67" s="89">
        <v>36098.869999999813</v>
      </c>
      <c r="E67" s="90">
        <v>9757.2499999998126</v>
      </c>
      <c r="F67" s="90">
        <v>14893.33</v>
      </c>
      <c r="G67" s="90">
        <v>10694.020000000002</v>
      </c>
      <c r="H67" s="90">
        <v>754.27</v>
      </c>
      <c r="I67" s="90">
        <v>0</v>
      </c>
      <c r="J67" s="90">
        <v>0</v>
      </c>
      <c r="K67" s="90">
        <v>0</v>
      </c>
      <c r="L67" s="90">
        <v>0</v>
      </c>
      <c r="M67" s="90"/>
      <c r="N67" s="90"/>
      <c r="O67" s="90"/>
      <c r="P67" s="90"/>
      <c r="Q67" s="91">
        <v>36098.869999999813</v>
      </c>
      <c r="R67" s="92"/>
      <c r="S67" s="93">
        <v>36098.869999999813</v>
      </c>
      <c r="T67" s="94" t="s">
        <v>38</v>
      </c>
      <c r="U67" s="94">
        <v>23000</v>
      </c>
      <c r="V67" s="110" t="s">
        <v>293</v>
      </c>
      <c r="W67" s="64"/>
      <c r="X67" s="109" t="s">
        <v>294</v>
      </c>
      <c r="Y67" s="106"/>
    </row>
    <row r="68" spans="1:25" ht="43.5">
      <c r="A68" s="67" t="s">
        <v>113</v>
      </c>
      <c r="B68" s="114" t="s">
        <v>118</v>
      </c>
      <c r="C68" s="88" t="s">
        <v>119</v>
      </c>
      <c r="D68" s="89">
        <v>1872.34</v>
      </c>
      <c r="E68" s="90">
        <v>1872.36</v>
      </c>
      <c r="F68" s="90">
        <v>-1.999999999998181E-2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/>
      <c r="N68" s="90"/>
      <c r="O68" s="90"/>
      <c r="P68" s="90"/>
      <c r="Q68" s="91">
        <v>1872.34</v>
      </c>
      <c r="R68" s="92"/>
      <c r="S68" s="93">
        <v>1872.34</v>
      </c>
      <c r="T68" s="94" t="s">
        <v>38</v>
      </c>
      <c r="U68" s="94">
        <v>23000</v>
      </c>
      <c r="V68" s="110" t="s">
        <v>293</v>
      </c>
      <c r="W68" s="64"/>
      <c r="X68" s="109" t="s">
        <v>295</v>
      </c>
      <c r="Y68" s="106"/>
    </row>
    <row r="69" spans="1:25" ht="15.75">
      <c r="B69" s="114"/>
      <c r="C69" s="88"/>
      <c r="D69" s="89">
        <v>0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>
        <v>0</v>
      </c>
      <c r="R69" s="92"/>
      <c r="S69" s="93"/>
      <c r="T69" s="94"/>
      <c r="U69" s="94"/>
      <c r="V69" s="95"/>
      <c r="W69" s="64"/>
      <c r="X69" s="109"/>
      <c r="Y69" s="106"/>
    </row>
    <row r="70" spans="1:25" ht="16.5" thickBot="1">
      <c r="B70" s="146"/>
      <c r="C70" s="147" t="s">
        <v>123</v>
      </c>
      <c r="D70" s="148">
        <v>12349960.999999996</v>
      </c>
      <c r="E70" s="149">
        <v>724555.07999999973</v>
      </c>
      <c r="F70" s="149">
        <v>1094907.9399999997</v>
      </c>
      <c r="G70" s="149">
        <v>2071506.7699999996</v>
      </c>
      <c r="H70" s="149">
        <v>2113040.4099999997</v>
      </c>
      <c r="I70" s="149">
        <v>2421099.85</v>
      </c>
      <c r="J70" s="149">
        <v>1485171.9399999995</v>
      </c>
      <c r="K70" s="149">
        <v>1119567.5899999987</v>
      </c>
      <c r="L70" s="149">
        <v>1320111.42</v>
      </c>
      <c r="M70" s="149">
        <v>1145834</v>
      </c>
      <c r="N70" s="149">
        <v>665893</v>
      </c>
      <c r="O70" s="149">
        <v>221329</v>
      </c>
      <c r="P70" s="149">
        <v>78772.22</v>
      </c>
      <c r="Q70" s="149">
        <v>14461789.219999997</v>
      </c>
      <c r="R70" s="149">
        <v>15035000.033562958</v>
      </c>
      <c r="S70" s="150">
        <v>-573210.8135629613</v>
      </c>
      <c r="T70" s="95"/>
      <c r="U70" s="94">
        <v>23000</v>
      </c>
      <c r="V70" s="95"/>
      <c r="W70" s="64"/>
      <c r="X70" s="64"/>
      <c r="Y70" s="64"/>
    </row>
    <row r="71" spans="1:25" ht="15.75" thickBot="1">
      <c r="B71" s="64"/>
      <c r="C71" s="66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</row>
    <row r="72" spans="1:25" ht="16.5" thickBot="1">
      <c r="B72" s="64"/>
      <c r="C72" s="151" t="s">
        <v>124</v>
      </c>
      <c r="D72" s="152">
        <v>15607150.539999997</v>
      </c>
      <c r="E72" s="153">
        <v>1037601.8099999997</v>
      </c>
      <c r="F72" s="153">
        <v>1437484.4099999997</v>
      </c>
      <c r="G72" s="153">
        <v>2429584.5399999996</v>
      </c>
      <c r="H72" s="153">
        <v>2569199.09</v>
      </c>
      <c r="I72" s="153">
        <v>2774668.6</v>
      </c>
      <c r="J72" s="153">
        <v>1831831.5099999995</v>
      </c>
      <c r="K72" s="153">
        <v>1841733.5699999984</v>
      </c>
      <c r="L72" s="153">
        <v>1685047.0099999998</v>
      </c>
      <c r="M72" s="153">
        <v>1561842.1839136458</v>
      </c>
      <c r="N72" s="153">
        <v>1106820.8272259454</v>
      </c>
      <c r="O72" s="153">
        <v>580046.66896420531</v>
      </c>
      <c r="P72" s="153">
        <v>410106.1927078421</v>
      </c>
      <c r="Q72" s="153">
        <v>19265966.412811637</v>
      </c>
      <c r="R72" s="153">
        <v>19226598.214749217</v>
      </c>
      <c r="S72" s="138">
        <v>39368.198062419891</v>
      </c>
      <c r="T72" s="95"/>
      <c r="U72" s="95"/>
      <c r="V72" s="95"/>
      <c r="W72" s="64"/>
      <c r="X72" s="64"/>
      <c r="Y72" s="64"/>
    </row>
    <row r="76" spans="1:25">
      <c r="R76" s="154"/>
    </row>
    <row r="77" spans="1:25" hidden="1">
      <c r="E77" s="155" t="s">
        <v>296</v>
      </c>
      <c r="F77" s="155" t="s">
        <v>297</v>
      </c>
      <c r="G77" s="155" t="s">
        <v>298</v>
      </c>
      <c r="H77" s="155" t="s">
        <v>299</v>
      </c>
      <c r="I77" s="155" t="s">
        <v>300</v>
      </c>
      <c r="J77" s="155" t="s">
        <v>301</v>
      </c>
      <c r="K77" s="155" t="s">
        <v>302</v>
      </c>
      <c r="L77" s="155" t="s">
        <v>303</v>
      </c>
      <c r="M77" s="155" t="s">
        <v>304</v>
      </c>
      <c r="N77" s="155" t="s">
        <v>305</v>
      </c>
      <c r="O77" s="155" t="s">
        <v>306</v>
      </c>
      <c r="P77" s="155" t="s">
        <v>307</v>
      </c>
      <c r="R77" s="154"/>
    </row>
    <row r="78" spans="1:25" hidden="1">
      <c r="E78" s="155">
        <v>1</v>
      </c>
      <c r="F78" s="155">
        <v>2</v>
      </c>
      <c r="G78" s="155">
        <v>3</v>
      </c>
      <c r="H78" s="155">
        <v>4</v>
      </c>
      <c r="I78" s="155">
        <v>5</v>
      </c>
      <c r="J78" s="155">
        <v>6</v>
      </c>
      <c r="K78" s="155">
        <v>7</v>
      </c>
      <c r="L78" s="155">
        <v>8</v>
      </c>
      <c r="M78" s="155">
        <v>9</v>
      </c>
      <c r="N78" s="155">
        <v>10</v>
      </c>
      <c r="O78" s="155">
        <v>11</v>
      </c>
      <c r="P78" s="155">
        <v>12</v>
      </c>
    </row>
    <row r="79" spans="1:25" hidden="1">
      <c r="E79" s="67">
        <v>1037601.8099999997</v>
      </c>
      <c r="F79" s="67">
        <v>1437484.4099999997</v>
      </c>
      <c r="G79" s="67">
        <v>2429584.5399999996</v>
      </c>
      <c r="H79" s="67">
        <v>2569199.0899999994</v>
      </c>
      <c r="I79" s="67">
        <v>2774668.6000000006</v>
      </c>
      <c r="J79" s="67">
        <v>1831831.5099999995</v>
      </c>
      <c r="K79" s="67">
        <v>1841733.5699999987</v>
      </c>
      <c r="L79" s="67">
        <v>1685047.01</v>
      </c>
      <c r="M79" s="67">
        <v>0</v>
      </c>
      <c r="N79" s="67">
        <v>0</v>
      </c>
      <c r="O79" s="67">
        <v>0</v>
      </c>
      <c r="P79" s="67">
        <v>0</v>
      </c>
      <c r="X79" s="109" t="s">
        <v>308</v>
      </c>
    </row>
    <row r="80" spans="1:25" hidden="1">
      <c r="D80" s="67" t="s">
        <v>309</v>
      </c>
      <c r="E80" s="156" t="b">
        <v>1</v>
      </c>
      <c r="F80" s="67" t="b">
        <v>1</v>
      </c>
      <c r="G80" s="67" t="b">
        <v>1</v>
      </c>
      <c r="H80" s="67" t="b">
        <v>1</v>
      </c>
      <c r="I80" s="67" t="b">
        <v>1</v>
      </c>
      <c r="J80" s="67" t="b">
        <v>1</v>
      </c>
      <c r="K80" s="67" t="b">
        <v>1</v>
      </c>
      <c r="L80" s="67" t="b">
        <v>1</v>
      </c>
      <c r="M80" s="67" t="b">
        <v>1</v>
      </c>
      <c r="N80" s="67" t="b">
        <v>1</v>
      </c>
      <c r="O80" s="67" t="b">
        <v>1</v>
      </c>
      <c r="P80" s="67" t="b">
        <v>1</v>
      </c>
    </row>
    <row r="81" spans="12:18">
      <c r="L81" s="156"/>
      <c r="M81" s="156"/>
      <c r="N81" s="156"/>
      <c r="O81" s="156"/>
      <c r="P81" s="156"/>
      <c r="Q81" s="156"/>
      <c r="R81" s="156"/>
    </row>
  </sheetData>
  <conditionalFormatting sqref="E80:P80">
    <cfRule type="cellIs" dxfId="1" priority="1" operator="equal">
      <formula>TRUE</formula>
    </cfRule>
    <cfRule type="cellIs" dxfId="0" priority="2" operator="equal">
      <formula>FALSE</formula>
    </cfRule>
  </conditionalFormatting>
  <printOptions horizontalCentered="1"/>
  <pageMargins left="0" right="0" top="0.25" bottom="0.25" header="0.3" footer="0.3"/>
  <pageSetup scale="55" fitToWidth="0" fitToHeight="0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0"/>
  <sheetViews>
    <sheetView workbookViewId="0">
      <selection activeCell="B23" sqref="B23"/>
    </sheetView>
  </sheetViews>
  <sheetFormatPr defaultRowHeight="14.25"/>
  <cols>
    <col min="1" max="1" width="17" bestFit="1" customWidth="1"/>
    <col min="2" max="2" width="14.875" bestFit="1" customWidth="1"/>
  </cols>
  <sheetData>
    <row r="3" spans="1:2">
      <c r="A3" s="54" t="s">
        <v>152</v>
      </c>
      <c r="B3" t="s">
        <v>154</v>
      </c>
    </row>
    <row r="4" spans="1:2">
      <c r="A4" s="46" t="s">
        <v>177</v>
      </c>
      <c r="B4" s="3">
        <v>-2.5989999985540635E-3</v>
      </c>
    </row>
    <row r="5" spans="1:2">
      <c r="A5" s="46" t="s">
        <v>178</v>
      </c>
      <c r="B5" s="3">
        <v>6682.3724999999995</v>
      </c>
    </row>
    <row r="6" spans="1:2">
      <c r="A6" s="46" t="s">
        <v>179</v>
      </c>
      <c r="B6" s="3">
        <v>504.8899045</v>
      </c>
    </row>
    <row r="7" spans="1:2">
      <c r="A7" s="46" t="s">
        <v>180</v>
      </c>
      <c r="B7" s="3">
        <v>2608.1799999999998</v>
      </c>
    </row>
    <row r="8" spans="1:2">
      <c r="A8" s="46" t="s">
        <v>181</v>
      </c>
      <c r="B8" s="3">
        <v>386.54467299999999</v>
      </c>
    </row>
    <row r="9" spans="1:2">
      <c r="A9" s="46" t="s">
        <v>182</v>
      </c>
      <c r="B9" s="3">
        <v>126.99852150000001</v>
      </c>
    </row>
    <row r="10" spans="1:2">
      <c r="A10" s="46" t="s">
        <v>183</v>
      </c>
      <c r="B10" s="3">
        <v>371.09</v>
      </c>
    </row>
    <row r="11" spans="1:2">
      <c r="A11" s="46" t="s">
        <v>184</v>
      </c>
      <c r="B11" s="3">
        <v>1448.26</v>
      </c>
    </row>
    <row r="12" spans="1:2">
      <c r="A12" s="46" t="s">
        <v>185</v>
      </c>
      <c r="B12" s="3">
        <v>426.14</v>
      </c>
    </row>
    <row r="13" spans="1:2">
      <c r="A13" s="46" t="s">
        <v>186</v>
      </c>
      <c r="B13" s="3">
        <v>1765.7275000000002</v>
      </c>
    </row>
    <row r="14" spans="1:2">
      <c r="A14" s="46" t="s">
        <v>187</v>
      </c>
      <c r="B14" s="3">
        <v>7124.37</v>
      </c>
    </row>
    <row r="15" spans="1:2">
      <c r="A15" s="46" t="s">
        <v>188</v>
      </c>
      <c r="B15" s="3">
        <v>824.72250000000008</v>
      </c>
    </row>
    <row r="16" spans="1:2">
      <c r="A16" s="46" t="s">
        <v>189</v>
      </c>
      <c r="B16" s="3">
        <v>106.03500000000001</v>
      </c>
    </row>
    <row r="17" spans="1:2">
      <c r="A17" s="46" t="s">
        <v>190</v>
      </c>
      <c r="B17" s="3">
        <v>1281.2</v>
      </c>
    </row>
    <row r="18" spans="1:2">
      <c r="A18" s="46" t="s">
        <v>191</v>
      </c>
      <c r="B18" s="3">
        <v>-383.47</v>
      </c>
    </row>
    <row r="19" spans="1:2">
      <c r="A19" s="46" t="s">
        <v>192</v>
      </c>
      <c r="B19" s="3">
        <v>1230.6400000000001</v>
      </c>
    </row>
    <row r="20" spans="1:2">
      <c r="A20" s="46" t="s">
        <v>193</v>
      </c>
      <c r="B20" s="3">
        <v>2298.38</v>
      </c>
    </row>
    <row r="21" spans="1:2">
      <c r="A21" s="46" t="s">
        <v>194</v>
      </c>
      <c r="B21" s="3">
        <v>-626.55000000000007</v>
      </c>
    </row>
    <row r="22" spans="1:2">
      <c r="A22" s="46" t="s">
        <v>195</v>
      </c>
      <c r="B22" s="3">
        <v>-3207.32</v>
      </c>
    </row>
    <row r="23" spans="1:2">
      <c r="A23" s="46" t="s">
        <v>196</v>
      </c>
      <c r="B23" s="3">
        <v>20702.28</v>
      </c>
    </row>
    <row r="24" spans="1:2">
      <c r="A24" s="46" t="s">
        <v>197</v>
      </c>
      <c r="B24" s="3">
        <v>369.40199999999999</v>
      </c>
    </row>
    <row r="25" spans="1:2">
      <c r="A25" s="46" t="s">
        <v>198</v>
      </c>
      <c r="B25" s="3">
        <v>33256.197499999995</v>
      </c>
    </row>
    <row r="26" spans="1:2">
      <c r="A26" s="46" t="s">
        <v>199</v>
      </c>
      <c r="B26" s="3">
        <v>-327.43</v>
      </c>
    </row>
    <row r="27" spans="1:2">
      <c r="A27" s="46" t="s">
        <v>200</v>
      </c>
      <c r="B27" s="3">
        <v>27821.202499999999</v>
      </c>
    </row>
    <row r="28" spans="1:2">
      <c r="A28" s="46" t="s">
        <v>201</v>
      </c>
      <c r="B28" s="3">
        <v>4474.6099999999997</v>
      </c>
    </row>
    <row r="29" spans="1:2">
      <c r="A29" s="46" t="s">
        <v>202</v>
      </c>
      <c r="B29" s="3">
        <v>18297.03</v>
      </c>
    </row>
    <row r="30" spans="1:2">
      <c r="A30" s="46" t="s">
        <v>203</v>
      </c>
      <c r="B30" s="3">
        <v>11345.85</v>
      </c>
    </row>
    <row r="31" spans="1:2">
      <c r="A31" s="46" t="s">
        <v>204</v>
      </c>
      <c r="B31" s="3">
        <v>1049.67</v>
      </c>
    </row>
    <row r="32" spans="1:2">
      <c r="A32" s="46" t="s">
        <v>205</v>
      </c>
      <c r="B32" s="3">
        <v>-2.5989999994635582E-3</v>
      </c>
    </row>
    <row r="33" spans="1:2">
      <c r="A33" s="46" t="s">
        <v>206</v>
      </c>
      <c r="B33" s="3">
        <v>6682.4525000000012</v>
      </c>
    </row>
    <row r="34" spans="1:2">
      <c r="A34" s="46" t="s">
        <v>207</v>
      </c>
      <c r="B34" s="3">
        <v>504.89990449999999</v>
      </c>
    </row>
    <row r="35" spans="1:2">
      <c r="A35" s="46" t="s">
        <v>208</v>
      </c>
      <c r="B35" s="3">
        <v>2608.17</v>
      </c>
    </row>
    <row r="36" spans="1:2">
      <c r="A36" s="46" t="s">
        <v>209</v>
      </c>
      <c r="B36" s="3">
        <v>386.47467300000005</v>
      </c>
    </row>
    <row r="37" spans="1:2">
      <c r="A37" s="46" t="s">
        <v>210</v>
      </c>
      <c r="B37" s="3">
        <v>126.98852150000002</v>
      </c>
    </row>
    <row r="38" spans="1:2">
      <c r="A38" s="46" t="s">
        <v>211</v>
      </c>
      <c r="B38" s="3">
        <v>371.09</v>
      </c>
    </row>
    <row r="39" spans="1:2">
      <c r="A39" s="46" t="s">
        <v>212</v>
      </c>
      <c r="B39" s="3">
        <v>1448.24</v>
      </c>
    </row>
    <row r="40" spans="1:2">
      <c r="A40" s="46" t="s">
        <v>213</v>
      </c>
      <c r="B40" s="3">
        <v>426.14</v>
      </c>
    </row>
    <row r="41" spans="1:2">
      <c r="A41" s="46" t="s">
        <v>214</v>
      </c>
      <c r="B41" s="3">
        <v>1765.7475000000002</v>
      </c>
    </row>
    <row r="42" spans="1:2">
      <c r="A42" s="46" t="s">
        <v>215</v>
      </c>
      <c r="B42" s="3">
        <v>7124.38</v>
      </c>
    </row>
    <row r="43" spans="1:2">
      <c r="A43" s="46" t="s">
        <v>216</v>
      </c>
      <c r="B43" s="3">
        <v>824.78250000000003</v>
      </c>
    </row>
    <row r="44" spans="1:2">
      <c r="A44" s="46" t="s">
        <v>217</v>
      </c>
      <c r="B44" s="3">
        <v>106.03500000000001</v>
      </c>
    </row>
    <row r="45" spans="1:2">
      <c r="A45" s="46" t="s">
        <v>218</v>
      </c>
      <c r="B45" s="3">
        <v>1281.2</v>
      </c>
    </row>
    <row r="46" spans="1:2">
      <c r="A46" s="46" t="s">
        <v>219</v>
      </c>
      <c r="B46" s="3">
        <v>-383.47</v>
      </c>
    </row>
    <row r="47" spans="1:2">
      <c r="A47" s="46" t="s">
        <v>220</v>
      </c>
      <c r="B47" s="3">
        <v>1230.6600000000001</v>
      </c>
    </row>
    <row r="48" spans="1:2">
      <c r="A48" s="46" t="s">
        <v>221</v>
      </c>
      <c r="B48" s="3">
        <v>2298.38</v>
      </c>
    </row>
    <row r="49" spans="1:2">
      <c r="A49" s="46" t="s">
        <v>222</v>
      </c>
      <c r="B49" s="3">
        <v>-626.54000000000008</v>
      </c>
    </row>
    <row r="50" spans="1:2">
      <c r="A50" s="46" t="s">
        <v>223</v>
      </c>
      <c r="B50" s="3">
        <v>-3207.32</v>
      </c>
    </row>
    <row r="51" spans="1:2">
      <c r="A51" s="46" t="s">
        <v>224</v>
      </c>
      <c r="B51" s="3">
        <v>20702.13</v>
      </c>
    </row>
    <row r="52" spans="1:2">
      <c r="A52" s="46" t="s">
        <v>225</v>
      </c>
      <c r="B52" s="3">
        <v>369.37199999999996</v>
      </c>
    </row>
    <row r="53" spans="1:2">
      <c r="A53" s="46" t="s">
        <v>226</v>
      </c>
      <c r="B53" s="3">
        <v>33256.267499999994</v>
      </c>
    </row>
    <row r="54" spans="1:2">
      <c r="A54" s="46" t="s">
        <v>227</v>
      </c>
      <c r="B54" s="3">
        <v>-327.43</v>
      </c>
    </row>
    <row r="55" spans="1:2">
      <c r="A55" s="46" t="s">
        <v>228</v>
      </c>
      <c r="B55" s="3">
        <v>27821.192500000001</v>
      </c>
    </row>
    <row r="56" spans="1:2">
      <c r="A56" s="46" t="s">
        <v>229</v>
      </c>
      <c r="B56" s="3">
        <v>4474.6000000000004</v>
      </c>
    </row>
    <row r="57" spans="1:2">
      <c r="A57" s="46" t="s">
        <v>230</v>
      </c>
      <c r="B57" s="3">
        <v>18297.03</v>
      </c>
    </row>
    <row r="58" spans="1:2">
      <c r="A58" s="46" t="s">
        <v>231</v>
      </c>
      <c r="B58" s="3">
        <v>11345.86</v>
      </c>
    </row>
    <row r="59" spans="1:2">
      <c r="A59" s="46" t="s">
        <v>232</v>
      </c>
      <c r="B59" s="3">
        <v>1049.69</v>
      </c>
    </row>
    <row r="60" spans="1:2">
      <c r="A60" s="46" t="s">
        <v>153</v>
      </c>
      <c r="B60" s="3">
        <v>279914.04000000004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E9" sqref="E9"/>
    </sheetView>
  </sheetViews>
  <sheetFormatPr defaultRowHeight="14.25"/>
  <cols>
    <col min="2" max="2" width="16.125" customWidth="1"/>
    <col min="3" max="3" width="21.875" customWidth="1"/>
    <col min="4" max="4" width="10.375" bestFit="1" customWidth="1"/>
    <col min="5" max="5" width="15.375" customWidth="1"/>
    <col min="7" max="7" width="15.875" customWidth="1"/>
    <col min="9" max="9" width="18" bestFit="1" customWidth="1"/>
    <col min="10" max="10" width="19.125" customWidth="1"/>
    <col min="11" max="11" width="11.375" bestFit="1" customWidth="1"/>
    <col min="12" max="12" width="16.375" customWidth="1"/>
  </cols>
  <sheetData>
    <row r="1" spans="1:12" ht="15">
      <c r="A1" t="s">
        <v>32</v>
      </c>
      <c r="B1" t="s">
        <v>125</v>
      </c>
      <c r="C1" t="s">
        <v>157</v>
      </c>
      <c r="D1" t="s">
        <v>148</v>
      </c>
      <c r="E1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149</v>
      </c>
      <c r="C2" t="e">
        <f t="shared" ref="C2:C33" ca="1" si="0">_xlfn.CONCAT(A2,"",B2)</f>
        <v>#NAME?</v>
      </c>
      <c r="D2" s="2">
        <v>106.03500000000001</v>
      </c>
      <c r="E2" t="str">
        <f>VLOOKUP(B2,'U1&amp;2'!C:C,1,FALSE)</f>
        <v>10027025-813</v>
      </c>
      <c r="H2" t="s">
        <v>142</v>
      </c>
      <c r="I2" t="s">
        <v>127</v>
      </c>
      <c r="J2" t="e">
        <f t="shared" ref="J2:J33" ca="1" si="1">_xlfn.CONCAT(H2,"",I2)</f>
        <v>#NAME?</v>
      </c>
      <c r="K2" s="2">
        <v>3.7995000000421442E-3</v>
      </c>
      <c r="L2" t="e">
        <f ca="1">VLOOKUP(J2,'U3&amp;4'!D:D,1,FALSE)</f>
        <v>#NAME?</v>
      </c>
    </row>
    <row r="3" spans="1:12">
      <c r="A3" t="s">
        <v>126</v>
      </c>
      <c r="B3" t="s">
        <v>150</v>
      </c>
      <c r="C3" t="e">
        <f t="shared" ca="1" si="0"/>
        <v>#NAME?</v>
      </c>
      <c r="D3" s="2">
        <v>-3207.32</v>
      </c>
      <c r="E3" t="str">
        <f>VLOOKUP(B3,'U1&amp;2'!C:C,1,FALSE)</f>
        <v>10027633-900</v>
      </c>
      <c r="H3" t="s">
        <v>142</v>
      </c>
      <c r="I3" t="s">
        <v>114</v>
      </c>
      <c r="J3" t="e">
        <f t="shared" ca="1" si="1"/>
        <v>#NAME?</v>
      </c>
      <c r="K3" s="2">
        <v>34007.027500000004</v>
      </c>
      <c r="L3" t="e">
        <f ca="1">VLOOKUP(J3,'U3&amp;4'!D:D,1,FALSE)</f>
        <v>#NAME?</v>
      </c>
    </row>
    <row r="4" spans="1:12">
      <c r="A4" t="s">
        <v>126</v>
      </c>
      <c r="B4" t="s">
        <v>101</v>
      </c>
      <c r="C4" t="e">
        <f t="shared" ca="1" si="0"/>
        <v>#NAME?</v>
      </c>
      <c r="D4" s="2">
        <v>11345.85</v>
      </c>
      <c r="E4" t="str">
        <f>VLOOKUP(B4,'U1&amp;2'!C:C,1,FALSE)</f>
        <v>70001234-103</v>
      </c>
      <c r="H4" t="s">
        <v>142</v>
      </c>
      <c r="I4" t="s">
        <v>116</v>
      </c>
      <c r="J4" t="e">
        <f t="shared" ca="1" si="1"/>
        <v>#NAME?</v>
      </c>
      <c r="K4" s="2">
        <v>2330.5800000000004</v>
      </c>
      <c r="L4" t="e">
        <f ca="1">VLOOKUP(J4,'U3&amp;4'!D:D,1,FALSE)</f>
        <v>#NAME?</v>
      </c>
    </row>
    <row r="5" spans="1:12">
      <c r="A5" t="s">
        <v>140</v>
      </c>
      <c r="B5" t="s">
        <v>149</v>
      </c>
      <c r="C5" t="e">
        <f t="shared" ca="1" si="0"/>
        <v>#NAME?</v>
      </c>
      <c r="D5" s="2">
        <v>106.03500000000001</v>
      </c>
      <c r="E5" t="str">
        <f>VLOOKUP(B5,'U1&amp;2'!C:C,1,FALSE)</f>
        <v>10027025-813</v>
      </c>
      <c r="H5" t="s">
        <v>142</v>
      </c>
      <c r="I5" t="s">
        <v>49</v>
      </c>
      <c r="J5" t="e">
        <f t="shared" ca="1" si="1"/>
        <v>#NAME?</v>
      </c>
      <c r="K5" s="2">
        <v>539.87129774999994</v>
      </c>
      <c r="L5" t="e">
        <f ca="1">VLOOKUP(J5,'U3&amp;4'!D:D,1,FALSE)</f>
        <v>#NAME?</v>
      </c>
    </row>
    <row r="6" spans="1:12">
      <c r="A6" t="s">
        <v>140</v>
      </c>
      <c r="B6" t="s">
        <v>150</v>
      </c>
      <c r="C6" t="e">
        <f t="shared" ca="1" si="0"/>
        <v>#NAME?</v>
      </c>
      <c r="D6" s="2">
        <v>-3207.32</v>
      </c>
      <c r="E6" t="str">
        <f>VLOOKUP(B6,'U1&amp;2'!C:C,1,FALSE)</f>
        <v>10027633-900</v>
      </c>
      <c r="H6" t="s">
        <v>142</v>
      </c>
      <c r="I6" t="s">
        <v>52</v>
      </c>
      <c r="J6" t="e">
        <f t="shared" ca="1" si="1"/>
        <v>#NAME?</v>
      </c>
      <c r="K6" s="2">
        <v>2789.09</v>
      </c>
      <c r="L6" t="e">
        <f ca="1">VLOOKUP(J6,'U3&amp;4'!D:D,1,FALSE)</f>
        <v>#NAME?</v>
      </c>
    </row>
    <row r="7" spans="1:12">
      <c r="A7" t="s">
        <v>140</v>
      </c>
      <c r="B7" t="s">
        <v>101</v>
      </c>
      <c r="C7" t="e">
        <f t="shared" ca="1" si="0"/>
        <v>#NAME?</v>
      </c>
      <c r="D7" s="2">
        <v>11345.86</v>
      </c>
      <c r="E7" t="str">
        <f>VLOOKUP(B7,'U1&amp;2'!C:C,1,FALSE)</f>
        <v>70001234-103</v>
      </c>
      <c r="H7" t="s">
        <v>142</v>
      </c>
      <c r="I7" t="s">
        <v>54</v>
      </c>
      <c r="J7" t="e">
        <f t="shared" ca="1" si="1"/>
        <v>#NAME?</v>
      </c>
      <c r="K7" s="2">
        <v>413.2501635000001</v>
      </c>
      <c r="L7" t="e">
        <f ca="1">VLOOKUP(J7,'U3&amp;4'!D:D,1,FALSE)</f>
        <v>#NAME?</v>
      </c>
    </row>
    <row r="8" spans="1:12">
      <c r="A8" t="s">
        <v>126</v>
      </c>
      <c r="B8" t="s">
        <v>108</v>
      </c>
      <c r="C8" t="e">
        <f t="shared" ca="1" si="0"/>
        <v>#NAME?</v>
      </c>
      <c r="D8" s="2">
        <v>1049.67</v>
      </c>
      <c r="E8" t="str">
        <f>VLOOKUP(B8,'U1&amp;2'!C:C,1,FALSE)</f>
        <v>70001238-104</v>
      </c>
      <c r="H8" t="s">
        <v>142</v>
      </c>
      <c r="I8" t="s">
        <v>56</v>
      </c>
      <c r="J8" t="e">
        <f t="shared" ca="1" si="1"/>
        <v>#NAME?</v>
      </c>
      <c r="K8" s="2">
        <v>135.78448924999995</v>
      </c>
      <c r="L8" t="e">
        <f ca="1">VLOOKUP(J8,'U3&amp;4'!D:D,1,FALSE)</f>
        <v>#NAME?</v>
      </c>
    </row>
    <row r="9" spans="1:12">
      <c r="A9" t="s">
        <v>140</v>
      </c>
      <c r="B9" t="s">
        <v>108</v>
      </c>
      <c r="C9" t="e">
        <f t="shared" ca="1" si="0"/>
        <v>#NAME?</v>
      </c>
      <c r="D9" s="2">
        <v>1049.69</v>
      </c>
      <c r="E9" t="str">
        <f>VLOOKUP(B9,'U1&amp;2'!C:C,1,FALSE)</f>
        <v>70001238-104</v>
      </c>
      <c r="H9" t="s">
        <v>142</v>
      </c>
      <c r="I9" t="s">
        <v>58</v>
      </c>
      <c r="J9" t="e">
        <f t="shared" ca="1" si="1"/>
        <v>#NAME?</v>
      </c>
      <c r="K9" s="2">
        <v>396.81</v>
      </c>
      <c r="L9" t="e">
        <f ca="1">VLOOKUP(J9,'U3&amp;4'!D:D,1,FALSE)</f>
        <v>#NAME?</v>
      </c>
    </row>
    <row r="10" spans="1:12">
      <c r="A10" t="s">
        <v>126</v>
      </c>
      <c r="B10" t="s">
        <v>99</v>
      </c>
      <c r="C10" t="e">
        <f t="shared" ca="1" si="0"/>
        <v>#NAME?</v>
      </c>
      <c r="D10" s="2">
        <v>18297.03</v>
      </c>
      <c r="E10" t="str">
        <f>VLOOKUP(B10,'U1&amp;2'!C:C,1,FALSE)</f>
        <v>70001234-102</v>
      </c>
      <c r="H10" t="s">
        <v>142</v>
      </c>
      <c r="I10" t="s">
        <v>60</v>
      </c>
      <c r="J10" t="e">
        <f t="shared" ca="1" si="1"/>
        <v>#NAME?</v>
      </c>
      <c r="K10" s="2">
        <v>1548.71</v>
      </c>
      <c r="L10" t="e">
        <f ca="1">VLOOKUP(J10,'U3&amp;4'!D:D,1,FALSE)</f>
        <v>#NAME?</v>
      </c>
    </row>
    <row r="11" spans="1:12">
      <c r="A11" t="s">
        <v>140</v>
      </c>
      <c r="B11" t="s">
        <v>99</v>
      </c>
      <c r="C11" t="e">
        <f t="shared" ca="1" si="0"/>
        <v>#NAME?</v>
      </c>
      <c r="D11" s="2">
        <v>18297.03</v>
      </c>
      <c r="E11" t="str">
        <f>VLOOKUP(B11,'U1&amp;2'!C:C,1,FALSE)</f>
        <v>70001234-102</v>
      </c>
      <c r="H11" t="s">
        <v>142</v>
      </c>
      <c r="I11" t="s">
        <v>64</v>
      </c>
      <c r="J11" t="e">
        <f t="shared" ca="1" si="1"/>
        <v>#NAME?</v>
      </c>
      <c r="K11" s="2">
        <v>455.71</v>
      </c>
      <c r="L11" t="e">
        <f ca="1">VLOOKUP(J11,'U3&amp;4'!D:D,1,FALSE)</f>
        <v>#NAME?</v>
      </c>
    </row>
    <row r="12" spans="1:12">
      <c r="A12" t="s">
        <v>126</v>
      </c>
      <c r="B12" t="s">
        <v>97</v>
      </c>
      <c r="C12" t="e">
        <f t="shared" ca="1" si="0"/>
        <v>#NAME?</v>
      </c>
      <c r="D12" s="2">
        <v>4474.6099999999997</v>
      </c>
      <c r="E12" t="str">
        <f>VLOOKUP(B12,'U1&amp;2'!C:C,1,FALSE)</f>
        <v>70001234-101</v>
      </c>
      <c r="H12" t="s">
        <v>142</v>
      </c>
      <c r="I12" t="s">
        <v>69</v>
      </c>
      <c r="J12" t="e">
        <f t="shared" ca="1" si="1"/>
        <v>#NAME?</v>
      </c>
      <c r="K12" s="2">
        <v>441.10500000000013</v>
      </c>
      <c r="L12" t="e">
        <f ca="1">VLOOKUP(J12,'U3&amp;4'!D:D,1,FALSE)</f>
        <v>#NAME?</v>
      </c>
    </row>
    <row r="13" spans="1:12">
      <c r="A13" t="s">
        <v>140</v>
      </c>
      <c r="B13" t="s">
        <v>97</v>
      </c>
      <c r="C13" t="e">
        <f t="shared" ca="1" si="0"/>
        <v>#NAME?</v>
      </c>
      <c r="D13" s="2">
        <v>4474.6000000000004</v>
      </c>
      <c r="E13" t="str">
        <f>VLOOKUP(B13,'U1&amp;2'!C:C,1,FALSE)</f>
        <v>70001234-101</v>
      </c>
      <c r="H13" t="s">
        <v>142</v>
      </c>
      <c r="I13" t="s">
        <v>71</v>
      </c>
      <c r="J13" t="e">
        <f t="shared" ca="1" si="1"/>
        <v>#NAME?</v>
      </c>
      <c r="K13" s="2">
        <v>6764.58</v>
      </c>
      <c r="L13" t="e">
        <f ca="1">VLOOKUP(J13,'U3&amp;4'!D:D,1,FALSE)</f>
        <v>#NAME?</v>
      </c>
    </row>
    <row r="14" spans="1:12">
      <c r="A14" t="s">
        <v>126</v>
      </c>
      <c r="B14" t="s">
        <v>95</v>
      </c>
      <c r="C14" t="e">
        <f t="shared" ca="1" si="0"/>
        <v>#NAME?</v>
      </c>
      <c r="D14" s="2">
        <v>27821.202499999999</v>
      </c>
      <c r="E14" t="str">
        <f>VLOOKUP(B14,'U1&amp;2'!C:C,1,FALSE)</f>
        <v>70001234-100</v>
      </c>
      <c r="H14" t="s">
        <v>142</v>
      </c>
      <c r="I14" t="s">
        <v>73</v>
      </c>
      <c r="J14" t="e">
        <f t="shared" ca="1" si="1"/>
        <v>#NAME?</v>
      </c>
      <c r="K14" s="2">
        <v>1901.9775000000002</v>
      </c>
      <c r="L14" t="e">
        <f ca="1">VLOOKUP(J14,'U3&amp;4'!D:D,1,FALSE)</f>
        <v>#NAME?</v>
      </c>
    </row>
    <row r="15" spans="1:12">
      <c r="A15" t="s">
        <v>140</v>
      </c>
      <c r="B15" t="s">
        <v>95</v>
      </c>
      <c r="C15" t="e">
        <f t="shared" ca="1" si="0"/>
        <v>#NAME?</v>
      </c>
      <c r="D15" s="2">
        <v>27821.192500000001</v>
      </c>
      <c r="E15" t="str">
        <f>VLOOKUP(B15,'U1&amp;2'!C:C,1,FALSE)</f>
        <v>70001234-100</v>
      </c>
      <c r="H15" t="s">
        <v>142</v>
      </c>
      <c r="I15" t="s">
        <v>75</v>
      </c>
      <c r="J15" t="e">
        <f t="shared" ca="1" si="1"/>
        <v>#NAME?</v>
      </c>
      <c r="K15" s="2">
        <v>51.03</v>
      </c>
      <c r="L15" t="e">
        <f ca="1">VLOOKUP(J15,'U3&amp;4'!D:D,1,FALSE)</f>
        <v>#NAME?</v>
      </c>
    </row>
    <row r="16" spans="1:12">
      <c r="A16" t="s">
        <v>126</v>
      </c>
      <c r="B16" t="s">
        <v>139</v>
      </c>
      <c r="C16" t="e">
        <f t="shared" ca="1" si="0"/>
        <v>#NAME?</v>
      </c>
      <c r="D16" s="2">
        <v>-327.43</v>
      </c>
      <c r="E16" t="str">
        <f>VLOOKUP(B16,'U1&amp;2'!C:C,1,FALSE)</f>
        <v>10028369-871</v>
      </c>
      <c r="H16" t="s">
        <v>142</v>
      </c>
      <c r="I16" t="s">
        <v>77</v>
      </c>
      <c r="J16" t="e">
        <f t="shared" ca="1" si="1"/>
        <v>#NAME?</v>
      </c>
      <c r="K16" s="2">
        <v>2031.95</v>
      </c>
      <c r="L16" t="e">
        <f ca="1">VLOOKUP(J16,'U3&amp;4'!D:D,1,FALSE)</f>
        <v>#NAME?</v>
      </c>
    </row>
    <row r="17" spans="1:12">
      <c r="A17" t="s">
        <v>140</v>
      </c>
      <c r="B17" t="s">
        <v>139</v>
      </c>
      <c r="C17" t="e">
        <f t="shared" ca="1" si="0"/>
        <v>#NAME?</v>
      </c>
      <c r="D17" s="2">
        <v>-327.43</v>
      </c>
      <c r="E17" t="str">
        <f>VLOOKUP(B17,'U1&amp;2'!C:C,1,FALSE)</f>
        <v>10028369-871</v>
      </c>
      <c r="H17" t="s">
        <v>142</v>
      </c>
      <c r="I17" t="s">
        <v>79</v>
      </c>
      <c r="J17" t="e">
        <f t="shared" ca="1" si="1"/>
        <v>#NAME?</v>
      </c>
      <c r="K17" s="2">
        <v>400.62</v>
      </c>
      <c r="L17" t="e">
        <f ca="1">VLOOKUP(J17,'U3&amp;4'!D:D,1,FALSE)</f>
        <v>#NAME?</v>
      </c>
    </row>
    <row r="18" spans="1:12">
      <c r="A18" t="s">
        <v>126</v>
      </c>
      <c r="B18" t="s">
        <v>138</v>
      </c>
      <c r="C18" t="e">
        <f t="shared" ca="1" si="0"/>
        <v>#NAME?</v>
      </c>
      <c r="D18" s="2">
        <v>33256.197499999995</v>
      </c>
      <c r="E18" t="str">
        <f>VLOOKUP(B18,'U1&amp;2'!C:C,1,FALSE)</f>
        <v>10028291-900</v>
      </c>
      <c r="H18" t="s">
        <v>142</v>
      </c>
      <c r="I18" t="s">
        <v>81</v>
      </c>
      <c r="J18" t="e">
        <f t="shared" ca="1" si="1"/>
        <v>#NAME?</v>
      </c>
      <c r="K18" s="2">
        <v>218.55</v>
      </c>
      <c r="L18" t="e">
        <f ca="1">VLOOKUP(J18,'U3&amp;4'!D:D,1,FALSE)</f>
        <v>#NAME?</v>
      </c>
    </row>
    <row r="19" spans="1:12">
      <c r="A19" t="s">
        <v>140</v>
      </c>
      <c r="B19" t="s">
        <v>138</v>
      </c>
      <c r="C19" t="e">
        <f t="shared" ca="1" si="0"/>
        <v>#NAME?</v>
      </c>
      <c r="D19" s="2">
        <v>33256.267499999994</v>
      </c>
      <c r="E19" t="str">
        <f>VLOOKUP(B19,'U1&amp;2'!C:C,1,FALSE)</f>
        <v>10028291-900</v>
      </c>
      <c r="H19" t="s">
        <v>142</v>
      </c>
      <c r="I19" t="s">
        <v>83</v>
      </c>
      <c r="J19" t="e">
        <f t="shared" ca="1" si="1"/>
        <v>#NAME?</v>
      </c>
      <c r="K19" s="2">
        <v>2375.7800000000002</v>
      </c>
      <c r="L19" t="e">
        <f ca="1">VLOOKUP(J19,'U3&amp;4'!D:D,1,FALSE)</f>
        <v>#NAME?</v>
      </c>
    </row>
    <row r="20" spans="1:12">
      <c r="A20" t="s">
        <v>126</v>
      </c>
      <c r="B20" t="s">
        <v>118</v>
      </c>
      <c r="C20" t="e">
        <f t="shared" ca="1" si="0"/>
        <v>#NAME?</v>
      </c>
      <c r="D20" s="2">
        <v>369.40199999999999</v>
      </c>
      <c r="E20" t="str">
        <f>VLOOKUP(B20,'U1&amp;2'!C:C,1,FALSE)</f>
        <v>10027961-900</v>
      </c>
      <c r="H20" t="s">
        <v>142</v>
      </c>
      <c r="I20" t="s">
        <v>36</v>
      </c>
      <c r="J20" t="e">
        <f t="shared" ca="1" si="1"/>
        <v>#NAME?</v>
      </c>
      <c r="K20" s="2">
        <v>6340.8437499999991</v>
      </c>
      <c r="L20" t="e">
        <f ca="1">VLOOKUP(J20,'U3&amp;4'!D:D,1,FALSE)</f>
        <v>#NAME?</v>
      </c>
    </row>
    <row r="21" spans="1:12">
      <c r="A21" t="s">
        <v>140</v>
      </c>
      <c r="B21" t="s">
        <v>118</v>
      </c>
      <c r="C21" t="e">
        <f t="shared" ca="1" si="0"/>
        <v>#NAME?</v>
      </c>
      <c r="D21" s="2">
        <v>369.37199999999996</v>
      </c>
      <c r="E21" t="str">
        <f>VLOOKUP(B21,'U1&amp;2'!C:C,1,FALSE)</f>
        <v>10027961-900</v>
      </c>
      <c r="H21" t="s">
        <v>142</v>
      </c>
      <c r="I21" t="s">
        <v>41</v>
      </c>
      <c r="J21" t="e">
        <f t="shared" ca="1" si="1"/>
        <v>#NAME?</v>
      </c>
      <c r="K21" s="2">
        <v>-625</v>
      </c>
      <c r="L21" t="e">
        <f ca="1">VLOOKUP(J21,'U3&amp;4'!D:D,1,FALSE)</f>
        <v>#NAME?</v>
      </c>
    </row>
    <row r="22" spans="1:12">
      <c r="A22" t="s">
        <v>126</v>
      </c>
      <c r="B22" t="s">
        <v>137</v>
      </c>
      <c r="C22" t="e">
        <f t="shared" ca="1" si="0"/>
        <v>#NAME?</v>
      </c>
      <c r="D22" s="2">
        <v>20702.28</v>
      </c>
      <c r="E22" t="str">
        <f>VLOOKUP(B22,'U1&amp;2'!C:C,1,FALSE)</f>
        <v>10027663-900</v>
      </c>
      <c r="H22" t="s">
        <v>142</v>
      </c>
      <c r="I22" t="s">
        <v>43</v>
      </c>
      <c r="J22" t="e">
        <f t="shared" ca="1" si="1"/>
        <v>#NAME?</v>
      </c>
      <c r="K22" s="2">
        <v>6811.63</v>
      </c>
      <c r="L22" t="e">
        <f ca="1">VLOOKUP(J22,'U3&amp;4'!D:D,1,FALSE)</f>
        <v>#NAME?</v>
      </c>
    </row>
    <row r="23" spans="1:12">
      <c r="A23" t="s">
        <v>140</v>
      </c>
      <c r="B23" t="s">
        <v>137</v>
      </c>
      <c r="C23" t="e">
        <f t="shared" ca="1" si="0"/>
        <v>#NAME?</v>
      </c>
      <c r="D23" s="2">
        <v>20702.13</v>
      </c>
      <c r="E23" t="str">
        <f>VLOOKUP(B23,'U1&amp;2'!C:C,1,FALSE)</f>
        <v>10027663-900</v>
      </c>
      <c r="H23" t="s">
        <v>142</v>
      </c>
      <c r="I23" t="s">
        <v>118</v>
      </c>
      <c r="J23" t="e">
        <f t="shared" ca="1" si="1"/>
        <v>#NAME?</v>
      </c>
      <c r="K23" s="2">
        <v>738.7639999999999</v>
      </c>
      <c r="L23" t="e">
        <f ca="1">VLOOKUP(J23,'U3&amp;4'!D:D,1,FALSE)</f>
        <v>#NAME?</v>
      </c>
    </row>
    <row r="24" spans="1:12">
      <c r="A24" t="s">
        <v>126</v>
      </c>
      <c r="B24" t="s">
        <v>136</v>
      </c>
      <c r="C24" t="e">
        <f t="shared" ca="1" si="0"/>
        <v>#NAME?</v>
      </c>
      <c r="D24" s="2">
        <v>-626.55000000000007</v>
      </c>
      <c r="E24" t="str">
        <f>VLOOKUP(B24,'U1&amp;2'!C:C,1,FALSE)</f>
        <v>10027025-819</v>
      </c>
      <c r="H24" t="s">
        <v>142</v>
      </c>
      <c r="I24" t="s">
        <v>121</v>
      </c>
      <c r="J24" t="e">
        <f t="shared" ca="1" si="1"/>
        <v>#NAME?</v>
      </c>
      <c r="K24" s="2">
        <v>19097.255000000001</v>
      </c>
      <c r="L24" t="e">
        <f ca="1">VLOOKUP(J24,'U3&amp;4'!D:D,1,FALSE)</f>
        <v>#NAME?</v>
      </c>
    </row>
    <row r="25" spans="1:12">
      <c r="A25" t="s">
        <v>140</v>
      </c>
      <c r="B25" t="s">
        <v>136</v>
      </c>
      <c r="C25" t="e">
        <f t="shared" ca="1" si="0"/>
        <v>#NAME?</v>
      </c>
      <c r="D25" s="2">
        <v>-626.54000000000008</v>
      </c>
      <c r="E25" t="str">
        <f>VLOOKUP(B25,'U1&amp;2'!C:C,1,FALSE)</f>
        <v>10027025-819</v>
      </c>
      <c r="H25" t="s">
        <v>142</v>
      </c>
      <c r="I25" t="s">
        <v>95</v>
      </c>
      <c r="J25" t="e">
        <f t="shared" ca="1" si="1"/>
        <v>#NAME?</v>
      </c>
      <c r="K25" s="2">
        <v>9273.7674999999999</v>
      </c>
      <c r="L25" t="e">
        <f ca="1">VLOOKUP(J25,'U3&amp;4'!D:D,1,FALSE)</f>
        <v>#NAME?</v>
      </c>
    </row>
    <row r="26" spans="1:12">
      <c r="A26" t="s">
        <v>126</v>
      </c>
      <c r="B26" t="s">
        <v>135</v>
      </c>
      <c r="C26" t="e">
        <f t="shared" ca="1" si="0"/>
        <v>#NAME?</v>
      </c>
      <c r="D26" s="2">
        <v>2298.38</v>
      </c>
      <c r="E26" t="str">
        <f>VLOOKUP(B26,'U1&amp;2'!C:C,1,FALSE)</f>
        <v>10027025-818</v>
      </c>
      <c r="H26" t="s">
        <v>142</v>
      </c>
      <c r="I26" t="s">
        <v>97</v>
      </c>
      <c r="J26" t="e">
        <f t="shared" ca="1" si="1"/>
        <v>#NAME?</v>
      </c>
      <c r="K26" s="2">
        <v>1491.53</v>
      </c>
      <c r="L26" t="e">
        <f ca="1">VLOOKUP(J26,'U3&amp;4'!D:D,1,FALSE)</f>
        <v>#NAME?</v>
      </c>
    </row>
    <row r="27" spans="1:12">
      <c r="A27" t="s">
        <v>140</v>
      </c>
      <c r="B27" t="s">
        <v>135</v>
      </c>
      <c r="C27" t="e">
        <f t="shared" ca="1" si="0"/>
        <v>#NAME?</v>
      </c>
      <c r="D27" s="2">
        <v>2298.38</v>
      </c>
      <c r="E27" t="str">
        <f>VLOOKUP(B27,'U1&amp;2'!C:C,1,FALSE)</f>
        <v>10027025-818</v>
      </c>
      <c r="H27" t="s">
        <v>142</v>
      </c>
      <c r="I27" t="s">
        <v>99</v>
      </c>
      <c r="J27" t="e">
        <f t="shared" ca="1" si="1"/>
        <v>#NAME?</v>
      </c>
      <c r="K27" s="2">
        <v>6099.01</v>
      </c>
      <c r="L27" t="e">
        <f ca="1">VLOOKUP(J27,'U3&amp;4'!D:D,1,FALSE)</f>
        <v>#NAME?</v>
      </c>
    </row>
    <row r="28" spans="1:12">
      <c r="A28" t="s">
        <v>126</v>
      </c>
      <c r="B28" t="s">
        <v>134</v>
      </c>
      <c r="C28" t="e">
        <f t="shared" ca="1" si="0"/>
        <v>#NAME?</v>
      </c>
      <c r="D28" s="2">
        <v>1230.6400000000001</v>
      </c>
      <c r="E28" t="str">
        <f>VLOOKUP(B28,'U1&amp;2'!C:C,1,FALSE)</f>
        <v>10027025-816</v>
      </c>
      <c r="H28" t="s">
        <v>142</v>
      </c>
      <c r="I28" t="s">
        <v>101</v>
      </c>
      <c r="J28" t="e">
        <f t="shared" ca="1" si="1"/>
        <v>#NAME?</v>
      </c>
      <c r="K28" s="2">
        <v>3781.95</v>
      </c>
      <c r="L28" t="e">
        <f ca="1">VLOOKUP(J28,'U3&amp;4'!D:D,1,FALSE)</f>
        <v>#NAME?</v>
      </c>
    </row>
    <row r="29" spans="1:12">
      <c r="A29" t="s">
        <v>140</v>
      </c>
      <c r="B29" t="s">
        <v>134</v>
      </c>
      <c r="C29" t="e">
        <f t="shared" ca="1" si="0"/>
        <v>#NAME?</v>
      </c>
      <c r="D29" s="2">
        <v>1230.6600000000001</v>
      </c>
      <c r="E29" t="str">
        <f>VLOOKUP(B29,'U1&amp;2'!C:C,1,FALSE)</f>
        <v>10027025-816</v>
      </c>
      <c r="H29" t="s">
        <v>142</v>
      </c>
      <c r="I29" t="s">
        <v>108</v>
      </c>
      <c r="J29" t="e">
        <f t="shared" ca="1" si="1"/>
        <v>#NAME?</v>
      </c>
      <c r="K29" s="2">
        <v>349.91</v>
      </c>
      <c r="L29" t="e">
        <f ca="1">VLOOKUP(J29,'U3&amp;4'!D:D,1,FALSE)</f>
        <v>#NAME?</v>
      </c>
    </row>
    <row r="30" spans="1:12">
      <c r="A30" t="s">
        <v>126</v>
      </c>
      <c r="B30" t="s">
        <v>133</v>
      </c>
      <c r="C30" t="e">
        <f t="shared" ca="1" si="0"/>
        <v>#NAME?</v>
      </c>
      <c r="D30" s="2">
        <v>-383.47</v>
      </c>
      <c r="E30" t="str">
        <f>VLOOKUP(B30,'U1&amp;2'!C:C,1,FALSE)</f>
        <v>10027025-815</v>
      </c>
      <c r="H30" t="s">
        <v>143</v>
      </c>
      <c r="I30" t="s">
        <v>127</v>
      </c>
      <c r="J30" t="e">
        <f t="shared" ca="1" si="1"/>
        <v>#NAME?</v>
      </c>
      <c r="K30" s="2">
        <v>3.7995000000421442E-3</v>
      </c>
      <c r="L30" t="e">
        <f ca="1">VLOOKUP(J30,'U3&amp;4'!D:D,1,FALSE)</f>
        <v>#NAME?</v>
      </c>
    </row>
    <row r="31" spans="1:12">
      <c r="A31" t="s">
        <v>140</v>
      </c>
      <c r="B31" t="s">
        <v>133</v>
      </c>
      <c r="C31" t="e">
        <f t="shared" ca="1" si="0"/>
        <v>#NAME?</v>
      </c>
      <c r="D31" s="2">
        <v>-383.47</v>
      </c>
      <c r="E31" t="str">
        <f>VLOOKUP(B31,'U1&amp;2'!C:C,1,FALSE)</f>
        <v>10027025-815</v>
      </c>
      <c r="H31" t="s">
        <v>143</v>
      </c>
      <c r="I31" t="s">
        <v>114</v>
      </c>
      <c r="J31" t="e">
        <f t="shared" ca="1" si="1"/>
        <v>#NAME?</v>
      </c>
      <c r="K31" s="2">
        <v>34007.057500000003</v>
      </c>
      <c r="L31" t="e">
        <f ca="1">VLOOKUP(J31,'U3&amp;4'!D:D,1,FALSE)</f>
        <v>#NAME?</v>
      </c>
    </row>
    <row r="32" spans="1:12">
      <c r="A32" t="s">
        <v>126</v>
      </c>
      <c r="B32" t="s">
        <v>132</v>
      </c>
      <c r="C32" t="e">
        <f t="shared" ca="1" si="0"/>
        <v>#NAME?</v>
      </c>
      <c r="D32" s="2">
        <v>1281.2</v>
      </c>
      <c r="E32" t="str">
        <f>VLOOKUP(B32,'U1&amp;2'!C:C,1,FALSE)</f>
        <v>10027025-814</v>
      </c>
      <c r="H32" t="s">
        <v>143</v>
      </c>
      <c r="I32" t="s">
        <v>116</v>
      </c>
      <c r="J32" t="e">
        <f t="shared" ca="1" si="1"/>
        <v>#NAME?</v>
      </c>
      <c r="K32" s="2">
        <v>2330.61</v>
      </c>
      <c r="L32" t="e">
        <f ca="1">VLOOKUP(J32,'U3&amp;4'!D:D,1,FALSE)</f>
        <v>#NAME?</v>
      </c>
    </row>
    <row r="33" spans="1:12">
      <c r="A33" t="s">
        <v>140</v>
      </c>
      <c r="B33" t="s">
        <v>132</v>
      </c>
      <c r="C33" t="e">
        <f t="shared" ca="1" si="0"/>
        <v>#NAME?</v>
      </c>
      <c r="D33" s="2">
        <v>1281.2</v>
      </c>
      <c r="E33" t="str">
        <f>VLOOKUP(B33,'U1&amp;2'!C:C,1,FALSE)</f>
        <v>10027025-814</v>
      </c>
      <c r="H33" t="s">
        <v>143</v>
      </c>
      <c r="I33" t="s">
        <v>49</v>
      </c>
      <c r="J33" t="e">
        <f t="shared" ca="1" si="1"/>
        <v>#NAME?</v>
      </c>
      <c r="K33" s="2">
        <v>539.87129774999994</v>
      </c>
      <c r="L33" t="e">
        <f ca="1">VLOOKUP(J33,'U3&amp;4'!D:D,1,FALSE)</f>
        <v>#NAME?</v>
      </c>
    </row>
    <row r="34" spans="1:12">
      <c r="A34" t="s">
        <v>126</v>
      </c>
      <c r="B34" t="s">
        <v>131</v>
      </c>
      <c r="C34" t="e">
        <f t="shared" ref="C34:C57" ca="1" si="2">_xlfn.CONCAT(A34,"",B34)</f>
        <v>#NAME?</v>
      </c>
      <c r="D34" s="2">
        <v>824.72250000000008</v>
      </c>
      <c r="E34" t="str">
        <f>VLOOKUP(B34,'U1&amp;2'!C:C,1,FALSE)</f>
        <v>10027025-812</v>
      </c>
      <c r="H34" t="s">
        <v>143</v>
      </c>
      <c r="I34" t="s">
        <v>52</v>
      </c>
      <c r="J34" t="e">
        <f t="shared" ref="J34:J57" ca="1" si="3">_xlfn.CONCAT(H34,"",I34)</f>
        <v>#NAME?</v>
      </c>
      <c r="K34" s="2">
        <v>2789.09</v>
      </c>
      <c r="L34" t="e">
        <f ca="1">VLOOKUP(J34,'U3&amp;4'!D:D,1,FALSE)</f>
        <v>#NAME?</v>
      </c>
    </row>
    <row r="35" spans="1:12">
      <c r="A35" t="s">
        <v>140</v>
      </c>
      <c r="B35" t="s">
        <v>131</v>
      </c>
      <c r="C35" t="e">
        <f t="shared" ca="1" si="2"/>
        <v>#NAME?</v>
      </c>
      <c r="D35" s="2">
        <v>824.78250000000003</v>
      </c>
      <c r="E35" t="str">
        <f>VLOOKUP(B35,'U1&amp;2'!C:C,1,FALSE)</f>
        <v>10027025-812</v>
      </c>
      <c r="H35" t="s">
        <v>143</v>
      </c>
      <c r="I35" t="s">
        <v>54</v>
      </c>
      <c r="J35" t="e">
        <f t="shared" ca="1" si="3"/>
        <v>#NAME?</v>
      </c>
      <c r="K35" s="2">
        <v>413.2501635000001</v>
      </c>
      <c r="L35" t="e">
        <f ca="1">VLOOKUP(J35,'U3&amp;4'!D:D,1,FALSE)</f>
        <v>#NAME?</v>
      </c>
    </row>
    <row r="36" spans="1:12">
      <c r="A36" t="s">
        <v>126</v>
      </c>
      <c r="B36" t="s">
        <v>130</v>
      </c>
      <c r="C36" t="e">
        <f t="shared" ca="1" si="2"/>
        <v>#NAME?</v>
      </c>
      <c r="D36" s="2">
        <v>7124.37</v>
      </c>
      <c r="E36" t="str">
        <f>VLOOKUP(B36,'U1&amp;2'!C:C,1,FALSE)</f>
        <v>10027025-811</v>
      </c>
      <c r="H36" t="s">
        <v>143</v>
      </c>
      <c r="I36" t="s">
        <v>56</v>
      </c>
      <c r="J36" t="e">
        <f t="shared" ca="1" si="3"/>
        <v>#NAME?</v>
      </c>
      <c r="K36" s="2">
        <v>135.78448924999995</v>
      </c>
      <c r="L36" t="e">
        <f ca="1">VLOOKUP(J36,'U3&amp;4'!D:D,1,FALSE)</f>
        <v>#NAME?</v>
      </c>
    </row>
    <row r="37" spans="1:12">
      <c r="A37" t="s">
        <v>140</v>
      </c>
      <c r="B37" t="s">
        <v>130</v>
      </c>
      <c r="C37" t="e">
        <f t="shared" ca="1" si="2"/>
        <v>#NAME?</v>
      </c>
      <c r="D37" s="2">
        <v>7124.38</v>
      </c>
      <c r="E37" t="str">
        <f>VLOOKUP(B37,'U1&amp;2'!C:C,1,FALSE)</f>
        <v>10027025-811</v>
      </c>
      <c r="H37" t="s">
        <v>143</v>
      </c>
      <c r="I37" t="s">
        <v>58</v>
      </c>
      <c r="J37" t="e">
        <f t="shared" ca="1" si="3"/>
        <v>#NAME?</v>
      </c>
      <c r="K37" s="2">
        <v>396.81</v>
      </c>
      <c r="L37" t="e">
        <f ca="1">VLOOKUP(J37,'U3&amp;4'!D:D,1,FALSE)</f>
        <v>#NAME?</v>
      </c>
    </row>
    <row r="38" spans="1:12">
      <c r="A38" t="s">
        <v>126</v>
      </c>
      <c r="B38" t="s">
        <v>129</v>
      </c>
      <c r="C38" t="e">
        <f t="shared" ca="1" si="2"/>
        <v>#NAME?</v>
      </c>
      <c r="D38" s="2">
        <v>1765.7275000000002</v>
      </c>
      <c r="E38" t="str">
        <f>VLOOKUP(B38,'U1&amp;2'!C:C,1,FALSE)</f>
        <v>10027025-810</v>
      </c>
      <c r="H38" t="s">
        <v>143</v>
      </c>
      <c r="I38" t="s">
        <v>60</v>
      </c>
      <c r="J38" t="e">
        <f t="shared" ca="1" si="3"/>
        <v>#NAME?</v>
      </c>
      <c r="K38" s="2">
        <v>1548.71</v>
      </c>
      <c r="L38" t="e">
        <f ca="1">VLOOKUP(J38,'U3&amp;4'!D:D,1,FALSE)</f>
        <v>#NAME?</v>
      </c>
    </row>
    <row r="39" spans="1:12">
      <c r="A39" t="s">
        <v>140</v>
      </c>
      <c r="B39" t="s">
        <v>129</v>
      </c>
      <c r="C39" t="e">
        <f t="shared" ca="1" si="2"/>
        <v>#NAME?</v>
      </c>
      <c r="D39" s="2">
        <v>1765.7475000000002</v>
      </c>
      <c r="E39" t="str">
        <f>VLOOKUP(B39,'U1&amp;2'!C:C,1,FALSE)</f>
        <v>10027025-810</v>
      </c>
      <c r="H39" t="s">
        <v>143</v>
      </c>
      <c r="I39" t="s">
        <v>64</v>
      </c>
      <c r="J39" t="e">
        <f t="shared" ca="1" si="3"/>
        <v>#NAME?</v>
      </c>
      <c r="K39" s="2">
        <v>455.71</v>
      </c>
      <c r="L39" t="e">
        <f ca="1">VLOOKUP(J39,'U3&amp;4'!D:D,1,FALSE)</f>
        <v>#NAME?</v>
      </c>
    </row>
    <row r="40" spans="1:12">
      <c r="A40" t="s">
        <v>126</v>
      </c>
      <c r="B40" t="s">
        <v>64</v>
      </c>
      <c r="C40" t="e">
        <f t="shared" ca="1" si="2"/>
        <v>#NAME?</v>
      </c>
      <c r="D40" s="2">
        <v>426.14</v>
      </c>
      <c r="E40" t="str">
        <f>VLOOKUP(B40,'U1&amp;2'!C:C,1,FALSE)</f>
        <v>10027024-818</v>
      </c>
      <c r="H40" t="s">
        <v>143</v>
      </c>
      <c r="I40" t="s">
        <v>69</v>
      </c>
      <c r="J40" t="e">
        <f t="shared" ca="1" si="3"/>
        <v>#NAME?</v>
      </c>
      <c r="K40" s="2">
        <v>441.18500000000006</v>
      </c>
      <c r="L40" t="e">
        <f ca="1">VLOOKUP(J40,'U3&amp;4'!D:D,1,FALSE)</f>
        <v>#NAME?</v>
      </c>
    </row>
    <row r="41" spans="1:12">
      <c r="A41" t="s">
        <v>140</v>
      </c>
      <c r="B41" t="s">
        <v>64</v>
      </c>
      <c r="C41" t="e">
        <f t="shared" ca="1" si="2"/>
        <v>#NAME?</v>
      </c>
      <c r="D41" s="2">
        <v>426.14</v>
      </c>
      <c r="E41" t="str">
        <f>VLOOKUP(B41,'U1&amp;2'!C:C,1,FALSE)</f>
        <v>10027024-818</v>
      </c>
      <c r="H41" t="s">
        <v>143</v>
      </c>
      <c r="I41" t="s">
        <v>71</v>
      </c>
      <c r="J41" t="e">
        <f t="shared" ca="1" si="3"/>
        <v>#NAME?</v>
      </c>
      <c r="K41" s="2">
        <v>6764.58</v>
      </c>
      <c r="L41" t="e">
        <f ca="1">VLOOKUP(J41,'U3&amp;4'!D:D,1,FALSE)</f>
        <v>#NAME?</v>
      </c>
    </row>
    <row r="42" spans="1:12">
      <c r="A42" t="s">
        <v>126</v>
      </c>
      <c r="B42" t="s">
        <v>60</v>
      </c>
      <c r="C42" t="e">
        <f t="shared" ca="1" si="2"/>
        <v>#NAME?</v>
      </c>
      <c r="D42" s="2">
        <v>1448.26</v>
      </c>
      <c r="E42" t="str">
        <f>VLOOKUP(B42,'U1&amp;2'!C:C,1,FALSE)</f>
        <v>10027024-815</v>
      </c>
      <c r="H42" t="s">
        <v>143</v>
      </c>
      <c r="I42" t="s">
        <v>73</v>
      </c>
      <c r="J42" t="e">
        <f t="shared" ca="1" si="3"/>
        <v>#NAME?</v>
      </c>
      <c r="K42" s="2">
        <v>1902.0675000000003</v>
      </c>
      <c r="L42" t="e">
        <f ca="1">VLOOKUP(J42,'U3&amp;4'!D:D,1,FALSE)</f>
        <v>#NAME?</v>
      </c>
    </row>
    <row r="43" spans="1:12">
      <c r="A43" t="s">
        <v>140</v>
      </c>
      <c r="B43" t="s">
        <v>60</v>
      </c>
      <c r="C43" t="e">
        <f t="shared" ca="1" si="2"/>
        <v>#NAME?</v>
      </c>
      <c r="D43" s="2">
        <v>1448.24</v>
      </c>
      <c r="E43" t="str">
        <f>VLOOKUP(B43,'U1&amp;2'!C:C,1,FALSE)</f>
        <v>10027024-815</v>
      </c>
      <c r="H43" t="s">
        <v>143</v>
      </c>
      <c r="I43" t="s">
        <v>75</v>
      </c>
      <c r="J43" t="e">
        <f t="shared" ca="1" si="3"/>
        <v>#NAME?</v>
      </c>
      <c r="K43" s="2">
        <v>51.03</v>
      </c>
      <c r="L43" t="e">
        <f ca="1">VLOOKUP(J43,'U3&amp;4'!D:D,1,FALSE)</f>
        <v>#NAME?</v>
      </c>
    </row>
    <row r="44" spans="1:12">
      <c r="A44" t="s">
        <v>126</v>
      </c>
      <c r="B44" t="s">
        <v>58</v>
      </c>
      <c r="C44" t="e">
        <f t="shared" ca="1" si="2"/>
        <v>#NAME?</v>
      </c>
      <c r="D44" s="2">
        <v>371.09</v>
      </c>
      <c r="E44" t="str">
        <f>VLOOKUP(B44,'U1&amp;2'!C:C,1,FALSE)</f>
        <v>10027024-814</v>
      </c>
      <c r="H44" t="s">
        <v>143</v>
      </c>
      <c r="I44" t="s">
        <v>77</v>
      </c>
      <c r="J44" t="e">
        <f t="shared" ca="1" si="3"/>
        <v>#NAME?</v>
      </c>
      <c r="K44" s="2">
        <v>2031.95</v>
      </c>
      <c r="L44" t="e">
        <f ca="1">VLOOKUP(J44,'U3&amp;4'!D:D,1,FALSE)</f>
        <v>#NAME?</v>
      </c>
    </row>
    <row r="45" spans="1:12">
      <c r="A45" t="s">
        <v>140</v>
      </c>
      <c r="B45" t="s">
        <v>58</v>
      </c>
      <c r="C45" t="e">
        <f t="shared" ca="1" si="2"/>
        <v>#NAME?</v>
      </c>
      <c r="D45" s="2">
        <v>371.09</v>
      </c>
      <c r="E45" t="str">
        <f>VLOOKUP(B45,'U1&amp;2'!C:C,1,FALSE)</f>
        <v>10027024-814</v>
      </c>
      <c r="H45" t="s">
        <v>143</v>
      </c>
      <c r="I45" t="s">
        <v>79</v>
      </c>
      <c r="J45" t="e">
        <f t="shared" ca="1" si="3"/>
        <v>#NAME?</v>
      </c>
      <c r="K45" s="2">
        <v>400.63</v>
      </c>
      <c r="L45" t="e">
        <f ca="1">VLOOKUP(J45,'U3&amp;4'!D:D,1,FALSE)</f>
        <v>#NAME?</v>
      </c>
    </row>
    <row r="46" spans="1:12">
      <c r="A46" t="s">
        <v>126</v>
      </c>
      <c r="B46" t="s">
        <v>56</v>
      </c>
      <c r="C46" t="e">
        <f t="shared" ca="1" si="2"/>
        <v>#NAME?</v>
      </c>
      <c r="D46" s="2">
        <v>126.99852150000001</v>
      </c>
      <c r="E46" t="str">
        <f>VLOOKUP(B46,'U1&amp;2'!C:C,1,FALSE)</f>
        <v>10027024-813</v>
      </c>
      <c r="H46" t="s">
        <v>143</v>
      </c>
      <c r="I46" t="s">
        <v>81</v>
      </c>
      <c r="J46" t="e">
        <f t="shared" ca="1" si="3"/>
        <v>#NAME?</v>
      </c>
      <c r="K46" s="2">
        <v>218.54</v>
      </c>
      <c r="L46" t="e">
        <f ca="1">VLOOKUP(J46,'U3&amp;4'!D:D,1,FALSE)</f>
        <v>#NAME?</v>
      </c>
    </row>
    <row r="47" spans="1:12">
      <c r="A47" t="s">
        <v>140</v>
      </c>
      <c r="B47" t="s">
        <v>56</v>
      </c>
      <c r="C47" t="e">
        <f t="shared" ca="1" si="2"/>
        <v>#NAME?</v>
      </c>
      <c r="D47" s="2">
        <v>126.98852150000002</v>
      </c>
      <c r="E47" t="str">
        <f>VLOOKUP(B47,'U1&amp;2'!C:C,1,FALSE)</f>
        <v>10027024-813</v>
      </c>
      <c r="H47" t="s">
        <v>143</v>
      </c>
      <c r="I47" t="s">
        <v>83</v>
      </c>
      <c r="J47" t="e">
        <f t="shared" ca="1" si="3"/>
        <v>#NAME?</v>
      </c>
      <c r="K47" s="2">
        <v>2375.7800000000002</v>
      </c>
      <c r="L47" t="e">
        <f ca="1">VLOOKUP(J47,'U3&amp;4'!D:D,1,FALSE)</f>
        <v>#NAME?</v>
      </c>
    </row>
    <row r="48" spans="1:12">
      <c r="A48" t="s">
        <v>126</v>
      </c>
      <c r="B48" t="s">
        <v>54</v>
      </c>
      <c r="C48" t="e">
        <f t="shared" ca="1" si="2"/>
        <v>#NAME?</v>
      </c>
      <c r="D48" s="2">
        <v>386.54467299999999</v>
      </c>
      <c r="E48" t="str">
        <f>VLOOKUP(B48,'U1&amp;2'!C:C,1,FALSE)</f>
        <v>10027024-812</v>
      </c>
      <c r="H48" t="s">
        <v>143</v>
      </c>
      <c r="I48" t="s">
        <v>36</v>
      </c>
      <c r="J48" t="e">
        <f t="shared" ca="1" si="3"/>
        <v>#NAME?</v>
      </c>
      <c r="K48" s="2">
        <v>6340.55375</v>
      </c>
      <c r="L48" t="e">
        <f ca="1">VLOOKUP(J48,'U3&amp;4'!D:D,1,FALSE)</f>
        <v>#NAME?</v>
      </c>
    </row>
    <row r="49" spans="1:12">
      <c r="A49" t="s">
        <v>140</v>
      </c>
      <c r="B49" t="s">
        <v>54</v>
      </c>
      <c r="C49" t="e">
        <f t="shared" ca="1" si="2"/>
        <v>#NAME?</v>
      </c>
      <c r="D49" s="2">
        <v>386.47467300000005</v>
      </c>
      <c r="E49" t="str">
        <f>VLOOKUP(B49,'U1&amp;2'!C:C,1,FALSE)</f>
        <v>10027024-812</v>
      </c>
      <c r="H49" t="s">
        <v>143</v>
      </c>
      <c r="I49" t="s">
        <v>41</v>
      </c>
      <c r="J49" t="e">
        <f t="shared" ca="1" si="3"/>
        <v>#NAME?</v>
      </c>
      <c r="K49" s="2">
        <v>-625</v>
      </c>
      <c r="L49" t="e">
        <f ca="1">VLOOKUP(J49,'U3&amp;4'!D:D,1,FALSE)</f>
        <v>#NAME?</v>
      </c>
    </row>
    <row r="50" spans="1:12">
      <c r="A50" t="s">
        <v>126</v>
      </c>
      <c r="B50" t="s">
        <v>52</v>
      </c>
      <c r="C50" t="e">
        <f t="shared" ca="1" si="2"/>
        <v>#NAME?</v>
      </c>
      <c r="D50" s="2">
        <v>2608.1799999999998</v>
      </c>
      <c r="E50" t="str">
        <f>VLOOKUP(B50,'U1&amp;2'!C:C,1,FALSE)</f>
        <v>10027024-811</v>
      </c>
      <c r="H50" t="s">
        <v>143</v>
      </c>
      <c r="I50" t="s">
        <v>43</v>
      </c>
      <c r="J50" t="e">
        <f t="shared" ca="1" si="3"/>
        <v>#NAME?</v>
      </c>
      <c r="K50" s="2">
        <v>6811.63</v>
      </c>
      <c r="L50" t="e">
        <f ca="1">VLOOKUP(J50,'U3&amp;4'!D:D,1,FALSE)</f>
        <v>#NAME?</v>
      </c>
    </row>
    <row r="51" spans="1:12">
      <c r="A51" t="s">
        <v>140</v>
      </c>
      <c r="B51" t="s">
        <v>52</v>
      </c>
      <c r="C51" t="e">
        <f t="shared" ca="1" si="2"/>
        <v>#NAME?</v>
      </c>
      <c r="D51" s="2">
        <v>2608.17</v>
      </c>
      <c r="E51" t="str">
        <f>VLOOKUP(B51,'U1&amp;2'!C:C,1,FALSE)</f>
        <v>10027024-811</v>
      </c>
      <c r="H51" t="s">
        <v>143</v>
      </c>
      <c r="I51" t="s">
        <v>118</v>
      </c>
      <c r="J51" t="e">
        <f t="shared" ca="1" si="3"/>
        <v>#NAME?</v>
      </c>
      <c r="K51" s="2">
        <v>738.7639999999999</v>
      </c>
      <c r="L51" t="e">
        <f ca="1">VLOOKUP(J51,'U3&amp;4'!D:D,1,FALSE)</f>
        <v>#NAME?</v>
      </c>
    </row>
    <row r="52" spans="1:12">
      <c r="A52" t="s">
        <v>126</v>
      </c>
      <c r="B52" t="s">
        <v>49</v>
      </c>
      <c r="C52" t="e">
        <f t="shared" ca="1" si="2"/>
        <v>#NAME?</v>
      </c>
      <c r="D52" s="2">
        <v>504.8899045</v>
      </c>
      <c r="E52" t="str">
        <f>VLOOKUP(B52,'U1&amp;2'!C:C,1,FALSE)</f>
        <v>10027024-810</v>
      </c>
      <c r="H52" t="s">
        <v>143</v>
      </c>
      <c r="I52" t="s">
        <v>121</v>
      </c>
      <c r="J52" t="e">
        <f t="shared" ca="1" si="3"/>
        <v>#NAME?</v>
      </c>
      <c r="K52" s="2">
        <v>19097.334999999999</v>
      </c>
      <c r="L52" t="e">
        <f ca="1">VLOOKUP(J52,'U3&amp;4'!D:D,1,FALSE)</f>
        <v>#NAME?</v>
      </c>
    </row>
    <row r="53" spans="1:12">
      <c r="A53" t="s">
        <v>140</v>
      </c>
      <c r="B53" t="s">
        <v>49</v>
      </c>
      <c r="C53" t="e">
        <f t="shared" ca="1" si="2"/>
        <v>#NAME?</v>
      </c>
      <c r="D53" s="2">
        <v>504.89990449999999</v>
      </c>
      <c r="E53" t="str">
        <f>VLOOKUP(B53,'U1&amp;2'!C:C,1,FALSE)</f>
        <v>10027024-810</v>
      </c>
      <c r="H53" t="s">
        <v>143</v>
      </c>
      <c r="I53" t="s">
        <v>95</v>
      </c>
      <c r="J53" t="e">
        <f t="shared" ca="1" si="3"/>
        <v>#NAME?</v>
      </c>
      <c r="K53" s="2">
        <v>9273.7674999999999</v>
      </c>
      <c r="L53" t="e">
        <f ca="1">VLOOKUP(J53,'U3&amp;4'!D:D,1,FALSE)</f>
        <v>#NAME?</v>
      </c>
    </row>
    <row r="54" spans="1:12">
      <c r="A54" t="s">
        <v>126</v>
      </c>
      <c r="B54" t="s">
        <v>128</v>
      </c>
      <c r="C54" t="e">
        <f t="shared" ca="1" si="2"/>
        <v>#NAME?</v>
      </c>
      <c r="D54" s="2">
        <v>6682.3724999999995</v>
      </c>
      <c r="E54" t="str">
        <f>VLOOKUP(B54,'U1&amp;2'!C:C,1,FALSE)</f>
        <v>10026992-900</v>
      </c>
      <c r="H54" t="s">
        <v>143</v>
      </c>
      <c r="I54" t="s">
        <v>97</v>
      </c>
      <c r="J54" t="e">
        <f t="shared" ca="1" si="3"/>
        <v>#NAME?</v>
      </c>
      <c r="K54" s="2">
        <v>1491.53</v>
      </c>
      <c r="L54" t="e">
        <f ca="1">VLOOKUP(J54,'U3&amp;4'!D:D,1,FALSE)</f>
        <v>#NAME?</v>
      </c>
    </row>
    <row r="55" spans="1:12">
      <c r="A55" t="s">
        <v>140</v>
      </c>
      <c r="B55" t="s">
        <v>128</v>
      </c>
      <c r="C55" t="e">
        <f t="shared" ca="1" si="2"/>
        <v>#NAME?</v>
      </c>
      <c r="D55" s="2">
        <v>6682.4525000000012</v>
      </c>
      <c r="E55" t="str">
        <f>VLOOKUP(B55,'U1&amp;2'!C:C,1,FALSE)</f>
        <v>10026992-900</v>
      </c>
      <c r="H55" t="s">
        <v>143</v>
      </c>
      <c r="I55" t="s">
        <v>99</v>
      </c>
      <c r="J55" t="e">
        <f t="shared" ca="1" si="3"/>
        <v>#NAME?</v>
      </c>
      <c r="K55" s="2">
        <v>6099.01</v>
      </c>
      <c r="L55" t="e">
        <f ca="1">VLOOKUP(J55,'U3&amp;4'!D:D,1,FALSE)</f>
        <v>#NAME?</v>
      </c>
    </row>
    <row r="56" spans="1:12">
      <c r="A56" t="s">
        <v>126</v>
      </c>
      <c r="B56" t="s">
        <v>127</v>
      </c>
      <c r="C56" t="e">
        <f t="shared" ca="1" si="2"/>
        <v>#NAME?</v>
      </c>
      <c r="D56" s="2">
        <v>-2.5989999985540635E-3</v>
      </c>
      <c r="E56" t="str">
        <f>VLOOKUP(B56,'U1&amp;2'!C:C,1,FALSE)</f>
        <v>000</v>
      </c>
      <c r="H56" t="s">
        <v>143</v>
      </c>
      <c r="I56" t="s">
        <v>101</v>
      </c>
      <c r="J56" t="e">
        <f t="shared" ca="1" si="3"/>
        <v>#NAME?</v>
      </c>
      <c r="K56" s="2">
        <v>3781.95</v>
      </c>
      <c r="L56" t="e">
        <f ca="1">VLOOKUP(J56,'U3&amp;4'!D:D,1,FALSE)</f>
        <v>#NAME?</v>
      </c>
    </row>
    <row r="57" spans="1:12">
      <c r="A57" t="s">
        <v>140</v>
      </c>
      <c r="B57" t="s">
        <v>127</v>
      </c>
      <c r="C57" t="e">
        <f t="shared" ca="1" si="2"/>
        <v>#NAME?</v>
      </c>
      <c r="D57" s="2">
        <v>-2.5989999994635582E-3</v>
      </c>
      <c r="E57" t="str">
        <f>VLOOKUP(B57,'U1&amp;2'!C:C,1,FALSE)</f>
        <v>000</v>
      </c>
      <c r="H57" t="s">
        <v>143</v>
      </c>
      <c r="I57" t="s">
        <v>108</v>
      </c>
      <c r="J57" t="e">
        <f t="shared" ca="1" si="3"/>
        <v>#NAME?</v>
      </c>
      <c r="K57" s="2">
        <v>349.91</v>
      </c>
      <c r="L57" t="e">
        <f ca="1">VLOOKUP(J57,'U3&amp;4'!D:D,1,FALSE)</f>
        <v>#NAME?</v>
      </c>
    </row>
    <row r="58" spans="1:12">
      <c r="D58">
        <v>279914.04000000004</v>
      </c>
      <c r="K58" s="3">
        <v>220324.2</v>
      </c>
    </row>
  </sheetData>
  <sortState ref="A2:E58">
    <sortCondition descending="1" ref="E1:E5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L2" sqref="L2"/>
    </sheetView>
  </sheetViews>
  <sheetFormatPr defaultRowHeight="14.25"/>
  <cols>
    <col min="2" max="2" width="18" bestFit="1" customWidth="1"/>
    <col min="3" max="3" width="18.125" customWidth="1"/>
    <col min="4" max="4" width="10.375" bestFit="1" customWidth="1"/>
    <col min="5" max="5" width="13.125" customWidth="1"/>
    <col min="9" max="9" width="19.375" customWidth="1"/>
    <col min="10" max="10" width="21.375" customWidth="1"/>
    <col min="11" max="11" width="12.875" customWidth="1"/>
    <col min="12" max="12" width="11.625" customWidth="1"/>
  </cols>
  <sheetData>
    <row r="1" spans="1:12" ht="15">
      <c r="A1" s="53" t="s">
        <v>32</v>
      </c>
      <c r="B1" s="53" t="s">
        <v>125</v>
      </c>
      <c r="C1" s="55" t="s">
        <v>158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159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2.3975000013933823E-3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-4.9487500000395812E-3</v>
      </c>
      <c r="L2" t="e">
        <f ca="1">'Oct 2024'!L2</f>
        <v>#NAME?</v>
      </c>
    </row>
    <row r="3" spans="1:12">
      <c r="A3" t="s">
        <v>126</v>
      </c>
      <c r="B3" t="s">
        <v>128</v>
      </c>
      <c r="C3" t="e">
        <f t="shared" ref="C3:C55" ca="1" si="0">_xlfn.CONCAT(A3,"",B3)</f>
        <v>#NAME?</v>
      </c>
      <c r="D3" s="2">
        <v>8090.9224999999997</v>
      </c>
      <c r="E3" t="str">
        <f>VLOOKUP(B3,'U1&amp;2'!C:C,1,FALSE)</f>
        <v>10026992-900</v>
      </c>
      <c r="H3" t="s">
        <v>142</v>
      </c>
      <c r="I3" t="s">
        <v>114</v>
      </c>
      <c r="J3" t="e">
        <f t="shared" ref="J3:J57" ca="1" si="1">_xlfn.CONCAT(H3,"",I3)</f>
        <v>#NAME?</v>
      </c>
      <c r="K3" s="2">
        <v>18564.75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408.20329200000003</v>
      </c>
      <c r="E4" t="str">
        <f>VLOOKUP(B4,'U1&amp;2'!C:C,1,FALSE)</f>
        <v>10027024-810</v>
      </c>
      <c r="H4" t="s">
        <v>142</v>
      </c>
      <c r="I4" t="s">
        <v>116</v>
      </c>
      <c r="J4" t="e">
        <f t="shared" ca="1" si="1"/>
        <v>#NAME?</v>
      </c>
      <c r="K4" s="2">
        <v>2696.0237500000003</v>
      </c>
      <c r="L4" t="e">
        <f ca="1">VLOOKUP(J4,'U3&amp;4'!D:D,1,FALSE)</f>
        <v>#NAME?</v>
      </c>
    </row>
    <row r="5" spans="1:12">
      <c r="A5" t="s">
        <v>126</v>
      </c>
      <c r="B5" t="s">
        <v>52</v>
      </c>
      <c r="C5" t="e">
        <f t="shared" ca="1" si="0"/>
        <v>#NAME?</v>
      </c>
      <c r="D5" s="2">
        <v>1628.5473509999999</v>
      </c>
      <c r="E5" t="str">
        <f>VLOOKUP(B5,'U1&amp;2'!C:C,1,FALSE)</f>
        <v>10027024-811</v>
      </c>
      <c r="H5" t="s">
        <v>142</v>
      </c>
      <c r="I5" t="s">
        <v>49</v>
      </c>
      <c r="J5" t="e">
        <f t="shared" ca="1" si="1"/>
        <v>#NAME?</v>
      </c>
      <c r="K5" s="2">
        <v>436.54335399999991</v>
      </c>
      <c r="L5" t="e">
        <f ca="1">VLOOKUP(J5,'U3&amp;4'!D:D,1,FALSE)</f>
        <v>#NAME?</v>
      </c>
    </row>
    <row r="6" spans="1:12">
      <c r="A6" t="s">
        <v>126</v>
      </c>
      <c r="B6" t="s">
        <v>54</v>
      </c>
      <c r="C6" t="e">
        <f t="shared" ca="1" si="0"/>
        <v>#NAME?</v>
      </c>
      <c r="D6" s="2">
        <v>912.39963849999992</v>
      </c>
      <c r="E6" t="str">
        <f>VLOOKUP(B6,'U1&amp;2'!C:C,1,FALSE)</f>
        <v>10027024-812</v>
      </c>
      <c r="H6" t="s">
        <v>142</v>
      </c>
      <c r="I6" t="s">
        <v>52</v>
      </c>
      <c r="J6" t="e">
        <f t="shared" ca="1" si="1"/>
        <v>#NAME?</v>
      </c>
      <c r="K6" s="2">
        <v>1741.5238245</v>
      </c>
      <c r="L6" t="e">
        <f ca="1">VLOOKUP(J6,'U3&amp;4'!D:D,1,FALSE)</f>
        <v>#NAME?</v>
      </c>
    </row>
    <row r="7" spans="1:12">
      <c r="A7" t="s">
        <v>126</v>
      </c>
      <c r="B7" t="s">
        <v>56</v>
      </c>
      <c r="C7" t="e">
        <f t="shared" ca="1" si="0"/>
        <v>#NAME?</v>
      </c>
      <c r="D7" s="2">
        <v>26.742820999999999</v>
      </c>
      <c r="E7" t="str">
        <f>VLOOKUP(B7,'U1&amp;2'!C:C,1,FALSE)</f>
        <v>10027024-813</v>
      </c>
      <c r="H7" t="s">
        <v>142</v>
      </c>
      <c r="I7" t="s">
        <v>54</v>
      </c>
      <c r="J7" t="e">
        <f t="shared" ca="1" si="1"/>
        <v>#NAME?</v>
      </c>
      <c r="K7" s="2">
        <v>975.6964307500001</v>
      </c>
      <c r="L7" t="e">
        <f ca="1">VLOOKUP(J7,'U3&amp;4'!D:D,1,FALSE)</f>
        <v>#NAME?</v>
      </c>
    </row>
    <row r="8" spans="1:12">
      <c r="A8" t="s">
        <v>126</v>
      </c>
      <c r="B8" t="s">
        <v>58</v>
      </c>
      <c r="C8" t="e">
        <f t="shared" ca="1" si="0"/>
        <v>#NAME?</v>
      </c>
      <c r="D8" s="2">
        <v>1522.93</v>
      </c>
      <c r="E8" t="str">
        <f>VLOOKUP(B8,'U1&amp;2'!C:C,1,FALSE)</f>
        <v>10027024-814</v>
      </c>
      <c r="H8" t="s">
        <v>142</v>
      </c>
      <c r="I8" t="s">
        <v>56</v>
      </c>
      <c r="J8" t="e">
        <f t="shared" ca="1" si="1"/>
        <v>#NAME?</v>
      </c>
      <c r="K8" s="2">
        <v>28.586089500000003</v>
      </c>
      <c r="L8" t="e">
        <f ca="1">VLOOKUP(J8,'U3&amp;4'!D:D,1,FALSE)</f>
        <v>#NAME?</v>
      </c>
    </row>
    <row r="9" spans="1:12">
      <c r="A9" t="s">
        <v>126</v>
      </c>
      <c r="B9" t="s">
        <v>60</v>
      </c>
      <c r="C9" t="e">
        <f t="shared" ca="1" si="0"/>
        <v>#NAME?</v>
      </c>
      <c r="D9" s="2">
        <v>1530.76</v>
      </c>
      <c r="E9" t="str">
        <f>VLOOKUP(B9,'U1&amp;2'!C:C,1,FALSE)</f>
        <v>10027024-815</v>
      </c>
      <c r="H9" t="s">
        <v>142</v>
      </c>
      <c r="I9" t="s">
        <v>58</v>
      </c>
      <c r="J9" t="e">
        <f t="shared" ca="1" si="1"/>
        <v>#NAME?</v>
      </c>
      <c r="K9" s="2">
        <v>1628.58</v>
      </c>
      <c r="L9" t="e">
        <f ca="1">VLOOKUP(J9,'U3&amp;4'!D:D,1,FALSE)</f>
        <v>#NAME?</v>
      </c>
    </row>
    <row r="10" spans="1:12">
      <c r="A10" t="s">
        <v>126</v>
      </c>
      <c r="B10" t="s">
        <v>64</v>
      </c>
      <c r="C10" t="e">
        <f t="shared" ca="1" si="0"/>
        <v>#NAME?</v>
      </c>
      <c r="D10" s="2">
        <v>178.08</v>
      </c>
      <c r="E10" t="str">
        <f>VLOOKUP(B10,'U1&amp;2'!C:C,1,FALSE)</f>
        <v>10027024-818</v>
      </c>
      <c r="H10" t="s">
        <v>142</v>
      </c>
      <c r="I10" t="s">
        <v>60</v>
      </c>
      <c r="J10" t="e">
        <f t="shared" ca="1" si="1"/>
        <v>#NAME?</v>
      </c>
      <c r="K10" s="2">
        <v>1636.93</v>
      </c>
      <c r="L10" t="e">
        <f ca="1">VLOOKUP(J10,'U3&amp;4'!D:D,1,FALSE)</f>
        <v>#NAME?</v>
      </c>
    </row>
    <row r="11" spans="1:12">
      <c r="A11" t="s">
        <v>126</v>
      </c>
      <c r="B11" t="s">
        <v>129</v>
      </c>
      <c r="C11" t="e">
        <f t="shared" ca="1" si="0"/>
        <v>#NAME?</v>
      </c>
      <c r="D11" s="2">
        <v>863.49249999999972</v>
      </c>
      <c r="E11" t="str">
        <f>VLOOKUP(B11,'U1&amp;2'!C:C,1,FALSE)</f>
        <v>10027025-810</v>
      </c>
      <c r="H11" t="s">
        <v>142</v>
      </c>
      <c r="I11" t="s">
        <v>64</v>
      </c>
      <c r="J11" t="e">
        <f t="shared" ca="1" si="1"/>
        <v>#NAME?</v>
      </c>
      <c r="K11" s="2">
        <v>190.43</v>
      </c>
      <c r="L11" t="e">
        <f ca="1">VLOOKUP(J11,'U3&amp;4'!D:D,1,FALSE)</f>
        <v>#NAME?</v>
      </c>
    </row>
    <row r="12" spans="1:12">
      <c r="A12" t="s">
        <v>126</v>
      </c>
      <c r="B12" t="s">
        <v>130</v>
      </c>
      <c r="C12" t="e">
        <f t="shared" ca="1" si="0"/>
        <v>#NAME?</v>
      </c>
      <c r="D12" s="2">
        <v>9163.1600000000017</v>
      </c>
      <c r="E12" t="str">
        <f>VLOOKUP(B12,'U1&amp;2'!C:C,1,FALSE)</f>
        <v>10027025-811</v>
      </c>
      <c r="H12" t="s">
        <v>142</v>
      </c>
      <c r="I12" t="s">
        <v>69</v>
      </c>
      <c r="J12" t="e">
        <f t="shared" ca="1" si="1"/>
        <v>#NAME?</v>
      </c>
      <c r="K12" s="2">
        <v>775.28999999999974</v>
      </c>
      <c r="L12" t="e">
        <f ca="1">VLOOKUP(J12,'U3&amp;4'!D:D,1,FALSE)</f>
        <v>#NAME?</v>
      </c>
    </row>
    <row r="13" spans="1:12">
      <c r="A13" t="s">
        <v>126</v>
      </c>
      <c r="B13" t="s">
        <v>131</v>
      </c>
      <c r="C13" t="e">
        <f t="shared" ca="1" si="0"/>
        <v>#NAME?</v>
      </c>
      <c r="D13" s="2">
        <v>2702.7</v>
      </c>
      <c r="E13" t="str">
        <f>VLOOKUP(B13,'U1&amp;2'!C:C,1,FALSE)</f>
        <v>10027025-812</v>
      </c>
      <c r="H13" t="s">
        <v>142</v>
      </c>
      <c r="I13" t="s">
        <v>71</v>
      </c>
      <c r="J13" t="e">
        <f t="shared" ca="1" si="1"/>
        <v>#NAME?</v>
      </c>
      <c r="K13" s="2">
        <v>5063.8012499999995</v>
      </c>
      <c r="L13" t="e">
        <f ca="1">VLOOKUP(J13,'U3&amp;4'!D:D,1,FALSE)</f>
        <v>#NAME?</v>
      </c>
    </row>
    <row r="14" spans="1:12">
      <c r="A14" t="s">
        <v>126</v>
      </c>
      <c r="B14" t="s">
        <v>149</v>
      </c>
      <c r="C14" t="e">
        <f t="shared" ca="1" si="0"/>
        <v>#NAME?</v>
      </c>
      <c r="D14" s="2">
        <v>656.74</v>
      </c>
      <c r="E14" t="str">
        <f>VLOOKUP(B14,'U1&amp;2'!C:C,1,FALSE)</f>
        <v>10027025-813</v>
      </c>
      <c r="H14" t="s">
        <v>142</v>
      </c>
      <c r="I14" t="s">
        <v>73</v>
      </c>
      <c r="J14" t="e">
        <f t="shared" ca="1" si="1"/>
        <v>#NAME?</v>
      </c>
      <c r="K14" s="2">
        <v>1245.3987499999998</v>
      </c>
      <c r="L14" t="e">
        <f ca="1">VLOOKUP(J14,'U3&amp;4'!D:D,1,FALSE)</f>
        <v>#NAME?</v>
      </c>
    </row>
    <row r="15" spans="1:12">
      <c r="A15" t="s">
        <v>126</v>
      </c>
      <c r="B15" t="s">
        <v>132</v>
      </c>
      <c r="C15" t="e">
        <f t="shared" ca="1" si="0"/>
        <v>#NAME?</v>
      </c>
      <c r="D15" s="2">
        <v>5684.1</v>
      </c>
      <c r="E15" t="str">
        <f>VLOOKUP(B15,'U1&amp;2'!C:C,1,FALSE)</f>
        <v>10027025-814</v>
      </c>
      <c r="H15" t="s">
        <v>142</v>
      </c>
      <c r="I15" t="s">
        <v>75</v>
      </c>
      <c r="J15" t="e">
        <f t="shared" ca="1" si="1"/>
        <v>#NAME?</v>
      </c>
      <c r="K15" s="2">
        <v>122.14</v>
      </c>
      <c r="L15" t="e">
        <f ca="1">VLOOKUP(J15,'U3&amp;4'!D:D,1,FALSE)</f>
        <v>#NAME?</v>
      </c>
    </row>
    <row r="16" spans="1:12">
      <c r="A16" t="s">
        <v>126</v>
      </c>
      <c r="B16" t="s">
        <v>133</v>
      </c>
      <c r="C16" t="e">
        <f t="shared" ca="1" si="0"/>
        <v>#NAME?</v>
      </c>
      <c r="D16" s="2">
        <v>32.75</v>
      </c>
      <c r="E16" t="str">
        <f>VLOOKUP(B16,'U1&amp;2'!C:C,1,FALSE)</f>
        <v>10027025-815</v>
      </c>
      <c r="H16" t="s">
        <v>142</v>
      </c>
      <c r="I16" t="s">
        <v>77</v>
      </c>
      <c r="J16" t="e">
        <f t="shared" ca="1" si="1"/>
        <v>#NAME?</v>
      </c>
      <c r="K16" s="2">
        <v>1971.46</v>
      </c>
      <c r="L16" t="e">
        <f ca="1">VLOOKUP(J16,'U3&amp;4'!D:D,1,FALSE)</f>
        <v>#NAME?</v>
      </c>
    </row>
    <row r="17" spans="1:12">
      <c r="A17" t="s">
        <v>126</v>
      </c>
      <c r="B17" t="s">
        <v>135</v>
      </c>
      <c r="C17" t="e">
        <f t="shared" ca="1" si="0"/>
        <v>#NAME?</v>
      </c>
      <c r="D17" s="2">
        <v>3494.27</v>
      </c>
      <c r="E17" t="str">
        <f>VLOOKUP(B17,'U1&amp;2'!C:C,1,FALSE)</f>
        <v>10027025-818</v>
      </c>
      <c r="H17" t="s">
        <v>142</v>
      </c>
      <c r="I17" t="s">
        <v>81</v>
      </c>
      <c r="J17" t="e">
        <f t="shared" ca="1" si="1"/>
        <v>#NAME?</v>
      </c>
      <c r="K17" s="2">
        <v>158.41</v>
      </c>
      <c r="L17" t="e">
        <f ca="1">VLOOKUP(J17,'U3&amp;4'!D:D,1,FALSE)</f>
        <v>#NAME?</v>
      </c>
    </row>
    <row r="18" spans="1:12">
      <c r="A18" t="s">
        <v>126</v>
      </c>
      <c r="B18" t="s">
        <v>136</v>
      </c>
      <c r="C18" t="e">
        <f t="shared" ca="1" si="0"/>
        <v>#NAME?</v>
      </c>
      <c r="D18" s="2">
        <v>470.23250000000007</v>
      </c>
      <c r="E18" t="str">
        <f>VLOOKUP(B18,'U1&amp;2'!C:C,1,FALSE)</f>
        <v>10027025-819</v>
      </c>
      <c r="H18" t="s">
        <v>142</v>
      </c>
      <c r="I18" t="s">
        <v>83</v>
      </c>
      <c r="J18" t="e">
        <f t="shared" ca="1" si="1"/>
        <v>#NAME?</v>
      </c>
      <c r="K18" s="2">
        <v>2847.34</v>
      </c>
      <c r="L18" t="e">
        <f ca="1">VLOOKUP(J18,'U3&amp;4'!D:D,1,FALSE)</f>
        <v>#NAME?</v>
      </c>
    </row>
    <row r="19" spans="1:12">
      <c r="A19" t="s">
        <v>126</v>
      </c>
      <c r="B19" t="s">
        <v>137</v>
      </c>
      <c r="C19" t="e">
        <f t="shared" ca="1" si="0"/>
        <v>#NAME?</v>
      </c>
      <c r="D19" s="2">
        <v>16149.565000000001</v>
      </c>
      <c r="E19" t="str">
        <f>VLOOKUP(B19,'U1&amp;2'!C:C,1,FALSE)</f>
        <v>10027663-900</v>
      </c>
      <c r="H19" t="s">
        <v>142</v>
      </c>
      <c r="I19" t="s">
        <v>91</v>
      </c>
      <c r="J19" t="e">
        <f t="shared" ca="1" si="1"/>
        <v>#NAME?</v>
      </c>
      <c r="K19" s="2">
        <v>662.5</v>
      </c>
      <c r="L19" t="e">
        <f ca="1">VLOOKUP(J19,'U3&amp;4'!D:D,1,FALSE)</f>
        <v>#NAME?</v>
      </c>
    </row>
    <row r="20" spans="1:12">
      <c r="A20" t="s">
        <v>126</v>
      </c>
      <c r="B20" t="s">
        <v>118</v>
      </c>
      <c r="C20" t="e">
        <f t="shared" ca="1" si="0"/>
        <v>#NAME?</v>
      </c>
      <c r="D20" s="2">
        <v>39.46</v>
      </c>
      <c r="E20" t="str">
        <f>VLOOKUP(B20,'U1&amp;2'!C:C,1,FALSE)</f>
        <v>10027961-900</v>
      </c>
      <c r="H20" t="s">
        <v>142</v>
      </c>
      <c r="I20" t="s">
        <v>36</v>
      </c>
      <c r="J20" t="e">
        <f t="shared" ca="1" si="1"/>
        <v>#NAME?</v>
      </c>
      <c r="K20" s="2">
        <v>5529.2149999999992</v>
      </c>
      <c r="L20" t="e">
        <f ca="1">VLOOKUP(J20,'U3&amp;4'!D:D,1,FALSE)</f>
        <v>#NAME?</v>
      </c>
    </row>
    <row r="21" spans="1:12">
      <c r="A21" t="s">
        <v>126</v>
      </c>
      <c r="B21" t="s">
        <v>138</v>
      </c>
      <c r="C21" t="e">
        <f t="shared" ca="1" si="0"/>
        <v>#NAME?</v>
      </c>
      <c r="D21" s="2">
        <v>18968.942500000001</v>
      </c>
      <c r="E21" t="str">
        <f>VLOOKUP(B21,'U1&amp;2'!C:C,1,FALSE)</f>
        <v>10028291-900</v>
      </c>
      <c r="H21" t="s">
        <v>142</v>
      </c>
      <c r="I21" t="s">
        <v>43</v>
      </c>
      <c r="J21" t="e">
        <f t="shared" ca="1" si="1"/>
        <v>#NAME?</v>
      </c>
      <c r="K21" s="2">
        <v>5863.28</v>
      </c>
      <c r="L21" t="e">
        <f ca="1">VLOOKUP(J21,'U3&amp;4'!D:D,1,FALSE)</f>
        <v>#NAME?</v>
      </c>
    </row>
    <row r="22" spans="1:12">
      <c r="A22" t="s">
        <v>126</v>
      </c>
      <c r="B22" t="s">
        <v>139</v>
      </c>
      <c r="C22" t="e">
        <f t="shared" ca="1" si="0"/>
        <v>#NAME?</v>
      </c>
      <c r="D22" s="2">
        <v>-81.37</v>
      </c>
      <c r="E22" t="str">
        <f>VLOOKUP(B22,'U1&amp;2'!C:C,1,FALSE)</f>
        <v>10028369-871</v>
      </c>
      <c r="H22" t="s">
        <v>142</v>
      </c>
      <c r="I22" t="s">
        <v>118</v>
      </c>
      <c r="J22" t="e">
        <f t="shared" ca="1" si="1"/>
        <v>#NAME?</v>
      </c>
      <c r="K22" s="2">
        <v>78.92</v>
      </c>
      <c r="L22" t="e">
        <f ca="1">VLOOKUP(J22,'U3&amp;4'!D:D,1,FALSE)</f>
        <v>#NAME?</v>
      </c>
    </row>
    <row r="23" spans="1:12">
      <c r="A23" t="s">
        <v>126</v>
      </c>
      <c r="B23" t="s">
        <v>95</v>
      </c>
      <c r="C23" t="e">
        <f t="shared" ca="1" si="0"/>
        <v>#NAME?</v>
      </c>
      <c r="D23" s="2">
        <v>24787.3295</v>
      </c>
      <c r="E23" t="str">
        <f>VLOOKUP(B23,'U1&amp;2'!C:C,1,FALSE)</f>
        <v>70001234-100</v>
      </c>
      <c r="H23" t="s">
        <v>142</v>
      </c>
      <c r="I23" t="s">
        <v>121</v>
      </c>
      <c r="J23" t="e">
        <f t="shared" ca="1" si="1"/>
        <v>#NAME?</v>
      </c>
      <c r="K23" s="2">
        <v>-8007.96</v>
      </c>
      <c r="L23" t="e">
        <f ca="1">VLOOKUP(J23,'U3&amp;4'!D:D,1,FALSE)</f>
        <v>#NAME?</v>
      </c>
    </row>
    <row r="24" spans="1:12">
      <c r="A24" t="s">
        <v>126</v>
      </c>
      <c r="B24" t="s">
        <v>97</v>
      </c>
      <c r="C24" t="e">
        <f t="shared" ca="1" si="0"/>
        <v>#NAME?</v>
      </c>
      <c r="D24" s="2">
        <v>1970.44</v>
      </c>
      <c r="E24" t="str">
        <f>VLOOKUP(B24,'U1&amp;2'!C:C,1,FALSE)</f>
        <v>70001234-101</v>
      </c>
      <c r="H24" t="s">
        <v>142</v>
      </c>
      <c r="I24" t="s">
        <v>95</v>
      </c>
      <c r="J24" t="e">
        <f t="shared" ca="1" si="1"/>
        <v>#NAME?</v>
      </c>
      <c r="K24" s="2">
        <v>8262.4565000000002</v>
      </c>
      <c r="L24" t="e">
        <f ca="1">VLOOKUP(J24,'U3&amp;4'!D:D,1,FALSE)</f>
        <v>#NAME?</v>
      </c>
    </row>
    <row r="25" spans="1:12">
      <c r="A25" t="s">
        <v>126</v>
      </c>
      <c r="B25" t="s">
        <v>99</v>
      </c>
      <c r="C25" t="e">
        <f t="shared" ca="1" si="0"/>
        <v>#NAME?</v>
      </c>
      <c r="D25" s="2">
        <v>25938.73</v>
      </c>
      <c r="E25" t="str">
        <f>VLOOKUP(B25,'U1&amp;2'!C:C,1,FALSE)</f>
        <v>70001234-102</v>
      </c>
      <c r="H25" t="s">
        <v>142</v>
      </c>
      <c r="I25" t="s">
        <v>97</v>
      </c>
      <c r="J25" t="e">
        <f t="shared" ca="1" si="1"/>
        <v>#NAME?</v>
      </c>
      <c r="K25" s="2">
        <v>656.82</v>
      </c>
      <c r="L25" t="e">
        <f ca="1">VLOOKUP(J25,'U3&amp;4'!D:D,1,FALSE)</f>
        <v>#NAME?</v>
      </c>
    </row>
    <row r="26" spans="1:12">
      <c r="A26" t="s">
        <v>126</v>
      </c>
      <c r="B26" t="s">
        <v>101</v>
      </c>
      <c r="C26" t="e">
        <f t="shared" ca="1" si="0"/>
        <v>#NAME?</v>
      </c>
      <c r="D26" s="2">
        <v>5707.72</v>
      </c>
      <c r="E26" t="str">
        <f>VLOOKUP(B26,'U1&amp;2'!C:C,1,FALSE)</f>
        <v>70001234-103</v>
      </c>
      <c r="H26" t="s">
        <v>142</v>
      </c>
      <c r="I26" t="s">
        <v>99</v>
      </c>
      <c r="J26" t="e">
        <f t="shared" ca="1" si="1"/>
        <v>#NAME?</v>
      </c>
      <c r="K26" s="2">
        <v>8646.24</v>
      </c>
      <c r="L26" t="e">
        <f ca="1">VLOOKUP(J26,'U3&amp;4'!D:D,1,FALSE)</f>
        <v>#NAME?</v>
      </c>
    </row>
    <row r="27" spans="1:12">
      <c r="A27" t="s">
        <v>126</v>
      </c>
      <c r="B27" t="s">
        <v>104</v>
      </c>
      <c r="C27" t="e">
        <f t="shared" ca="1" si="0"/>
        <v>#NAME?</v>
      </c>
      <c r="D27" s="2">
        <v>528.67999999999995</v>
      </c>
      <c r="E27" t="str">
        <f>VLOOKUP(B27,'U1&amp;2'!C:C,1,FALSE)</f>
        <v>70001234-106</v>
      </c>
      <c r="H27" t="s">
        <v>142</v>
      </c>
      <c r="I27" t="s">
        <v>101</v>
      </c>
      <c r="J27" t="e">
        <f t="shared" ca="1" si="1"/>
        <v>#NAME?</v>
      </c>
      <c r="K27" s="2">
        <v>1902.57</v>
      </c>
      <c r="L27" t="e">
        <f ca="1">VLOOKUP(J27,'U3&amp;4'!D:D,1,FALSE)</f>
        <v>#NAME?</v>
      </c>
    </row>
    <row r="28" spans="1:12">
      <c r="A28" t="s">
        <v>126</v>
      </c>
      <c r="B28" t="s">
        <v>108</v>
      </c>
      <c r="C28" t="e">
        <f t="shared" ca="1" si="0"/>
        <v>#NAME?</v>
      </c>
      <c r="D28" s="2">
        <v>675.35</v>
      </c>
      <c r="E28" t="str">
        <f>VLOOKUP(B28,'U1&amp;2'!C:C,1,FALSE)</f>
        <v>70001238-104</v>
      </c>
      <c r="H28" t="s">
        <v>142</v>
      </c>
      <c r="I28" t="s">
        <v>104</v>
      </c>
      <c r="J28" t="e">
        <f t="shared" ca="1" si="1"/>
        <v>#NAME?</v>
      </c>
      <c r="K28" s="2">
        <v>176.23</v>
      </c>
      <c r="L28" t="e">
        <f ca="1">VLOOKUP(J28,'U3&amp;4'!D:D,1,FALSE)</f>
        <v>#NAME?</v>
      </c>
    </row>
    <row r="29" spans="1:12">
      <c r="A29" t="s">
        <v>140</v>
      </c>
      <c r="B29" t="s">
        <v>127</v>
      </c>
      <c r="C29" t="e">
        <f t="shared" ca="1" si="0"/>
        <v>#NAME?</v>
      </c>
      <c r="D29" s="2">
        <v>2.3975000013933823E-3</v>
      </c>
      <c r="E29" t="str">
        <f>VLOOKUP(B29,'U1&amp;2'!C:C,1,FALSE)</f>
        <v>000</v>
      </c>
      <c r="H29" t="s">
        <v>142</v>
      </c>
      <c r="I29" t="s">
        <v>108</v>
      </c>
      <c r="J29" t="e">
        <f t="shared" ca="1" si="1"/>
        <v>#NAME?</v>
      </c>
      <c r="K29" s="2">
        <v>225.14</v>
      </c>
      <c r="L29" t="e">
        <f ca="1">VLOOKUP(J29,'U3&amp;4'!D:D,1,FALSE)</f>
        <v>#NAME?</v>
      </c>
    </row>
    <row r="30" spans="1:12">
      <c r="A30" t="s">
        <v>140</v>
      </c>
      <c r="B30" t="s">
        <v>128</v>
      </c>
      <c r="C30" t="e">
        <f t="shared" ca="1" si="0"/>
        <v>#NAME?</v>
      </c>
      <c r="D30" s="2">
        <v>8090.8924999999999</v>
      </c>
      <c r="E30" t="str">
        <f>VLOOKUP(B30,'U1&amp;2'!C:C,1,FALSE)</f>
        <v>10026992-900</v>
      </c>
      <c r="H30" t="s">
        <v>143</v>
      </c>
      <c r="I30" t="s">
        <v>127</v>
      </c>
      <c r="J30" t="e">
        <f t="shared" ca="1" si="1"/>
        <v>#NAME?</v>
      </c>
      <c r="K30" s="2">
        <v>-4.9487499995848339E-3</v>
      </c>
      <c r="L30" t="e">
        <f ca="1">VLOOKUP(J30,'U3&amp;4'!D:D,1,FALSE)</f>
        <v>#NAME?</v>
      </c>
    </row>
    <row r="31" spans="1:12">
      <c r="A31" t="s">
        <v>140</v>
      </c>
      <c r="B31" t="s">
        <v>49</v>
      </c>
      <c r="C31" t="e">
        <f t="shared" ca="1" si="0"/>
        <v>#NAME?</v>
      </c>
      <c r="D31" s="2">
        <v>408.21329200000002</v>
      </c>
      <c r="E31" t="str">
        <f>VLOOKUP(B31,'U1&amp;2'!C:C,1,FALSE)</f>
        <v>10027024-810</v>
      </c>
      <c r="H31" t="s">
        <v>143</v>
      </c>
      <c r="I31" t="s">
        <v>114</v>
      </c>
      <c r="J31" t="e">
        <f t="shared" ca="1" si="1"/>
        <v>#NAME?</v>
      </c>
      <c r="K31" s="2">
        <v>18564.82</v>
      </c>
      <c r="L31" t="e">
        <f ca="1">VLOOKUP(J31,'U3&amp;4'!D:D,1,FALSE)</f>
        <v>#NAME?</v>
      </c>
    </row>
    <row r="32" spans="1:12">
      <c r="A32" t="s">
        <v>140</v>
      </c>
      <c r="B32" t="s">
        <v>52</v>
      </c>
      <c r="C32" t="e">
        <f t="shared" ca="1" si="0"/>
        <v>#NAME?</v>
      </c>
      <c r="D32" s="2">
        <v>1628.5573509999999</v>
      </c>
      <c r="E32" t="str">
        <f>VLOOKUP(B32,'U1&amp;2'!C:C,1,FALSE)</f>
        <v>10027024-811</v>
      </c>
      <c r="H32" t="s">
        <v>143</v>
      </c>
      <c r="I32" t="s">
        <v>116</v>
      </c>
      <c r="J32" t="e">
        <f t="shared" ca="1" si="1"/>
        <v>#NAME?</v>
      </c>
      <c r="K32" s="2">
        <v>2696.0137500000001</v>
      </c>
      <c r="L32" t="e">
        <f ca="1">VLOOKUP(J32,'U3&amp;4'!D:D,1,FALSE)</f>
        <v>#NAME?</v>
      </c>
    </row>
    <row r="33" spans="1:12">
      <c r="A33" t="s">
        <v>140</v>
      </c>
      <c r="B33" t="s">
        <v>54</v>
      </c>
      <c r="C33" t="e">
        <f t="shared" ca="1" si="0"/>
        <v>#NAME?</v>
      </c>
      <c r="D33" s="2">
        <v>912.41963850000002</v>
      </c>
      <c r="E33" t="str">
        <f>VLOOKUP(B33,'U1&amp;2'!C:C,1,FALSE)</f>
        <v>10027024-812</v>
      </c>
      <c r="H33" t="s">
        <v>143</v>
      </c>
      <c r="I33" t="s">
        <v>49</v>
      </c>
      <c r="J33" t="e">
        <f t="shared" ca="1" si="1"/>
        <v>#NAME?</v>
      </c>
      <c r="K33" s="2">
        <v>436.54335399999991</v>
      </c>
      <c r="L33" t="e">
        <f ca="1">VLOOKUP(J33,'U3&amp;4'!D:D,1,FALSE)</f>
        <v>#NAME?</v>
      </c>
    </row>
    <row r="34" spans="1:12">
      <c r="A34" t="s">
        <v>140</v>
      </c>
      <c r="B34" t="s">
        <v>56</v>
      </c>
      <c r="C34" t="e">
        <f t="shared" ca="1" si="0"/>
        <v>#NAME?</v>
      </c>
      <c r="D34" s="2">
        <v>26.762821000000002</v>
      </c>
      <c r="E34" t="str">
        <f>VLOOKUP(B34,'U1&amp;2'!C:C,1,FALSE)</f>
        <v>10027024-813</v>
      </c>
      <c r="H34" t="s">
        <v>143</v>
      </c>
      <c r="I34" t="s">
        <v>52</v>
      </c>
      <c r="J34" t="e">
        <f t="shared" ca="1" si="1"/>
        <v>#NAME?</v>
      </c>
      <c r="K34" s="2">
        <v>1741.5238245</v>
      </c>
      <c r="L34" t="e">
        <f ca="1">VLOOKUP(J34,'U3&amp;4'!D:D,1,FALSE)</f>
        <v>#NAME?</v>
      </c>
    </row>
    <row r="35" spans="1:12">
      <c r="A35" t="s">
        <v>140</v>
      </c>
      <c r="B35" t="s">
        <v>58</v>
      </c>
      <c r="C35" t="e">
        <f t="shared" ca="1" si="0"/>
        <v>#NAME?</v>
      </c>
      <c r="D35" s="2">
        <v>1522.93</v>
      </c>
      <c r="E35" t="str">
        <f>VLOOKUP(B35,'U1&amp;2'!C:C,1,FALSE)</f>
        <v>10027024-814</v>
      </c>
      <c r="H35" t="s">
        <v>143</v>
      </c>
      <c r="I35" t="s">
        <v>54</v>
      </c>
      <c r="J35" t="e">
        <f t="shared" ca="1" si="1"/>
        <v>#NAME?</v>
      </c>
      <c r="K35" s="2">
        <v>975.6964307500001</v>
      </c>
      <c r="L35" t="e">
        <f ca="1">VLOOKUP(J35,'U3&amp;4'!D:D,1,FALSE)</f>
        <v>#NAME?</v>
      </c>
    </row>
    <row r="36" spans="1:12">
      <c r="A36" t="s">
        <v>140</v>
      </c>
      <c r="B36" t="s">
        <v>60</v>
      </c>
      <c r="C36" t="e">
        <f t="shared" ca="1" si="0"/>
        <v>#NAME?</v>
      </c>
      <c r="D36" s="2">
        <v>1530.75</v>
      </c>
      <c r="E36" t="str">
        <f>VLOOKUP(B36,'U1&amp;2'!C:C,1,FALSE)</f>
        <v>10027024-815</v>
      </c>
      <c r="H36" t="s">
        <v>143</v>
      </c>
      <c r="I36" t="s">
        <v>56</v>
      </c>
      <c r="J36" t="e">
        <f t="shared" ca="1" si="1"/>
        <v>#NAME?</v>
      </c>
      <c r="K36" s="2">
        <v>28.586089500000003</v>
      </c>
      <c r="L36" t="e">
        <f ca="1">VLOOKUP(J36,'U3&amp;4'!D:D,1,FALSE)</f>
        <v>#NAME?</v>
      </c>
    </row>
    <row r="37" spans="1:12">
      <c r="A37" t="s">
        <v>140</v>
      </c>
      <c r="B37" t="s">
        <v>64</v>
      </c>
      <c r="C37" t="e">
        <f t="shared" ca="1" si="0"/>
        <v>#NAME?</v>
      </c>
      <c r="D37" s="2">
        <v>178.07</v>
      </c>
      <c r="E37" t="str">
        <f>VLOOKUP(B37,'U1&amp;2'!C:C,1,FALSE)</f>
        <v>10027024-818</v>
      </c>
      <c r="H37" t="s">
        <v>143</v>
      </c>
      <c r="I37" t="s">
        <v>58</v>
      </c>
      <c r="J37" t="e">
        <f t="shared" ca="1" si="1"/>
        <v>#NAME?</v>
      </c>
      <c r="K37" s="2">
        <v>1628.58</v>
      </c>
      <c r="L37" t="e">
        <f ca="1">VLOOKUP(J37,'U3&amp;4'!D:D,1,FALSE)</f>
        <v>#NAME?</v>
      </c>
    </row>
    <row r="38" spans="1:12">
      <c r="A38" t="s">
        <v>140</v>
      </c>
      <c r="B38" t="s">
        <v>129</v>
      </c>
      <c r="C38" t="e">
        <f t="shared" ca="1" si="0"/>
        <v>#NAME?</v>
      </c>
      <c r="D38" s="2">
        <v>863.55249999999967</v>
      </c>
      <c r="E38" t="str">
        <f>VLOOKUP(B38,'U1&amp;2'!C:C,1,FALSE)</f>
        <v>10027025-810</v>
      </c>
      <c r="H38" t="s">
        <v>143</v>
      </c>
      <c r="I38" t="s">
        <v>60</v>
      </c>
      <c r="J38" t="e">
        <f t="shared" ca="1" si="1"/>
        <v>#NAME?</v>
      </c>
      <c r="K38" s="2">
        <v>1636.93</v>
      </c>
      <c r="L38" t="e">
        <f ca="1">VLOOKUP(J38,'U3&amp;4'!D:D,1,FALSE)</f>
        <v>#NAME?</v>
      </c>
    </row>
    <row r="39" spans="1:12">
      <c r="A39" t="s">
        <v>140</v>
      </c>
      <c r="B39" t="s">
        <v>130</v>
      </c>
      <c r="C39" t="e">
        <f t="shared" ca="1" si="0"/>
        <v>#NAME?</v>
      </c>
      <c r="D39" s="2">
        <v>9163.1600000000017</v>
      </c>
      <c r="E39" t="str">
        <f>VLOOKUP(B39,'U1&amp;2'!C:C,1,FALSE)</f>
        <v>10027025-811</v>
      </c>
      <c r="H39" t="s">
        <v>143</v>
      </c>
      <c r="I39" t="s">
        <v>64</v>
      </c>
      <c r="J39" t="e">
        <f t="shared" ca="1" si="1"/>
        <v>#NAME?</v>
      </c>
      <c r="K39" s="2">
        <v>190.43</v>
      </c>
      <c r="L39" t="e">
        <f ca="1">VLOOKUP(J39,'U3&amp;4'!D:D,1,FALSE)</f>
        <v>#NAME?</v>
      </c>
    </row>
    <row r="40" spans="1:12">
      <c r="A40" t="s">
        <v>140</v>
      </c>
      <c r="B40" t="s">
        <v>131</v>
      </c>
      <c r="C40" t="e">
        <f t="shared" ca="1" si="0"/>
        <v>#NAME?</v>
      </c>
      <c r="D40" s="2">
        <v>2702.71</v>
      </c>
      <c r="E40" t="str">
        <f>VLOOKUP(B40,'U1&amp;2'!C:C,1,FALSE)</f>
        <v>10027025-812</v>
      </c>
      <c r="H40" t="s">
        <v>143</v>
      </c>
      <c r="I40" t="s">
        <v>69</v>
      </c>
      <c r="J40" t="e">
        <f t="shared" ca="1" si="1"/>
        <v>#NAME?</v>
      </c>
      <c r="K40" s="2">
        <v>775.31999999999994</v>
      </c>
      <c r="L40" t="e">
        <f ca="1">VLOOKUP(J40,'U3&amp;4'!D:D,1,FALSE)</f>
        <v>#NAME?</v>
      </c>
    </row>
    <row r="41" spans="1:12">
      <c r="A41" t="s">
        <v>140</v>
      </c>
      <c r="B41" t="s">
        <v>149</v>
      </c>
      <c r="C41" t="e">
        <f t="shared" ca="1" si="0"/>
        <v>#NAME?</v>
      </c>
      <c r="D41" s="2">
        <v>656.77</v>
      </c>
      <c r="E41" t="str">
        <f>VLOOKUP(B41,'U1&amp;2'!C:C,1,FALSE)</f>
        <v>10027025-813</v>
      </c>
      <c r="H41" t="s">
        <v>143</v>
      </c>
      <c r="I41" t="s">
        <v>71</v>
      </c>
      <c r="J41" t="e">
        <f t="shared" ca="1" si="1"/>
        <v>#NAME?</v>
      </c>
      <c r="K41" s="2">
        <v>5063.82125</v>
      </c>
      <c r="L41" t="e">
        <f ca="1">VLOOKUP(J41,'U3&amp;4'!D:D,1,FALSE)</f>
        <v>#NAME?</v>
      </c>
    </row>
    <row r="42" spans="1:12">
      <c r="A42" t="s">
        <v>140</v>
      </c>
      <c r="B42" t="s">
        <v>132</v>
      </c>
      <c r="C42" t="e">
        <f t="shared" ca="1" si="0"/>
        <v>#NAME?</v>
      </c>
      <c r="D42" s="2">
        <v>5684.1</v>
      </c>
      <c r="E42" t="str">
        <f>VLOOKUP(B42,'U1&amp;2'!C:C,1,FALSE)</f>
        <v>10027025-814</v>
      </c>
      <c r="H42" t="s">
        <v>143</v>
      </c>
      <c r="I42" t="s">
        <v>73</v>
      </c>
      <c r="J42" t="e">
        <f t="shared" ca="1" si="1"/>
        <v>#NAME?</v>
      </c>
      <c r="K42" s="2">
        <v>1245.4687499999998</v>
      </c>
      <c r="L42" t="e">
        <f ca="1">VLOOKUP(J42,'U3&amp;4'!D:D,1,FALSE)</f>
        <v>#NAME?</v>
      </c>
    </row>
    <row r="43" spans="1:12">
      <c r="A43" t="s">
        <v>140</v>
      </c>
      <c r="B43" t="s">
        <v>133</v>
      </c>
      <c r="C43" t="e">
        <f t="shared" ca="1" si="0"/>
        <v>#NAME?</v>
      </c>
      <c r="D43" s="2">
        <v>32.75</v>
      </c>
      <c r="E43" t="str">
        <f>VLOOKUP(B43,'U1&amp;2'!C:C,1,FALSE)</f>
        <v>10027025-815</v>
      </c>
      <c r="H43" t="s">
        <v>143</v>
      </c>
      <c r="I43" t="s">
        <v>75</v>
      </c>
      <c r="J43" t="e">
        <f t="shared" ca="1" si="1"/>
        <v>#NAME?</v>
      </c>
      <c r="K43" s="2">
        <v>122.14</v>
      </c>
      <c r="L43" t="e">
        <f ca="1">VLOOKUP(J43,'U3&amp;4'!D:D,1,FALSE)</f>
        <v>#NAME?</v>
      </c>
    </row>
    <row r="44" spans="1:12">
      <c r="A44" t="s">
        <v>140</v>
      </c>
      <c r="B44" t="s">
        <v>135</v>
      </c>
      <c r="C44" t="e">
        <f t="shared" ca="1" si="0"/>
        <v>#NAME?</v>
      </c>
      <c r="D44" s="2">
        <v>3494.27</v>
      </c>
      <c r="E44" t="str">
        <f>VLOOKUP(B44,'U1&amp;2'!C:C,1,FALSE)</f>
        <v>10027025-818</v>
      </c>
      <c r="H44" t="s">
        <v>143</v>
      </c>
      <c r="I44" t="s">
        <v>77</v>
      </c>
      <c r="J44" t="e">
        <f t="shared" ca="1" si="1"/>
        <v>#NAME?</v>
      </c>
      <c r="K44" s="2">
        <v>1971.46</v>
      </c>
      <c r="L44" t="e">
        <f ca="1">VLOOKUP(J44,'U3&amp;4'!D:D,1,FALSE)</f>
        <v>#NAME?</v>
      </c>
    </row>
    <row r="45" spans="1:12">
      <c r="A45" t="s">
        <v>140</v>
      </c>
      <c r="B45" t="s">
        <v>136</v>
      </c>
      <c r="C45" t="e">
        <f t="shared" ca="1" si="0"/>
        <v>#NAME?</v>
      </c>
      <c r="D45" s="2">
        <v>470.26250000000005</v>
      </c>
      <c r="E45" t="str">
        <f>VLOOKUP(B45,'U1&amp;2'!C:C,1,FALSE)</f>
        <v>10027025-819</v>
      </c>
      <c r="H45" t="s">
        <v>143</v>
      </c>
      <c r="I45" t="s">
        <v>81</v>
      </c>
      <c r="J45" t="e">
        <f t="shared" ca="1" si="1"/>
        <v>#NAME?</v>
      </c>
      <c r="K45" s="2">
        <v>158.41999999999999</v>
      </c>
      <c r="L45" t="e">
        <f ca="1">VLOOKUP(J45,'U3&amp;4'!D:D,1,FALSE)</f>
        <v>#NAME?</v>
      </c>
    </row>
    <row r="46" spans="1:12">
      <c r="A46" t="s">
        <v>140</v>
      </c>
      <c r="B46" t="s">
        <v>137</v>
      </c>
      <c r="C46" t="e">
        <f t="shared" ca="1" si="0"/>
        <v>#NAME?</v>
      </c>
      <c r="D46" s="2">
        <v>16149.605000000001</v>
      </c>
      <c r="E46" t="str">
        <f>VLOOKUP(B46,'U1&amp;2'!C:C,1,FALSE)</f>
        <v>10027663-900</v>
      </c>
      <c r="H46" t="s">
        <v>143</v>
      </c>
      <c r="I46" t="s">
        <v>83</v>
      </c>
      <c r="J46" t="e">
        <f t="shared" ca="1" si="1"/>
        <v>#NAME?</v>
      </c>
      <c r="K46" s="2">
        <v>2847.34</v>
      </c>
      <c r="L46" t="e">
        <f ca="1">VLOOKUP(J46,'U3&amp;4'!D:D,1,FALSE)</f>
        <v>#NAME?</v>
      </c>
    </row>
    <row r="47" spans="1:12">
      <c r="A47" t="s">
        <v>140</v>
      </c>
      <c r="B47" t="s">
        <v>118</v>
      </c>
      <c r="C47" t="e">
        <f t="shared" ca="1" si="0"/>
        <v>#NAME?</v>
      </c>
      <c r="D47" s="2">
        <v>39.46</v>
      </c>
      <c r="E47" t="str">
        <f>VLOOKUP(B47,'U1&amp;2'!C:C,1,FALSE)</f>
        <v>10027961-900</v>
      </c>
      <c r="H47" t="s">
        <v>143</v>
      </c>
      <c r="I47" t="s">
        <v>91</v>
      </c>
      <c r="J47" t="e">
        <f t="shared" ca="1" si="1"/>
        <v>#NAME?</v>
      </c>
      <c r="K47" s="2">
        <v>662.5</v>
      </c>
      <c r="L47" t="e">
        <f ca="1">VLOOKUP(J47,'U3&amp;4'!D:D,1,FALSE)</f>
        <v>#NAME?</v>
      </c>
    </row>
    <row r="48" spans="1:12">
      <c r="A48" t="s">
        <v>140</v>
      </c>
      <c r="B48" t="s">
        <v>138</v>
      </c>
      <c r="C48" t="e">
        <f t="shared" ca="1" si="0"/>
        <v>#NAME?</v>
      </c>
      <c r="D48" s="2">
        <v>18968.7925</v>
      </c>
      <c r="E48" t="str">
        <f>VLOOKUP(B48,'U1&amp;2'!C:C,1,FALSE)</f>
        <v>10028291-900</v>
      </c>
      <c r="H48" t="s">
        <v>143</v>
      </c>
      <c r="I48" t="s">
        <v>36</v>
      </c>
      <c r="J48" t="e">
        <f t="shared" ca="1" si="1"/>
        <v>#NAME?</v>
      </c>
      <c r="K48" s="2">
        <v>5529.0349999999999</v>
      </c>
      <c r="L48" t="e">
        <f ca="1">VLOOKUP(J48,'U3&amp;4'!D:D,1,FALSE)</f>
        <v>#NAME?</v>
      </c>
    </row>
    <row r="49" spans="1:12">
      <c r="A49" t="s">
        <v>140</v>
      </c>
      <c r="B49" t="s">
        <v>139</v>
      </c>
      <c r="C49" t="e">
        <f t="shared" ca="1" si="0"/>
        <v>#NAME?</v>
      </c>
      <c r="D49" s="2">
        <v>-81.37</v>
      </c>
      <c r="E49" t="str">
        <f>VLOOKUP(B49,'U1&amp;2'!C:C,1,FALSE)</f>
        <v>10028369-871</v>
      </c>
      <c r="H49" t="s">
        <v>143</v>
      </c>
      <c r="I49" t="s">
        <v>43</v>
      </c>
      <c r="J49" t="e">
        <f t="shared" ca="1" si="1"/>
        <v>#NAME?</v>
      </c>
      <c r="K49" s="2">
        <v>5863.28</v>
      </c>
      <c r="L49" t="e">
        <f ca="1">VLOOKUP(J49,'U3&amp;4'!D:D,1,FALSE)</f>
        <v>#NAME?</v>
      </c>
    </row>
    <row r="50" spans="1:12">
      <c r="A50" t="s">
        <v>140</v>
      </c>
      <c r="B50" t="s">
        <v>95</v>
      </c>
      <c r="C50" t="e">
        <f t="shared" ca="1" si="0"/>
        <v>#NAME?</v>
      </c>
      <c r="D50" s="2">
        <v>24787.3295</v>
      </c>
      <c r="E50" t="str">
        <f>VLOOKUP(B50,'U1&amp;2'!C:C,1,FALSE)</f>
        <v>70001234-100</v>
      </c>
      <c r="H50" t="s">
        <v>143</v>
      </c>
      <c r="I50" t="s">
        <v>118</v>
      </c>
      <c r="J50" t="e">
        <f t="shared" ca="1" si="1"/>
        <v>#NAME?</v>
      </c>
      <c r="K50" s="2">
        <v>78.92</v>
      </c>
      <c r="L50" t="e">
        <f ca="1">VLOOKUP(J50,'U3&amp;4'!D:D,1,FALSE)</f>
        <v>#NAME?</v>
      </c>
    </row>
    <row r="51" spans="1:12">
      <c r="A51" t="s">
        <v>140</v>
      </c>
      <c r="B51" t="s">
        <v>97</v>
      </c>
      <c r="C51" t="e">
        <f t="shared" ca="1" si="0"/>
        <v>#NAME?</v>
      </c>
      <c r="D51" s="2">
        <v>1970.44</v>
      </c>
      <c r="E51" t="str">
        <f>VLOOKUP(B51,'U1&amp;2'!C:C,1,FALSE)</f>
        <v>70001234-101</v>
      </c>
      <c r="H51" t="s">
        <v>143</v>
      </c>
      <c r="I51" t="s">
        <v>121</v>
      </c>
      <c r="J51" t="e">
        <f t="shared" ca="1" si="1"/>
        <v>#NAME?</v>
      </c>
      <c r="K51" s="2">
        <v>-8007.87</v>
      </c>
      <c r="L51" t="e">
        <f ca="1">VLOOKUP(J51,'U3&amp;4'!D:D,1,FALSE)</f>
        <v>#NAME?</v>
      </c>
    </row>
    <row r="52" spans="1:12">
      <c r="A52" t="s">
        <v>140</v>
      </c>
      <c r="B52" t="s">
        <v>99</v>
      </c>
      <c r="C52" t="e">
        <f t="shared" ca="1" si="0"/>
        <v>#NAME?</v>
      </c>
      <c r="D52" s="2">
        <v>25938.720000000001</v>
      </c>
      <c r="E52" t="str">
        <f>VLOOKUP(B52,'U1&amp;2'!C:C,1,FALSE)</f>
        <v>70001234-102</v>
      </c>
      <c r="H52" t="s">
        <v>143</v>
      </c>
      <c r="I52" t="s">
        <v>95</v>
      </c>
      <c r="J52" t="e">
        <f t="shared" ca="1" si="1"/>
        <v>#NAME?</v>
      </c>
      <c r="K52" s="2">
        <v>8262.4565000000002</v>
      </c>
      <c r="L52" t="e">
        <f ca="1">VLOOKUP(J52,'U3&amp;4'!D:D,1,FALSE)</f>
        <v>#NAME?</v>
      </c>
    </row>
    <row r="53" spans="1:12">
      <c r="A53" t="s">
        <v>140</v>
      </c>
      <c r="B53" t="s">
        <v>101</v>
      </c>
      <c r="C53" t="e">
        <f t="shared" ca="1" si="0"/>
        <v>#NAME?</v>
      </c>
      <c r="D53" s="2">
        <v>5707.72</v>
      </c>
      <c r="E53" t="str">
        <f>VLOOKUP(B53,'U1&amp;2'!C:C,1,FALSE)</f>
        <v>70001234-103</v>
      </c>
      <c r="H53" t="s">
        <v>143</v>
      </c>
      <c r="I53" t="s">
        <v>97</v>
      </c>
      <c r="J53" t="e">
        <f t="shared" ca="1" si="1"/>
        <v>#NAME?</v>
      </c>
      <c r="K53" s="2">
        <v>656.82</v>
      </c>
      <c r="L53" t="e">
        <f ca="1">VLOOKUP(J53,'U3&amp;4'!D:D,1,FALSE)</f>
        <v>#NAME?</v>
      </c>
    </row>
    <row r="54" spans="1:12">
      <c r="A54" t="s">
        <v>140</v>
      </c>
      <c r="B54" t="s">
        <v>104</v>
      </c>
      <c r="C54" t="e">
        <f t="shared" ca="1" si="0"/>
        <v>#NAME?</v>
      </c>
      <c r="D54" s="2">
        <v>528.67999999999995</v>
      </c>
      <c r="E54" t="str">
        <f>VLOOKUP(B54,'U1&amp;2'!C:C,1,FALSE)</f>
        <v>70001234-106</v>
      </c>
      <c r="H54" t="s">
        <v>143</v>
      </c>
      <c r="I54" t="s">
        <v>99</v>
      </c>
      <c r="J54" t="e">
        <f t="shared" ca="1" si="1"/>
        <v>#NAME?</v>
      </c>
      <c r="K54" s="2">
        <v>8646.24</v>
      </c>
      <c r="L54" t="e">
        <f ca="1">VLOOKUP(J54,'U3&amp;4'!D:D,1,FALSE)</f>
        <v>#NAME?</v>
      </c>
    </row>
    <row r="55" spans="1:12">
      <c r="A55" t="s">
        <v>140</v>
      </c>
      <c r="B55" t="s">
        <v>108</v>
      </c>
      <c r="C55" t="e">
        <f t="shared" ca="1" si="0"/>
        <v>#NAME?</v>
      </c>
      <c r="D55" s="2">
        <v>675.35</v>
      </c>
      <c r="E55" t="str">
        <f>VLOOKUP(B55,'U1&amp;2'!C:C,1,FALSE)</f>
        <v>70001238-104</v>
      </c>
      <c r="H55" t="s">
        <v>143</v>
      </c>
      <c r="I55" t="s">
        <v>101</v>
      </c>
      <c r="J55" t="e">
        <f t="shared" ca="1" si="1"/>
        <v>#NAME?</v>
      </c>
      <c r="K55" s="2">
        <v>1902.57</v>
      </c>
      <c r="L55" t="e">
        <f ca="1">VLOOKUP(J55,'U3&amp;4'!D:D,1,FALSE)</f>
        <v>#NAME?</v>
      </c>
    </row>
    <row r="56" spans="1:12">
      <c r="H56" t="s">
        <v>143</v>
      </c>
      <c r="I56" t="s">
        <v>104</v>
      </c>
      <c r="J56" t="e">
        <f t="shared" ca="1" si="1"/>
        <v>#NAME?</v>
      </c>
      <c r="K56" s="2">
        <v>176.23</v>
      </c>
      <c r="L56" t="e">
        <f ca="1">VLOOKUP(J56,'U3&amp;4'!D:D,1,FALSE)</f>
        <v>#NAME?</v>
      </c>
    </row>
    <row r="57" spans="1:12">
      <c r="H57" t="s">
        <v>143</v>
      </c>
      <c r="I57" t="s">
        <v>108</v>
      </c>
      <c r="J57" t="e">
        <f t="shared" ca="1" si="1"/>
        <v>#NAME?</v>
      </c>
      <c r="K57" s="2">
        <v>225.14</v>
      </c>
      <c r="L57" t="e">
        <f ca="1">VLOOKUP(J57,'U3&amp;4'!D:D,1,FALSE)</f>
        <v>#NAME?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L2" sqref="L2"/>
    </sheetView>
  </sheetViews>
  <sheetFormatPr defaultRowHeight="14.25"/>
  <cols>
    <col min="2" max="2" width="18.375" customWidth="1"/>
    <col min="3" max="3" width="17.625" customWidth="1"/>
    <col min="4" max="4" width="11.375" bestFit="1" customWidth="1"/>
    <col min="5" max="5" width="13.375" customWidth="1"/>
    <col min="9" max="9" width="21.875" customWidth="1"/>
    <col min="10" max="11" width="17.375" customWidth="1"/>
    <col min="12" max="12" width="16.375" customWidth="1"/>
  </cols>
  <sheetData>
    <row r="1" spans="1:12" ht="15">
      <c r="A1" s="53" t="s">
        <v>32</v>
      </c>
      <c r="B1" s="53" t="s">
        <v>125</v>
      </c>
      <c r="C1" t="s">
        <v>155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4.6969999996235856E-3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-2.3484999999539014E-3</v>
      </c>
      <c r="L2" t="e">
        <f ca="1">VLOOKUP(J2,'U3&amp;4'!D:D,1,FALSE)</f>
        <v>#NAME?</v>
      </c>
    </row>
    <row r="3" spans="1:12">
      <c r="A3" t="s">
        <v>126</v>
      </c>
      <c r="B3" t="s">
        <v>128</v>
      </c>
      <c r="C3" t="e">
        <f t="shared" ref="C3:C55" ca="1" si="0">_xlfn.CONCAT(A3,"",B3)</f>
        <v>#NAME?</v>
      </c>
      <c r="D3" s="2">
        <v>-6705.8175000000001</v>
      </c>
      <c r="E3" t="str">
        <f>VLOOKUP(B3,'U1&amp;2'!C:C,1,FALSE)</f>
        <v>10026992-900</v>
      </c>
      <c r="H3" t="s">
        <v>142</v>
      </c>
      <c r="I3" t="s">
        <v>114</v>
      </c>
      <c r="J3" t="e">
        <f t="shared" ref="J3:J59" ca="1" si="1">_xlfn.CONCAT(H3,"",I3)</f>
        <v>#NAME?</v>
      </c>
      <c r="K3" s="2">
        <v>100016.9075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1504.2346475000002</v>
      </c>
      <c r="E4" t="str">
        <f>VLOOKUP(B4,'U1&amp;2'!C:C,1,FALSE)</f>
        <v>10027024-810</v>
      </c>
      <c r="H4" t="s">
        <v>142</v>
      </c>
      <c r="I4" t="s">
        <v>116</v>
      </c>
      <c r="J4" t="e">
        <f t="shared" ca="1" si="1"/>
        <v>#NAME?</v>
      </c>
      <c r="K4" s="2">
        <v>-2235.2737500000003</v>
      </c>
      <c r="L4" t="e">
        <f ca="1">VLOOKUP(J4,'U3&amp;4'!D:D,1,FALSE)</f>
        <v>#NAME?</v>
      </c>
    </row>
    <row r="5" spans="1:12">
      <c r="A5" t="s">
        <v>126</v>
      </c>
      <c r="B5" t="s">
        <v>52</v>
      </c>
      <c r="C5" t="e">
        <f t="shared" ca="1" si="0"/>
        <v>#NAME?</v>
      </c>
      <c r="D5" s="2">
        <v>2804.79</v>
      </c>
      <c r="E5" t="str">
        <f>VLOOKUP(B5,'U1&amp;2'!C:C,1,FALSE)</f>
        <v>10027024-811</v>
      </c>
      <c r="H5" t="s">
        <v>142</v>
      </c>
      <c r="I5" t="s">
        <v>49</v>
      </c>
      <c r="J5" t="e">
        <f t="shared" ca="1" si="1"/>
        <v>#NAME?</v>
      </c>
      <c r="K5" s="2">
        <v>1608.55642625</v>
      </c>
      <c r="L5" t="e">
        <f ca="1">VLOOKUP(J5,'U3&amp;4'!D:D,1,FALSE)</f>
        <v>#NAME?</v>
      </c>
    </row>
    <row r="6" spans="1:12">
      <c r="A6" t="s">
        <v>126</v>
      </c>
      <c r="B6" t="s">
        <v>54</v>
      </c>
      <c r="C6" t="e">
        <f t="shared" ca="1" si="0"/>
        <v>#NAME?</v>
      </c>
      <c r="D6" s="2">
        <v>1524.1417840000001</v>
      </c>
      <c r="E6" t="str">
        <f>VLOOKUP(B6,'U1&amp;2'!C:C,1,FALSE)</f>
        <v>10027024-812</v>
      </c>
      <c r="H6" t="s">
        <v>142</v>
      </c>
      <c r="I6" t="s">
        <v>52</v>
      </c>
      <c r="J6" t="e">
        <f t="shared" ca="1" si="1"/>
        <v>#NAME?</v>
      </c>
      <c r="K6" s="2">
        <v>2999.33</v>
      </c>
      <c r="L6" t="e">
        <f ca="1">VLOOKUP(J6,'U3&amp;4'!D:D,1,FALSE)</f>
        <v>#NAME?</v>
      </c>
    </row>
    <row r="7" spans="1:12">
      <c r="A7" t="s">
        <v>126</v>
      </c>
      <c r="B7" t="s">
        <v>56</v>
      </c>
      <c r="C7" t="e">
        <f t="shared" ca="1" si="0"/>
        <v>#NAME?</v>
      </c>
      <c r="D7" s="2">
        <v>205.92537149999998</v>
      </c>
      <c r="E7" t="str">
        <f>VLOOKUP(B7,'U1&amp;2'!C:C,1,FALSE)</f>
        <v>10027024-813</v>
      </c>
      <c r="H7" t="s">
        <v>142</v>
      </c>
      <c r="I7" t="s">
        <v>54</v>
      </c>
      <c r="J7" t="e">
        <f t="shared" ca="1" si="1"/>
        <v>#NAME?</v>
      </c>
      <c r="K7" s="2">
        <v>1629.874108</v>
      </c>
      <c r="L7" t="e">
        <f ca="1">VLOOKUP(J7,'U3&amp;4'!D:D,1,FALSE)</f>
        <v>#NAME?</v>
      </c>
    </row>
    <row r="8" spans="1:12">
      <c r="A8" t="s">
        <v>126</v>
      </c>
      <c r="B8" t="s">
        <v>58</v>
      </c>
      <c r="C8" t="e">
        <f t="shared" ca="1" si="0"/>
        <v>#NAME?</v>
      </c>
      <c r="D8" s="2">
        <v>821.37</v>
      </c>
      <c r="E8" t="str">
        <f>VLOOKUP(B8,'U1&amp;2'!C:C,1,FALSE)</f>
        <v>10027024-814</v>
      </c>
      <c r="H8" t="s">
        <v>142</v>
      </c>
      <c r="I8" t="s">
        <v>56</v>
      </c>
      <c r="J8" t="e">
        <f t="shared" ca="1" si="1"/>
        <v>#NAME?</v>
      </c>
      <c r="K8" s="2">
        <v>220.18606425000002</v>
      </c>
      <c r="L8" t="e">
        <f ca="1">VLOOKUP(J8,'U3&amp;4'!D:D,1,FALSE)</f>
        <v>#NAME?</v>
      </c>
    </row>
    <row r="9" spans="1:12">
      <c r="A9" t="s">
        <v>126</v>
      </c>
      <c r="B9" t="s">
        <v>60</v>
      </c>
      <c r="C9" t="e">
        <f t="shared" ca="1" si="0"/>
        <v>#NAME?</v>
      </c>
      <c r="D9" s="2">
        <v>1901.23</v>
      </c>
      <c r="E9" t="str">
        <f>VLOOKUP(B9,'U1&amp;2'!C:C,1,FALSE)</f>
        <v>10027024-815</v>
      </c>
      <c r="H9" t="s">
        <v>142</v>
      </c>
      <c r="I9" t="s">
        <v>58</v>
      </c>
      <c r="J9" t="e">
        <f t="shared" ca="1" si="1"/>
        <v>#NAME?</v>
      </c>
      <c r="K9" s="2">
        <v>878.36</v>
      </c>
      <c r="L9" t="e">
        <f ca="1">VLOOKUP(J9,'U3&amp;4'!D:D,1,FALSE)</f>
        <v>#NAME?</v>
      </c>
    </row>
    <row r="10" spans="1:12">
      <c r="A10" t="s">
        <v>126</v>
      </c>
      <c r="B10" t="s">
        <v>64</v>
      </c>
      <c r="C10" t="e">
        <f t="shared" ca="1" si="0"/>
        <v>#NAME?</v>
      </c>
      <c r="D10" s="2">
        <v>-125.47</v>
      </c>
      <c r="E10" t="str">
        <f>VLOOKUP(B10,'U1&amp;2'!C:C,1,FALSE)</f>
        <v>10027024-818</v>
      </c>
      <c r="H10" t="s">
        <v>142</v>
      </c>
      <c r="I10" t="s">
        <v>60</v>
      </c>
      <c r="J10" t="e">
        <f t="shared" ca="1" si="1"/>
        <v>#NAME?</v>
      </c>
      <c r="K10" s="2">
        <v>2033.11</v>
      </c>
      <c r="L10" t="e">
        <f ca="1">VLOOKUP(J10,'U3&amp;4'!D:D,1,FALSE)</f>
        <v>#NAME?</v>
      </c>
    </row>
    <row r="11" spans="1:12">
      <c r="A11" t="s">
        <v>126</v>
      </c>
      <c r="B11" t="s">
        <v>129</v>
      </c>
      <c r="C11" t="e">
        <f t="shared" ca="1" si="0"/>
        <v>#NAME?</v>
      </c>
      <c r="D11" s="2">
        <v>4084.26</v>
      </c>
      <c r="E11" t="str">
        <f>VLOOKUP(B11,'U1&amp;2'!C:C,1,FALSE)</f>
        <v>10027025-810</v>
      </c>
      <c r="H11" t="s">
        <v>142</v>
      </c>
      <c r="I11" t="s">
        <v>64</v>
      </c>
      <c r="J11" t="e">
        <f t="shared" ca="1" si="1"/>
        <v>#NAME?</v>
      </c>
      <c r="K11" s="2">
        <v>-134.16999999999999</v>
      </c>
      <c r="L11" t="e">
        <f ca="1">VLOOKUP(J11,'U3&amp;4'!D:D,1,FALSE)</f>
        <v>#NAME?</v>
      </c>
    </row>
    <row r="12" spans="1:12">
      <c r="A12" t="s">
        <v>126</v>
      </c>
      <c r="B12" t="s">
        <v>130</v>
      </c>
      <c r="C12" t="e">
        <f t="shared" ca="1" si="0"/>
        <v>#NAME?</v>
      </c>
      <c r="D12" s="2">
        <v>11058</v>
      </c>
      <c r="E12" t="str">
        <f>VLOOKUP(B12,'U1&amp;2'!C:C,1,FALSE)</f>
        <v>10027025-811</v>
      </c>
      <c r="H12" t="s">
        <v>142</v>
      </c>
      <c r="I12" t="s">
        <v>69</v>
      </c>
      <c r="J12" t="e">
        <f t="shared" ca="1" si="1"/>
        <v>#NAME?</v>
      </c>
      <c r="K12" s="2">
        <v>4489.4862499999999</v>
      </c>
      <c r="L12" t="e">
        <f ca="1">VLOOKUP(J12,'U3&amp;4'!D:D,1,FALSE)</f>
        <v>#NAME?</v>
      </c>
    </row>
    <row r="13" spans="1:12">
      <c r="A13" t="s">
        <v>126</v>
      </c>
      <c r="B13" t="s">
        <v>131</v>
      </c>
      <c r="C13" t="e">
        <f t="shared" ca="1" si="0"/>
        <v>#NAME?</v>
      </c>
      <c r="D13" s="2">
        <v>276.66749999999996</v>
      </c>
      <c r="E13" t="str">
        <f>VLOOKUP(B13,'U1&amp;2'!C:C,1,FALSE)</f>
        <v>10027025-812</v>
      </c>
      <c r="H13" t="s">
        <v>142</v>
      </c>
      <c r="I13" t="s">
        <v>71</v>
      </c>
      <c r="J13" t="e">
        <f t="shared" ca="1" si="1"/>
        <v>#NAME?</v>
      </c>
      <c r="K13" s="2">
        <v>8175.45</v>
      </c>
      <c r="L13" t="e">
        <f ca="1">VLOOKUP(J13,'U3&amp;4'!D:D,1,FALSE)</f>
        <v>#NAME?</v>
      </c>
    </row>
    <row r="14" spans="1:12">
      <c r="A14" t="s">
        <v>126</v>
      </c>
      <c r="B14" t="s">
        <v>132</v>
      </c>
      <c r="C14" t="e">
        <f t="shared" ca="1" si="0"/>
        <v>#NAME?</v>
      </c>
      <c r="D14" s="2">
        <v>6740.1</v>
      </c>
      <c r="E14" t="str">
        <f>VLOOKUP(B14,'U1&amp;2'!C:C,1,FALSE)</f>
        <v>10027025-814</v>
      </c>
      <c r="H14" t="s">
        <v>142</v>
      </c>
      <c r="I14" t="s">
        <v>73</v>
      </c>
      <c r="J14" t="e">
        <f t="shared" ca="1" si="1"/>
        <v>#NAME?</v>
      </c>
      <c r="K14" s="2">
        <v>1218.0974999999999</v>
      </c>
      <c r="L14" t="e">
        <f ca="1">VLOOKUP(J14,'U3&amp;4'!D:D,1,FALSE)</f>
        <v>#NAME?</v>
      </c>
    </row>
    <row r="15" spans="1:12">
      <c r="A15" t="s">
        <v>126</v>
      </c>
      <c r="B15" t="s">
        <v>133</v>
      </c>
      <c r="C15" t="e">
        <f t="shared" ca="1" si="0"/>
        <v>#NAME?</v>
      </c>
      <c r="D15" s="2">
        <v>1037.01</v>
      </c>
      <c r="E15" t="str">
        <f>VLOOKUP(B15,'U1&amp;2'!C:C,1,FALSE)</f>
        <v>10027025-815</v>
      </c>
      <c r="H15" t="s">
        <v>142</v>
      </c>
      <c r="I15" t="s">
        <v>75</v>
      </c>
      <c r="J15" t="e">
        <f t="shared" ca="1" si="1"/>
        <v>#NAME?</v>
      </c>
      <c r="K15" s="2">
        <v>62.501249999999999</v>
      </c>
      <c r="L15" t="e">
        <f ca="1">VLOOKUP(J15,'U3&amp;4'!D:D,1,FALSE)</f>
        <v>#NAME?</v>
      </c>
    </row>
    <row r="16" spans="1:12">
      <c r="A16" t="s">
        <v>126</v>
      </c>
      <c r="B16" t="s">
        <v>134</v>
      </c>
      <c r="C16" t="e">
        <f t="shared" ca="1" si="0"/>
        <v>#NAME?</v>
      </c>
      <c r="D16" s="2">
        <v>964.52</v>
      </c>
      <c r="E16" t="str">
        <f>VLOOKUP(B16,'U1&amp;2'!C:C,1,FALSE)</f>
        <v>10027025-816</v>
      </c>
      <c r="H16" t="s">
        <v>142</v>
      </c>
      <c r="I16" t="s">
        <v>77</v>
      </c>
      <c r="J16" t="e">
        <f t="shared" ca="1" si="1"/>
        <v>#NAME?</v>
      </c>
      <c r="K16" s="2">
        <v>4878.09</v>
      </c>
      <c r="L16" t="e">
        <f ca="1">VLOOKUP(J16,'U3&amp;4'!D:D,1,FALSE)</f>
        <v>#NAME?</v>
      </c>
    </row>
    <row r="17" spans="1:12">
      <c r="A17" t="s">
        <v>126</v>
      </c>
      <c r="B17" t="s">
        <v>135</v>
      </c>
      <c r="C17" t="e">
        <f t="shared" ca="1" si="0"/>
        <v>#NAME?</v>
      </c>
      <c r="D17" s="2">
        <v>1273.92</v>
      </c>
      <c r="E17" t="str">
        <f>VLOOKUP(B17,'U1&amp;2'!C:C,1,FALSE)</f>
        <v>10027025-818</v>
      </c>
      <c r="H17" t="s">
        <v>142</v>
      </c>
      <c r="I17" t="s">
        <v>79</v>
      </c>
      <c r="J17" t="e">
        <f t="shared" ca="1" si="1"/>
        <v>#NAME?</v>
      </c>
      <c r="K17" s="2">
        <v>457.87</v>
      </c>
      <c r="L17" t="e">
        <f ca="1">VLOOKUP(J17,'U3&amp;4'!D:D,1,FALSE)</f>
        <v>#NAME?</v>
      </c>
    </row>
    <row r="18" spans="1:12">
      <c r="A18" t="s">
        <v>126</v>
      </c>
      <c r="B18" t="s">
        <v>136</v>
      </c>
      <c r="C18" t="e">
        <f t="shared" ca="1" si="0"/>
        <v>#NAME?</v>
      </c>
      <c r="D18" s="2">
        <v>1339.895</v>
      </c>
      <c r="E18" t="str">
        <f>VLOOKUP(B18,'U1&amp;2'!C:C,1,FALSE)</f>
        <v>10027025-819</v>
      </c>
      <c r="H18" t="s">
        <v>142</v>
      </c>
      <c r="I18" t="s">
        <v>81</v>
      </c>
      <c r="J18" t="e">
        <f t="shared" ca="1" si="1"/>
        <v>#NAME?</v>
      </c>
      <c r="K18" s="2">
        <v>210.43</v>
      </c>
      <c r="L18" t="e">
        <f ca="1">VLOOKUP(J18,'U3&amp;4'!D:D,1,FALSE)</f>
        <v>#NAME?</v>
      </c>
    </row>
    <row r="19" spans="1:12">
      <c r="A19" t="s">
        <v>126</v>
      </c>
      <c r="B19" t="s">
        <v>137</v>
      </c>
      <c r="C19" t="e">
        <f t="shared" ca="1" si="0"/>
        <v>#NAME?</v>
      </c>
      <c r="D19" s="2">
        <v>60703.6175</v>
      </c>
      <c r="E19" t="str">
        <f>VLOOKUP(B19,'U1&amp;2'!C:C,1,FALSE)</f>
        <v>10027663-900</v>
      </c>
      <c r="H19" t="s">
        <v>142</v>
      </c>
      <c r="I19" t="s">
        <v>83</v>
      </c>
      <c r="J19" t="e">
        <f t="shared" ca="1" si="1"/>
        <v>#NAME?</v>
      </c>
      <c r="K19" s="2">
        <v>1718.59</v>
      </c>
      <c r="L19" t="e">
        <f ca="1">VLOOKUP(J19,'U3&amp;4'!D:D,1,FALSE)</f>
        <v>#NAME?</v>
      </c>
    </row>
    <row r="20" spans="1:12">
      <c r="A20" t="s">
        <v>126</v>
      </c>
      <c r="B20" t="s">
        <v>118</v>
      </c>
      <c r="C20" t="e">
        <f t="shared" ca="1" si="0"/>
        <v>#NAME?</v>
      </c>
      <c r="D20" s="2">
        <v>-273.82</v>
      </c>
      <c r="E20" t="str">
        <f>VLOOKUP(B20,'U1&amp;2'!C:C,1,FALSE)</f>
        <v>10027961-900</v>
      </c>
      <c r="H20" t="s">
        <v>142</v>
      </c>
      <c r="I20" t="s">
        <v>91</v>
      </c>
      <c r="J20" t="e">
        <f t="shared" ca="1" si="1"/>
        <v>#NAME?</v>
      </c>
      <c r="K20" s="2">
        <v>-662.5</v>
      </c>
      <c r="L20" t="e">
        <f ca="1">VLOOKUP(J20,'U3&amp;4'!D:D,1,FALSE)</f>
        <v>#NAME?</v>
      </c>
    </row>
    <row r="21" spans="1:12">
      <c r="A21" t="s">
        <v>126</v>
      </c>
      <c r="B21" t="s">
        <v>138</v>
      </c>
      <c r="C21" t="e">
        <f t="shared" ca="1" si="0"/>
        <v>#NAME?</v>
      </c>
      <c r="D21" s="2">
        <v>104605.42</v>
      </c>
      <c r="E21" t="str">
        <f>VLOOKUP(B21,'U1&amp;2'!C:C,1,FALSE)</f>
        <v>10028291-900</v>
      </c>
      <c r="H21" t="s">
        <v>142</v>
      </c>
      <c r="I21" t="s">
        <v>36</v>
      </c>
      <c r="J21" t="e">
        <f t="shared" ca="1" si="1"/>
        <v>#NAME?</v>
      </c>
      <c r="K21" s="2">
        <v>166.40625</v>
      </c>
      <c r="L21" t="e">
        <f ca="1">VLOOKUP(J21,'U3&amp;4'!D:D,1,FALSE)</f>
        <v>#NAME?</v>
      </c>
    </row>
    <row r="22" spans="1:12">
      <c r="A22" t="s">
        <v>126</v>
      </c>
      <c r="B22" t="s">
        <v>139</v>
      </c>
      <c r="C22" t="e">
        <f t="shared" ca="1" si="0"/>
        <v>#NAME?</v>
      </c>
      <c r="D22" s="2">
        <v>-79.3</v>
      </c>
      <c r="E22" t="str">
        <f>VLOOKUP(B22,'U1&amp;2'!C:C,1,FALSE)</f>
        <v>10028369-871</v>
      </c>
      <c r="H22" t="s">
        <v>142</v>
      </c>
      <c r="I22" t="s">
        <v>43</v>
      </c>
      <c r="J22" t="e">
        <f t="shared" ca="1" si="1"/>
        <v>#NAME?</v>
      </c>
      <c r="K22" s="2">
        <v>6346.22</v>
      </c>
      <c r="L22" t="e">
        <f ca="1">VLOOKUP(J22,'U3&amp;4'!D:D,1,FALSE)</f>
        <v>#NAME?</v>
      </c>
    </row>
    <row r="23" spans="1:12">
      <c r="A23" t="s">
        <v>126</v>
      </c>
      <c r="B23" t="s">
        <v>95</v>
      </c>
      <c r="C23" t="e">
        <f t="shared" ca="1" si="0"/>
        <v>#NAME?</v>
      </c>
      <c r="D23" s="2">
        <v>27962.001</v>
      </c>
      <c r="E23" t="str">
        <f>VLOOKUP(B23,'U1&amp;2'!C:C,1,FALSE)</f>
        <v>70001234-100</v>
      </c>
      <c r="H23" t="s">
        <v>142</v>
      </c>
      <c r="I23" t="s">
        <v>118</v>
      </c>
      <c r="J23" t="e">
        <f t="shared" ca="1" si="1"/>
        <v>#NAME?</v>
      </c>
      <c r="K23" s="2">
        <v>-547.61</v>
      </c>
      <c r="L23" t="e">
        <f ca="1">VLOOKUP(J23,'U3&amp;4'!D:D,1,FALSE)</f>
        <v>#NAME?</v>
      </c>
    </row>
    <row r="24" spans="1:12">
      <c r="A24" t="s">
        <v>126</v>
      </c>
      <c r="B24" t="s">
        <v>97</v>
      </c>
      <c r="C24" t="e">
        <f t="shared" ca="1" si="0"/>
        <v>#NAME?</v>
      </c>
      <c r="D24" s="2">
        <v>6275.03</v>
      </c>
      <c r="E24" t="str">
        <f>VLOOKUP(B24,'U1&amp;2'!C:C,1,FALSE)</f>
        <v>70001234-101</v>
      </c>
      <c r="H24" t="s">
        <v>142</v>
      </c>
      <c r="I24" t="s">
        <v>121</v>
      </c>
      <c r="J24" t="e">
        <f t="shared" ca="1" si="1"/>
        <v>#NAME?</v>
      </c>
      <c r="K24" s="2">
        <v>40977.763749999998</v>
      </c>
      <c r="L24" t="e">
        <f ca="1">VLOOKUP(J24,'U3&amp;4'!D:D,1,FALSE)</f>
        <v>#NAME?</v>
      </c>
    </row>
    <row r="25" spans="1:12">
      <c r="A25" t="s">
        <v>126</v>
      </c>
      <c r="B25" t="s">
        <v>99</v>
      </c>
      <c r="C25" t="e">
        <f t="shared" ca="1" si="0"/>
        <v>#NAME?</v>
      </c>
      <c r="D25" s="2">
        <v>20845.84</v>
      </c>
      <c r="E25" t="str">
        <f>VLOOKUP(B25,'U1&amp;2'!C:C,1,FALSE)</f>
        <v>70001234-102</v>
      </c>
      <c r="H25" t="s">
        <v>142</v>
      </c>
      <c r="I25" t="s">
        <v>95</v>
      </c>
      <c r="J25" t="e">
        <f t="shared" ca="1" si="1"/>
        <v>#NAME?</v>
      </c>
      <c r="K25" s="2">
        <v>9320.6769999999997</v>
      </c>
      <c r="L25" t="e">
        <f ca="1">VLOOKUP(J25,'U3&amp;4'!D:D,1,FALSE)</f>
        <v>#NAME?</v>
      </c>
    </row>
    <row r="26" spans="1:12">
      <c r="A26" t="s">
        <v>126</v>
      </c>
      <c r="B26" t="s">
        <v>101</v>
      </c>
      <c r="C26" t="e">
        <f t="shared" ca="1" si="0"/>
        <v>#NAME?</v>
      </c>
      <c r="D26" s="2">
        <v>3531.17</v>
      </c>
      <c r="E26" t="str">
        <f>VLOOKUP(B26,'U1&amp;2'!C:C,1,FALSE)</f>
        <v>70001234-103</v>
      </c>
      <c r="H26" t="s">
        <v>142</v>
      </c>
      <c r="I26" t="s">
        <v>97</v>
      </c>
      <c r="J26" t="e">
        <f t="shared" ca="1" si="1"/>
        <v>#NAME?</v>
      </c>
      <c r="K26" s="2">
        <v>2091.67</v>
      </c>
      <c r="L26" t="e">
        <f ca="1">VLOOKUP(J26,'U3&amp;4'!D:D,1,FALSE)</f>
        <v>#NAME?</v>
      </c>
    </row>
    <row r="27" spans="1:12">
      <c r="A27" t="s">
        <v>126</v>
      </c>
      <c r="B27" t="s">
        <v>104</v>
      </c>
      <c r="C27" t="e">
        <f t="shared" ca="1" si="0"/>
        <v>#NAME?</v>
      </c>
      <c r="D27" s="2">
        <v>414.28</v>
      </c>
      <c r="E27" t="str">
        <f>VLOOKUP(B27,'U1&amp;2'!C:C,1,FALSE)</f>
        <v>70001234-106</v>
      </c>
      <c r="H27" t="s">
        <v>142</v>
      </c>
      <c r="I27" t="s">
        <v>99</v>
      </c>
      <c r="J27" t="e">
        <f t="shared" ca="1" si="1"/>
        <v>#NAME?</v>
      </c>
      <c r="K27" s="2">
        <v>6948.62</v>
      </c>
      <c r="L27" t="e">
        <f ca="1">VLOOKUP(J27,'U3&amp;4'!D:D,1,FALSE)</f>
        <v>#NAME?</v>
      </c>
    </row>
    <row r="28" spans="1:12">
      <c r="A28" t="s">
        <v>126</v>
      </c>
      <c r="B28" t="s">
        <v>108</v>
      </c>
      <c r="C28" t="e">
        <f t="shared" ca="1" si="0"/>
        <v>#NAME?</v>
      </c>
      <c r="D28" s="2">
        <v>655.62</v>
      </c>
      <c r="E28" t="str">
        <f>VLOOKUP(B28,'U1&amp;2'!C:C,1,FALSE)</f>
        <v>70001238-104</v>
      </c>
      <c r="H28" t="s">
        <v>142</v>
      </c>
      <c r="I28" t="s">
        <v>101</v>
      </c>
      <c r="J28" t="e">
        <f t="shared" ca="1" si="1"/>
        <v>#NAME?</v>
      </c>
      <c r="K28" s="2">
        <v>1177.06</v>
      </c>
      <c r="L28" t="e">
        <f ca="1">VLOOKUP(J28,'U3&amp;4'!D:D,1,FALSE)</f>
        <v>#NAME?</v>
      </c>
    </row>
    <row r="29" spans="1:12">
      <c r="A29" t="s">
        <v>140</v>
      </c>
      <c r="B29" t="s">
        <v>127</v>
      </c>
      <c r="C29" t="e">
        <f t="shared" ca="1" si="0"/>
        <v>#NAME?</v>
      </c>
      <c r="D29" s="2">
        <v>4.6969999991688383E-3</v>
      </c>
      <c r="E29" t="str">
        <f>VLOOKUP(B29,'U1&amp;2'!C:C,1,FALSE)</f>
        <v>000</v>
      </c>
      <c r="H29" t="s">
        <v>142</v>
      </c>
      <c r="I29" t="s">
        <v>104</v>
      </c>
      <c r="J29" t="e">
        <f t="shared" ca="1" si="1"/>
        <v>#NAME?</v>
      </c>
      <c r="K29" s="2">
        <v>138.11000000000001</v>
      </c>
      <c r="L29" t="e">
        <f ca="1">VLOOKUP(J29,'U3&amp;4'!D:D,1,FALSE)</f>
        <v>#NAME?</v>
      </c>
    </row>
    <row r="30" spans="1:12">
      <c r="A30" t="s">
        <v>140</v>
      </c>
      <c r="B30" t="s">
        <v>128</v>
      </c>
      <c r="C30" t="e">
        <f t="shared" ca="1" si="0"/>
        <v>#NAME?</v>
      </c>
      <c r="D30" s="2">
        <v>-6705.7875000000004</v>
      </c>
      <c r="E30" t="str">
        <f>VLOOKUP(B30,'U1&amp;2'!C:C,1,FALSE)</f>
        <v>10026992-900</v>
      </c>
      <c r="H30" t="s">
        <v>142</v>
      </c>
      <c r="I30" t="s">
        <v>108</v>
      </c>
      <c r="J30" t="e">
        <f t="shared" ca="1" si="1"/>
        <v>#NAME?</v>
      </c>
      <c r="K30" s="2">
        <v>218.55</v>
      </c>
      <c r="L30" t="e">
        <f ca="1">VLOOKUP(J30,'U3&amp;4'!D:D,1,FALSE)</f>
        <v>#NAME?</v>
      </c>
    </row>
    <row r="31" spans="1:12">
      <c r="A31" t="s">
        <v>140</v>
      </c>
      <c r="B31" t="s">
        <v>49</v>
      </c>
      <c r="C31" t="e">
        <f t="shared" ca="1" si="0"/>
        <v>#NAME?</v>
      </c>
      <c r="D31" s="2">
        <v>1504.2246475000002</v>
      </c>
      <c r="E31" t="str">
        <f>VLOOKUP(B31,'U1&amp;2'!C:C,1,FALSE)</f>
        <v>10027024-810</v>
      </c>
      <c r="H31" t="s">
        <v>143</v>
      </c>
      <c r="I31" t="s">
        <v>127</v>
      </c>
      <c r="J31" t="e">
        <f t="shared" ca="1" si="1"/>
        <v>#NAME?</v>
      </c>
      <c r="K31" s="2">
        <v>-2.348499999499154E-3</v>
      </c>
      <c r="L31" t="e">
        <f ca="1">VLOOKUP(J31,'U3&amp;4'!D:D,1,FALSE)</f>
        <v>#NAME?</v>
      </c>
    </row>
    <row r="32" spans="1:12">
      <c r="A32" t="s">
        <v>140</v>
      </c>
      <c r="B32" t="s">
        <v>52</v>
      </c>
      <c r="C32" t="e">
        <f t="shared" ca="1" si="0"/>
        <v>#NAME?</v>
      </c>
      <c r="D32" s="2">
        <v>2804.79</v>
      </c>
      <c r="E32" t="str">
        <f>VLOOKUP(B32,'U1&amp;2'!C:C,1,FALSE)</f>
        <v>10027024-811</v>
      </c>
      <c r="H32" t="s">
        <v>143</v>
      </c>
      <c r="I32" t="s">
        <v>114</v>
      </c>
      <c r="J32" t="e">
        <f t="shared" ca="1" si="1"/>
        <v>#NAME?</v>
      </c>
      <c r="K32" s="2">
        <v>100016.9175</v>
      </c>
      <c r="L32" t="e">
        <f ca="1">VLOOKUP(J32,'U3&amp;4'!D:D,1,FALSE)</f>
        <v>#NAME?</v>
      </c>
    </row>
    <row r="33" spans="1:12">
      <c r="A33" t="s">
        <v>140</v>
      </c>
      <c r="B33" t="s">
        <v>54</v>
      </c>
      <c r="C33" t="e">
        <f t="shared" ca="1" si="0"/>
        <v>#NAME?</v>
      </c>
      <c r="D33" s="2">
        <v>1524.1417840000001</v>
      </c>
      <c r="E33" t="str">
        <f>VLOOKUP(B33,'U1&amp;2'!C:C,1,FALSE)</f>
        <v>10027024-812</v>
      </c>
      <c r="H33" t="s">
        <v>143</v>
      </c>
      <c r="I33" t="s">
        <v>116</v>
      </c>
      <c r="J33" t="e">
        <f t="shared" ca="1" si="1"/>
        <v>#NAME?</v>
      </c>
      <c r="K33" s="2">
        <v>-2235.2637500000001</v>
      </c>
      <c r="L33" t="e">
        <f ca="1">VLOOKUP(J33,'U3&amp;4'!D:D,1,FALSE)</f>
        <v>#NAME?</v>
      </c>
    </row>
    <row r="34" spans="1:12">
      <c r="A34" t="s">
        <v>140</v>
      </c>
      <c r="B34" t="s">
        <v>56</v>
      </c>
      <c r="C34" t="e">
        <f t="shared" ca="1" si="0"/>
        <v>#NAME?</v>
      </c>
      <c r="D34" s="2">
        <v>205.91537149999999</v>
      </c>
      <c r="E34" t="str">
        <f>VLOOKUP(B34,'U1&amp;2'!C:C,1,FALSE)</f>
        <v>10027024-813</v>
      </c>
      <c r="H34" t="s">
        <v>143</v>
      </c>
      <c r="I34" t="s">
        <v>49</v>
      </c>
      <c r="J34" t="e">
        <f t="shared" ca="1" si="1"/>
        <v>#NAME?</v>
      </c>
      <c r="K34" s="2">
        <v>1608.55642625</v>
      </c>
      <c r="L34" t="e">
        <f ca="1">VLOOKUP(J34,'U3&amp;4'!D:D,1,FALSE)</f>
        <v>#NAME?</v>
      </c>
    </row>
    <row r="35" spans="1:12">
      <c r="A35" t="s">
        <v>140</v>
      </c>
      <c r="B35" t="s">
        <v>58</v>
      </c>
      <c r="C35" t="e">
        <f t="shared" ca="1" si="0"/>
        <v>#NAME?</v>
      </c>
      <c r="D35" s="2">
        <v>821.37</v>
      </c>
      <c r="E35" t="str">
        <f>VLOOKUP(B35,'U1&amp;2'!C:C,1,FALSE)</f>
        <v>10027024-814</v>
      </c>
      <c r="H35" t="s">
        <v>143</v>
      </c>
      <c r="I35" t="s">
        <v>52</v>
      </c>
      <c r="J35" t="e">
        <f t="shared" ca="1" si="1"/>
        <v>#NAME?</v>
      </c>
      <c r="K35" s="2">
        <v>2999.33</v>
      </c>
      <c r="L35" t="e">
        <f ca="1">VLOOKUP(J35,'U3&amp;4'!D:D,1,FALSE)</f>
        <v>#NAME?</v>
      </c>
    </row>
    <row r="36" spans="1:12">
      <c r="A36" t="s">
        <v>140</v>
      </c>
      <c r="B36" t="s">
        <v>60</v>
      </c>
      <c r="C36" t="e">
        <f t="shared" ca="1" si="0"/>
        <v>#NAME?</v>
      </c>
      <c r="D36" s="2">
        <v>1901.23</v>
      </c>
      <c r="E36" t="str">
        <f>VLOOKUP(B36,'U1&amp;2'!C:C,1,FALSE)</f>
        <v>10027024-815</v>
      </c>
      <c r="H36" t="s">
        <v>143</v>
      </c>
      <c r="I36" t="s">
        <v>54</v>
      </c>
      <c r="J36" t="e">
        <f t="shared" ca="1" si="1"/>
        <v>#NAME?</v>
      </c>
      <c r="K36" s="2">
        <v>1629.874108</v>
      </c>
      <c r="L36" t="e">
        <f ca="1">VLOOKUP(J36,'U3&amp;4'!D:D,1,FALSE)</f>
        <v>#NAME?</v>
      </c>
    </row>
    <row r="37" spans="1:12">
      <c r="A37" t="s">
        <v>140</v>
      </c>
      <c r="B37" t="s">
        <v>64</v>
      </c>
      <c r="C37" t="e">
        <f t="shared" ca="1" si="0"/>
        <v>#NAME?</v>
      </c>
      <c r="D37" s="2">
        <v>-125.46</v>
      </c>
      <c r="E37" t="str">
        <f>VLOOKUP(B37,'U1&amp;2'!C:C,1,FALSE)</f>
        <v>10027024-818</v>
      </c>
      <c r="H37" t="s">
        <v>143</v>
      </c>
      <c r="I37" t="s">
        <v>56</v>
      </c>
      <c r="J37" t="e">
        <f t="shared" ca="1" si="1"/>
        <v>#NAME?</v>
      </c>
      <c r="K37" s="2">
        <v>220.18606425000002</v>
      </c>
      <c r="L37" t="e">
        <f ca="1">VLOOKUP(J37,'U3&amp;4'!D:D,1,FALSE)</f>
        <v>#NAME?</v>
      </c>
    </row>
    <row r="38" spans="1:12">
      <c r="A38" t="s">
        <v>140</v>
      </c>
      <c r="B38" t="s">
        <v>129</v>
      </c>
      <c r="C38" t="e">
        <f t="shared" ca="1" si="0"/>
        <v>#NAME?</v>
      </c>
      <c r="D38" s="2">
        <v>4084.3199999999997</v>
      </c>
      <c r="E38" t="str">
        <f>VLOOKUP(B38,'U1&amp;2'!C:C,1,FALSE)</f>
        <v>10027025-810</v>
      </c>
      <c r="H38" t="s">
        <v>143</v>
      </c>
      <c r="I38" t="s">
        <v>58</v>
      </c>
      <c r="J38" t="e">
        <f t="shared" ca="1" si="1"/>
        <v>#NAME?</v>
      </c>
      <c r="K38" s="2">
        <v>878.36</v>
      </c>
      <c r="L38" t="e">
        <f ca="1">VLOOKUP(J38,'U3&amp;4'!D:D,1,FALSE)</f>
        <v>#NAME?</v>
      </c>
    </row>
    <row r="39" spans="1:12">
      <c r="A39" t="s">
        <v>140</v>
      </c>
      <c r="B39" t="s">
        <v>130</v>
      </c>
      <c r="C39" t="e">
        <f t="shared" ca="1" si="0"/>
        <v>#NAME?</v>
      </c>
      <c r="D39" s="2">
        <v>11058.01</v>
      </c>
      <c r="E39" t="str">
        <f>VLOOKUP(B39,'U1&amp;2'!C:C,1,FALSE)</f>
        <v>10027025-811</v>
      </c>
      <c r="H39" t="s">
        <v>143</v>
      </c>
      <c r="I39" t="s">
        <v>60</v>
      </c>
      <c r="J39" t="e">
        <f t="shared" ca="1" si="1"/>
        <v>#NAME?</v>
      </c>
      <c r="K39" s="2">
        <v>2033.11</v>
      </c>
      <c r="L39" t="e">
        <f ca="1">VLOOKUP(J39,'U3&amp;4'!D:D,1,FALSE)</f>
        <v>#NAME?</v>
      </c>
    </row>
    <row r="40" spans="1:12">
      <c r="A40" t="s">
        <v>140</v>
      </c>
      <c r="B40" t="s">
        <v>131</v>
      </c>
      <c r="C40" t="e">
        <f t="shared" ca="1" si="0"/>
        <v>#NAME?</v>
      </c>
      <c r="D40" s="2">
        <v>276.69750000000005</v>
      </c>
      <c r="E40" t="str">
        <f>VLOOKUP(B40,'U1&amp;2'!C:C,1,FALSE)</f>
        <v>10027025-812</v>
      </c>
      <c r="H40" t="s">
        <v>143</v>
      </c>
      <c r="I40" t="s">
        <v>64</v>
      </c>
      <c r="J40" t="e">
        <f t="shared" ca="1" si="1"/>
        <v>#NAME?</v>
      </c>
      <c r="K40" s="2">
        <v>-134.16999999999999</v>
      </c>
      <c r="L40" t="e">
        <f ca="1">VLOOKUP(J40,'U3&amp;4'!D:D,1,FALSE)</f>
        <v>#NAME?</v>
      </c>
    </row>
    <row r="41" spans="1:12">
      <c r="A41" t="s">
        <v>140</v>
      </c>
      <c r="B41" t="s">
        <v>132</v>
      </c>
      <c r="C41" t="e">
        <f t="shared" ca="1" si="0"/>
        <v>#NAME?</v>
      </c>
      <c r="D41" s="2">
        <v>6740.1</v>
      </c>
      <c r="E41" t="str">
        <f>VLOOKUP(B41,'U1&amp;2'!C:C,1,FALSE)</f>
        <v>10027025-814</v>
      </c>
      <c r="H41" t="s">
        <v>143</v>
      </c>
      <c r="I41" t="s">
        <v>69</v>
      </c>
      <c r="J41" t="e">
        <f t="shared" ca="1" si="1"/>
        <v>#NAME?</v>
      </c>
      <c r="K41" s="2">
        <v>4489.5062499999995</v>
      </c>
      <c r="L41" t="e">
        <f ca="1">VLOOKUP(J41,'U3&amp;4'!D:D,1,FALSE)</f>
        <v>#NAME?</v>
      </c>
    </row>
    <row r="42" spans="1:12">
      <c r="A42" t="s">
        <v>140</v>
      </c>
      <c r="B42" t="s">
        <v>133</v>
      </c>
      <c r="C42" t="e">
        <f t="shared" ca="1" si="0"/>
        <v>#NAME?</v>
      </c>
      <c r="D42" s="2">
        <v>1037.01</v>
      </c>
      <c r="E42" t="str">
        <f>VLOOKUP(B42,'U1&amp;2'!C:C,1,FALSE)</f>
        <v>10027025-815</v>
      </c>
      <c r="H42" t="s">
        <v>143</v>
      </c>
      <c r="I42" t="s">
        <v>71</v>
      </c>
      <c r="J42" t="e">
        <f t="shared" ca="1" si="1"/>
        <v>#NAME?</v>
      </c>
      <c r="K42" s="2">
        <v>8175.44</v>
      </c>
      <c r="L42" t="e">
        <f ca="1">VLOOKUP(J42,'U3&amp;4'!D:D,1,FALSE)</f>
        <v>#NAME?</v>
      </c>
    </row>
    <row r="43" spans="1:12">
      <c r="A43" t="s">
        <v>140</v>
      </c>
      <c r="B43" t="s">
        <v>134</v>
      </c>
      <c r="C43" t="e">
        <f t="shared" ca="1" si="0"/>
        <v>#NAME?</v>
      </c>
      <c r="D43" s="2">
        <v>964.53</v>
      </c>
      <c r="E43" t="str">
        <f>VLOOKUP(B43,'U1&amp;2'!C:C,1,FALSE)</f>
        <v>10027025-816</v>
      </c>
      <c r="H43" t="s">
        <v>143</v>
      </c>
      <c r="I43" t="s">
        <v>73</v>
      </c>
      <c r="J43" t="e">
        <f t="shared" ca="1" si="1"/>
        <v>#NAME?</v>
      </c>
      <c r="K43" s="2">
        <v>1218.0974999999999</v>
      </c>
      <c r="L43" t="e">
        <f ca="1">VLOOKUP(J43,'U3&amp;4'!D:D,1,FALSE)</f>
        <v>#NAME?</v>
      </c>
    </row>
    <row r="44" spans="1:12">
      <c r="A44" t="s">
        <v>140</v>
      </c>
      <c r="B44" t="s">
        <v>135</v>
      </c>
      <c r="C44" t="e">
        <f t="shared" ca="1" si="0"/>
        <v>#NAME?</v>
      </c>
      <c r="D44" s="2">
        <v>1273.92</v>
      </c>
      <c r="E44" t="str">
        <f>VLOOKUP(B44,'U1&amp;2'!C:C,1,FALSE)</f>
        <v>10027025-818</v>
      </c>
      <c r="H44" t="s">
        <v>143</v>
      </c>
      <c r="I44" t="s">
        <v>75</v>
      </c>
      <c r="J44" t="e">
        <f t="shared" ca="1" si="1"/>
        <v>#NAME?</v>
      </c>
      <c r="K44" s="2">
        <v>62.511250000000004</v>
      </c>
      <c r="L44" t="e">
        <f ca="1">VLOOKUP(J44,'U3&amp;4'!D:D,1,FALSE)</f>
        <v>#NAME?</v>
      </c>
    </row>
    <row r="45" spans="1:12">
      <c r="A45" t="s">
        <v>140</v>
      </c>
      <c r="B45" t="s">
        <v>136</v>
      </c>
      <c r="C45" t="e">
        <f t="shared" ca="1" si="0"/>
        <v>#NAME?</v>
      </c>
      <c r="D45" s="2">
        <v>1339.865</v>
      </c>
      <c r="E45" t="str">
        <f>VLOOKUP(B45,'U1&amp;2'!C:C,1,FALSE)</f>
        <v>10027025-819</v>
      </c>
      <c r="H45" t="s">
        <v>143</v>
      </c>
      <c r="I45" t="s">
        <v>77</v>
      </c>
      <c r="J45" t="e">
        <f t="shared" ca="1" si="1"/>
        <v>#NAME?</v>
      </c>
      <c r="K45" s="2">
        <v>4878.09</v>
      </c>
      <c r="L45" t="e">
        <f ca="1">VLOOKUP(J45,'U3&amp;4'!D:D,1,FALSE)</f>
        <v>#NAME?</v>
      </c>
    </row>
    <row r="46" spans="1:12">
      <c r="A46" t="s">
        <v>140</v>
      </c>
      <c r="B46" t="s">
        <v>137</v>
      </c>
      <c r="C46" t="e">
        <f t="shared" ca="1" si="0"/>
        <v>#NAME?</v>
      </c>
      <c r="D46" s="2">
        <v>60703.657499999994</v>
      </c>
      <c r="E46" t="str">
        <f>VLOOKUP(B46,'U1&amp;2'!C:C,1,FALSE)</f>
        <v>10027663-900</v>
      </c>
      <c r="H46" t="s">
        <v>143</v>
      </c>
      <c r="I46" t="s">
        <v>79</v>
      </c>
      <c r="J46" t="e">
        <f t="shared" ca="1" si="1"/>
        <v>#NAME?</v>
      </c>
      <c r="K46" s="2">
        <v>457.87</v>
      </c>
      <c r="L46" t="e">
        <f ca="1">VLOOKUP(J46,'U3&amp;4'!D:D,1,FALSE)</f>
        <v>#NAME?</v>
      </c>
    </row>
    <row r="47" spans="1:12">
      <c r="A47" t="s">
        <v>140</v>
      </c>
      <c r="B47" t="s">
        <v>118</v>
      </c>
      <c r="C47" t="e">
        <f t="shared" ca="1" si="0"/>
        <v>#NAME?</v>
      </c>
      <c r="D47" s="2">
        <v>-273.8</v>
      </c>
      <c r="E47" t="str">
        <f>VLOOKUP(B47,'U1&amp;2'!C:C,1,FALSE)</f>
        <v>10027961-900</v>
      </c>
      <c r="H47" t="s">
        <v>143</v>
      </c>
      <c r="I47" t="s">
        <v>81</v>
      </c>
      <c r="J47" t="e">
        <f t="shared" ca="1" si="1"/>
        <v>#NAME?</v>
      </c>
      <c r="K47" s="2">
        <v>210.43</v>
      </c>
      <c r="L47" t="e">
        <f ca="1">VLOOKUP(J47,'U3&amp;4'!D:D,1,FALSE)</f>
        <v>#NAME?</v>
      </c>
    </row>
    <row r="48" spans="1:12">
      <c r="A48" t="s">
        <v>140</v>
      </c>
      <c r="B48" t="s">
        <v>138</v>
      </c>
      <c r="C48" t="e">
        <f t="shared" ca="1" si="0"/>
        <v>#NAME?</v>
      </c>
      <c r="D48" s="2">
        <v>104605.37</v>
      </c>
      <c r="E48" t="str">
        <f>VLOOKUP(B48,'U1&amp;2'!C:C,1,FALSE)</f>
        <v>10028291-900</v>
      </c>
      <c r="H48" t="s">
        <v>143</v>
      </c>
      <c r="I48" t="s">
        <v>83</v>
      </c>
      <c r="J48" t="e">
        <f t="shared" ca="1" si="1"/>
        <v>#NAME?</v>
      </c>
      <c r="K48" s="2">
        <v>1718.59</v>
      </c>
      <c r="L48" t="e">
        <f ca="1">VLOOKUP(J48,'U3&amp;4'!D:D,1,FALSE)</f>
        <v>#NAME?</v>
      </c>
    </row>
    <row r="49" spans="1:12">
      <c r="A49" t="s">
        <v>140</v>
      </c>
      <c r="B49" t="s">
        <v>139</v>
      </c>
      <c r="C49" t="e">
        <f t="shared" ca="1" si="0"/>
        <v>#NAME?</v>
      </c>
      <c r="D49" s="2">
        <v>-79.3</v>
      </c>
      <c r="E49" t="str">
        <f>VLOOKUP(B49,'U1&amp;2'!C:C,1,FALSE)</f>
        <v>10028369-871</v>
      </c>
      <c r="H49" t="s">
        <v>143</v>
      </c>
      <c r="I49" t="s">
        <v>91</v>
      </c>
      <c r="J49" t="e">
        <f t="shared" ca="1" si="1"/>
        <v>#NAME?</v>
      </c>
      <c r="K49" s="2">
        <v>-662.5</v>
      </c>
      <c r="L49" t="e">
        <f ca="1">VLOOKUP(J49,'U3&amp;4'!D:D,1,FALSE)</f>
        <v>#NAME?</v>
      </c>
    </row>
    <row r="50" spans="1:12">
      <c r="A50" t="s">
        <v>140</v>
      </c>
      <c r="B50" t="s">
        <v>95</v>
      </c>
      <c r="C50" t="e">
        <f t="shared" ca="1" si="0"/>
        <v>#NAME?</v>
      </c>
      <c r="D50" s="2">
        <v>27962.001</v>
      </c>
      <c r="E50" t="str">
        <f>VLOOKUP(B50,'U1&amp;2'!C:C,1,FALSE)</f>
        <v>70001234-100</v>
      </c>
      <c r="H50" t="s">
        <v>143</v>
      </c>
      <c r="I50" t="s">
        <v>36</v>
      </c>
      <c r="J50" t="e">
        <f t="shared" ca="1" si="1"/>
        <v>#NAME?</v>
      </c>
      <c r="K50" s="2">
        <v>166.39625000000001</v>
      </c>
      <c r="L50" t="e">
        <f ca="1">VLOOKUP(J50,'U3&amp;4'!D:D,1,FALSE)</f>
        <v>#NAME?</v>
      </c>
    </row>
    <row r="51" spans="1:12">
      <c r="A51" t="s">
        <v>140</v>
      </c>
      <c r="B51" t="s">
        <v>97</v>
      </c>
      <c r="C51" t="e">
        <f t="shared" ca="1" si="0"/>
        <v>#NAME?</v>
      </c>
      <c r="D51" s="2">
        <v>6275.03</v>
      </c>
      <c r="E51" t="str">
        <f>VLOOKUP(B51,'U1&amp;2'!C:C,1,FALSE)</f>
        <v>70001234-101</v>
      </c>
      <c r="H51" t="s">
        <v>143</v>
      </c>
      <c r="I51" t="s">
        <v>43</v>
      </c>
      <c r="J51" t="e">
        <f t="shared" ca="1" si="1"/>
        <v>#NAME?</v>
      </c>
      <c r="K51" s="2">
        <v>6346.24</v>
      </c>
      <c r="L51" t="e">
        <f ca="1">VLOOKUP(J51,'U3&amp;4'!D:D,1,FALSE)</f>
        <v>#NAME?</v>
      </c>
    </row>
    <row r="52" spans="1:12">
      <c r="A52" t="s">
        <v>140</v>
      </c>
      <c r="B52" t="s">
        <v>99</v>
      </c>
      <c r="C52" t="e">
        <f t="shared" ca="1" si="0"/>
        <v>#NAME?</v>
      </c>
      <c r="D52" s="2">
        <v>20845.84</v>
      </c>
      <c r="E52" t="str">
        <f>VLOOKUP(B52,'U1&amp;2'!C:C,1,FALSE)</f>
        <v>70001234-102</v>
      </c>
      <c r="H52" t="s">
        <v>143</v>
      </c>
      <c r="I52" t="s">
        <v>118</v>
      </c>
      <c r="J52" t="e">
        <f t="shared" ca="1" si="1"/>
        <v>#NAME?</v>
      </c>
      <c r="K52" s="2">
        <v>-547.61</v>
      </c>
      <c r="L52" t="e">
        <f ca="1">VLOOKUP(J52,'U3&amp;4'!D:D,1,FALSE)</f>
        <v>#NAME?</v>
      </c>
    </row>
    <row r="53" spans="1:12">
      <c r="A53" t="s">
        <v>140</v>
      </c>
      <c r="B53" t="s">
        <v>101</v>
      </c>
      <c r="C53" t="e">
        <f t="shared" ca="1" si="0"/>
        <v>#NAME?</v>
      </c>
      <c r="D53" s="2">
        <v>3531.17</v>
      </c>
      <c r="E53" t="str">
        <f>VLOOKUP(B53,'U1&amp;2'!C:C,1,FALSE)</f>
        <v>70001234-103</v>
      </c>
      <c r="H53" t="s">
        <v>143</v>
      </c>
      <c r="I53" t="s">
        <v>121</v>
      </c>
      <c r="J53" t="e">
        <f t="shared" ca="1" si="1"/>
        <v>#NAME?</v>
      </c>
      <c r="K53" s="2">
        <v>40977.763749999998</v>
      </c>
      <c r="L53" t="e">
        <f ca="1">VLOOKUP(J53,'U3&amp;4'!D:D,1,FALSE)</f>
        <v>#NAME?</v>
      </c>
    </row>
    <row r="54" spans="1:12">
      <c r="A54" t="s">
        <v>140</v>
      </c>
      <c r="B54" t="s">
        <v>104</v>
      </c>
      <c r="C54" t="e">
        <f t="shared" ca="1" si="0"/>
        <v>#NAME?</v>
      </c>
      <c r="D54" s="2">
        <v>414.29</v>
      </c>
      <c r="E54" t="str">
        <f>VLOOKUP(B54,'U1&amp;2'!C:C,1,FALSE)</f>
        <v>70001234-106</v>
      </c>
      <c r="H54" t="s">
        <v>143</v>
      </c>
      <c r="I54" t="s">
        <v>95</v>
      </c>
      <c r="J54" t="e">
        <f t="shared" ca="1" si="1"/>
        <v>#NAME?</v>
      </c>
      <c r="K54" s="2">
        <v>9320.6769999999997</v>
      </c>
      <c r="L54" t="e">
        <f ca="1">VLOOKUP(J54,'U3&amp;4'!D:D,1,FALSE)</f>
        <v>#NAME?</v>
      </c>
    </row>
    <row r="55" spans="1:12">
      <c r="A55" t="s">
        <v>140</v>
      </c>
      <c r="B55" t="s">
        <v>108</v>
      </c>
      <c r="C55" t="e">
        <f t="shared" ca="1" si="0"/>
        <v>#NAME?</v>
      </c>
      <c r="D55" s="2">
        <v>655.62</v>
      </c>
      <c r="E55" t="str">
        <f>VLOOKUP(B55,'U1&amp;2'!C:C,1,FALSE)</f>
        <v>70001238-104</v>
      </c>
      <c r="H55" t="s">
        <v>143</v>
      </c>
      <c r="I55" t="s">
        <v>97</v>
      </c>
      <c r="J55" t="e">
        <f t="shared" ca="1" si="1"/>
        <v>#NAME?</v>
      </c>
      <c r="K55" s="2">
        <v>2091.67</v>
      </c>
      <c r="L55" t="e">
        <f ca="1">VLOOKUP(J55,'U3&amp;4'!D:D,1,FALSE)</f>
        <v>#NAME?</v>
      </c>
    </row>
    <row r="56" spans="1:12">
      <c r="H56" t="s">
        <v>143</v>
      </c>
      <c r="I56" t="s">
        <v>99</v>
      </c>
      <c r="J56" t="e">
        <f t="shared" ca="1" si="1"/>
        <v>#NAME?</v>
      </c>
      <c r="K56" s="2">
        <v>6948.62</v>
      </c>
      <c r="L56" t="e">
        <f ca="1">VLOOKUP(J56,'U3&amp;4'!D:D,1,FALSE)</f>
        <v>#NAME?</v>
      </c>
    </row>
    <row r="57" spans="1:12">
      <c r="H57" t="s">
        <v>143</v>
      </c>
      <c r="I57" t="s">
        <v>101</v>
      </c>
      <c r="J57" t="e">
        <f t="shared" ca="1" si="1"/>
        <v>#NAME?</v>
      </c>
      <c r="K57" s="2">
        <v>1177.06</v>
      </c>
      <c r="L57" t="e">
        <f ca="1">VLOOKUP(J57,'U3&amp;4'!D:D,1,FALSE)</f>
        <v>#NAME?</v>
      </c>
    </row>
    <row r="58" spans="1:12">
      <c r="H58" t="s">
        <v>143</v>
      </c>
      <c r="I58" t="s">
        <v>104</v>
      </c>
      <c r="J58" t="e">
        <f t="shared" ca="1" si="1"/>
        <v>#NAME?</v>
      </c>
      <c r="K58" s="2">
        <v>138.11000000000001</v>
      </c>
      <c r="L58" t="e">
        <f ca="1">VLOOKUP(J58,'U3&amp;4'!D:D,1,FALSE)</f>
        <v>#NAME?</v>
      </c>
    </row>
    <row r="59" spans="1:12">
      <c r="H59" t="s">
        <v>143</v>
      </c>
      <c r="I59" t="s">
        <v>108</v>
      </c>
      <c r="J59" t="e">
        <f t="shared" ca="1" si="1"/>
        <v>#NAME?</v>
      </c>
      <c r="K59" s="2">
        <v>218.55</v>
      </c>
      <c r="L59" t="e">
        <f ca="1">VLOOKUP(J59,'U3&amp;4'!D:D,1,FALSE)</f>
        <v>#NAME?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0" workbookViewId="0">
      <selection activeCell="K2" sqref="K2:K53"/>
    </sheetView>
  </sheetViews>
  <sheetFormatPr defaultRowHeight="14.25"/>
  <cols>
    <col min="2" max="3" width="18.375" customWidth="1"/>
    <col min="4" max="4" width="19.125" customWidth="1"/>
    <col min="5" max="5" width="18.125" customWidth="1"/>
    <col min="8" max="8" width="15" customWidth="1"/>
    <col min="9" max="9" width="17.625" customWidth="1"/>
    <col min="10" max="10" width="11.375" customWidth="1"/>
    <col min="11" max="11" width="10.375" bestFit="1" customWidth="1"/>
    <col min="12" max="12" width="12.875" customWidth="1"/>
  </cols>
  <sheetData>
    <row r="1" spans="1:12" ht="15">
      <c r="A1" s="53" t="s">
        <v>32</v>
      </c>
      <c r="B1" s="53" t="s">
        <v>125</v>
      </c>
      <c r="C1" t="s">
        <v>155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-1.578499999595806E-3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-4.2107500000838627E-3</v>
      </c>
      <c r="L2" t="e">
        <f ca="1">VLOOKUP(J2,'U3&amp;4'!D:D,1,FALSE)</f>
        <v>#NAME?</v>
      </c>
    </row>
    <row r="3" spans="1:12">
      <c r="A3" t="s">
        <v>126</v>
      </c>
      <c r="B3" t="s">
        <v>128</v>
      </c>
      <c r="C3" t="e">
        <f t="shared" ref="C3:C53" ca="1" si="0">_xlfn.CONCAT(A3,"",B3)</f>
        <v>#NAME?</v>
      </c>
      <c r="D3" s="2">
        <v>77886.87</v>
      </c>
      <c r="E3" t="str">
        <f>VLOOKUP(B3,'U1&amp;2'!C:C,1,FALSE)</f>
        <v>10026992-900</v>
      </c>
      <c r="H3" t="s">
        <v>142</v>
      </c>
      <c r="I3" t="s">
        <v>114</v>
      </c>
      <c r="J3" t="e">
        <f t="shared" ref="J3:J53" ca="1" si="1">_xlfn.CONCAT(H3,"",I3)</f>
        <v>#NAME?</v>
      </c>
      <c r="K3" s="2">
        <v>43213.978750000002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108.14459550000002</v>
      </c>
      <c r="E4" t="str">
        <f>VLOOKUP(B4,'U1&amp;2'!C:C,1,FALSE)</f>
        <v>10027024-810</v>
      </c>
      <c r="H4" t="s">
        <v>142</v>
      </c>
      <c r="I4" t="s">
        <v>116</v>
      </c>
      <c r="J4" t="e">
        <f t="shared" ca="1" si="1"/>
        <v>#NAME?</v>
      </c>
      <c r="K4" s="2">
        <v>25962.29</v>
      </c>
      <c r="L4" t="e">
        <f ca="1">VLOOKUP(J4,'U3&amp;4'!D:D,1,FALSE)</f>
        <v>#NAME?</v>
      </c>
    </row>
    <row r="5" spans="1:12">
      <c r="A5" t="s">
        <v>126</v>
      </c>
      <c r="B5" t="s">
        <v>52</v>
      </c>
      <c r="C5" t="e">
        <f t="shared" ca="1" si="0"/>
        <v>#NAME?</v>
      </c>
      <c r="D5" s="2">
        <v>603.16999999999996</v>
      </c>
      <c r="E5" t="str">
        <f>VLOOKUP(B5,'U1&amp;2'!C:C,1,FALSE)</f>
        <v>10027024-811</v>
      </c>
      <c r="H5" t="s">
        <v>142</v>
      </c>
      <c r="I5" t="s">
        <v>49</v>
      </c>
      <c r="J5" t="e">
        <f t="shared" ca="1" si="1"/>
        <v>#NAME?</v>
      </c>
      <c r="K5" s="2">
        <v>115.60645224999999</v>
      </c>
      <c r="L5" t="e">
        <f ca="1">VLOOKUP(J5,'U3&amp;4'!D:D,1,FALSE)</f>
        <v>#NAME?</v>
      </c>
    </row>
    <row r="6" spans="1:12">
      <c r="A6" t="s">
        <v>126</v>
      </c>
      <c r="B6" t="s">
        <v>54</v>
      </c>
      <c r="C6" t="e">
        <f t="shared" ca="1" si="0"/>
        <v>#NAME?</v>
      </c>
      <c r="D6" s="2">
        <v>1727.126976</v>
      </c>
      <c r="E6" t="str">
        <f>VLOOKUP(B6,'U1&amp;2'!C:C,1,FALSE)</f>
        <v>10027024-812</v>
      </c>
      <c r="H6" t="s">
        <v>142</v>
      </c>
      <c r="I6" t="s">
        <v>52</v>
      </c>
      <c r="J6" t="e">
        <f t="shared" ca="1" si="1"/>
        <v>#NAME?</v>
      </c>
      <c r="K6" s="2">
        <v>645.02</v>
      </c>
      <c r="L6" t="e">
        <f ca="1">VLOOKUP(J6,'U3&amp;4'!D:D,1,FALSE)</f>
        <v>#NAME?</v>
      </c>
    </row>
    <row r="7" spans="1:12">
      <c r="A7" t="s">
        <v>126</v>
      </c>
      <c r="B7" t="s">
        <v>56</v>
      </c>
      <c r="C7" t="e">
        <f t="shared" ca="1" si="0"/>
        <v>#NAME?</v>
      </c>
      <c r="D7" s="2">
        <v>83.681506999999996</v>
      </c>
      <c r="E7" t="str">
        <f>VLOOKUP(B7,'U1&amp;2'!C:C,1,FALSE)</f>
        <v>10027024-813</v>
      </c>
      <c r="H7" t="s">
        <v>142</v>
      </c>
      <c r="I7" t="s">
        <v>54</v>
      </c>
      <c r="J7" t="e">
        <f t="shared" ca="1" si="1"/>
        <v>#NAME?</v>
      </c>
      <c r="K7" s="2">
        <v>1846.831512</v>
      </c>
      <c r="L7" t="e">
        <f ca="1">VLOOKUP(J7,'U3&amp;4'!D:D,1,FALSE)</f>
        <v>#NAME?</v>
      </c>
    </row>
    <row r="8" spans="1:12">
      <c r="A8" t="s">
        <v>126</v>
      </c>
      <c r="B8" t="s">
        <v>58</v>
      </c>
      <c r="C8" t="e">
        <f t="shared" ca="1" si="0"/>
        <v>#NAME?</v>
      </c>
      <c r="D8" s="2">
        <v>434.85</v>
      </c>
      <c r="E8" t="str">
        <f>VLOOKUP(B8,'U1&amp;2'!C:C,1,FALSE)</f>
        <v>10027024-814</v>
      </c>
      <c r="H8" t="s">
        <v>142</v>
      </c>
      <c r="I8" t="s">
        <v>56</v>
      </c>
      <c r="J8" t="e">
        <f t="shared" ca="1" si="1"/>
        <v>#NAME?</v>
      </c>
      <c r="K8" s="2">
        <v>89.4817465</v>
      </c>
      <c r="L8" t="e">
        <f ca="1">VLOOKUP(J8,'U3&amp;4'!D:D,1,FALSE)</f>
        <v>#NAME?</v>
      </c>
    </row>
    <row r="9" spans="1:12">
      <c r="A9" t="s">
        <v>126</v>
      </c>
      <c r="B9" t="s">
        <v>60</v>
      </c>
      <c r="C9" t="e">
        <f t="shared" ca="1" si="0"/>
        <v>#NAME?</v>
      </c>
      <c r="D9" s="2">
        <v>1090.6400000000001</v>
      </c>
      <c r="E9" t="str">
        <f>VLOOKUP(B9,'U1&amp;2'!C:C,1,FALSE)</f>
        <v>10027024-815</v>
      </c>
      <c r="H9" t="s">
        <v>142</v>
      </c>
      <c r="I9" t="s">
        <v>58</v>
      </c>
      <c r="J9" t="e">
        <f t="shared" ca="1" si="1"/>
        <v>#NAME?</v>
      </c>
      <c r="K9" s="2">
        <v>465</v>
      </c>
      <c r="L9" t="e">
        <f ca="1">VLOOKUP(J9,'U3&amp;4'!D:D,1,FALSE)</f>
        <v>#NAME?</v>
      </c>
    </row>
    <row r="10" spans="1:12">
      <c r="A10" t="s">
        <v>126</v>
      </c>
      <c r="B10" t="s">
        <v>64</v>
      </c>
      <c r="C10" t="e">
        <f t="shared" ca="1" si="0"/>
        <v>#NAME?</v>
      </c>
      <c r="D10" s="2">
        <v>254.88</v>
      </c>
      <c r="E10" t="str">
        <f>VLOOKUP(B10,'U1&amp;2'!C:C,1,FALSE)</f>
        <v>10027024-818</v>
      </c>
      <c r="H10" t="s">
        <v>142</v>
      </c>
      <c r="I10" t="s">
        <v>60</v>
      </c>
      <c r="J10" t="e">
        <f t="shared" ca="1" si="1"/>
        <v>#NAME?</v>
      </c>
      <c r="K10" s="2">
        <v>1166.28</v>
      </c>
      <c r="L10" t="e">
        <f ca="1">VLOOKUP(J10,'U3&amp;4'!D:D,1,FALSE)</f>
        <v>#NAME?</v>
      </c>
    </row>
    <row r="11" spans="1:12">
      <c r="A11" t="s">
        <v>126</v>
      </c>
      <c r="B11" t="s">
        <v>129</v>
      </c>
      <c r="C11" t="e">
        <f t="shared" ca="1" si="0"/>
        <v>#NAME?</v>
      </c>
      <c r="D11" s="2">
        <v>605.56499999999983</v>
      </c>
      <c r="E11" t="str">
        <f>VLOOKUP(B11,'U1&amp;2'!C:C,1,FALSE)</f>
        <v>10027025-810</v>
      </c>
      <c r="H11" t="s">
        <v>142</v>
      </c>
      <c r="I11" t="s">
        <v>64</v>
      </c>
      <c r="J11" t="e">
        <f t="shared" ca="1" si="1"/>
        <v>#NAME?</v>
      </c>
      <c r="K11" s="2">
        <v>272.56</v>
      </c>
      <c r="L11" t="e">
        <f ca="1">VLOOKUP(J11,'U3&amp;4'!D:D,1,FALSE)</f>
        <v>#NAME?</v>
      </c>
    </row>
    <row r="12" spans="1:12">
      <c r="A12" t="s">
        <v>126</v>
      </c>
      <c r="B12" t="s">
        <v>130</v>
      </c>
      <c r="C12" t="e">
        <f t="shared" ca="1" si="0"/>
        <v>#NAME?</v>
      </c>
      <c r="D12" s="2">
        <v>3507.62</v>
      </c>
      <c r="E12" t="str">
        <f>VLOOKUP(B12,'U1&amp;2'!C:C,1,FALSE)</f>
        <v>10027025-811</v>
      </c>
      <c r="H12" t="s">
        <v>142</v>
      </c>
      <c r="I12" t="s">
        <v>69</v>
      </c>
      <c r="J12" t="e">
        <f t="shared" ca="1" si="1"/>
        <v>#NAME?</v>
      </c>
      <c r="K12" s="2">
        <v>1924.6887499999998</v>
      </c>
      <c r="L12" t="e">
        <f ca="1">VLOOKUP(J12,'U3&amp;4'!D:D,1,FALSE)</f>
        <v>#NAME?</v>
      </c>
    </row>
    <row r="13" spans="1:12">
      <c r="A13" t="s">
        <v>126</v>
      </c>
      <c r="B13" t="s">
        <v>131</v>
      </c>
      <c r="C13" t="e">
        <f t="shared" ca="1" si="0"/>
        <v>#NAME?</v>
      </c>
      <c r="D13" s="2">
        <v>2452.8900000000003</v>
      </c>
      <c r="E13" t="str">
        <f>VLOOKUP(B13,'U1&amp;2'!C:C,1,FALSE)</f>
        <v>10027025-812</v>
      </c>
      <c r="H13" t="s">
        <v>142</v>
      </c>
      <c r="I13" t="s">
        <v>71</v>
      </c>
      <c r="J13" t="e">
        <f t="shared" ca="1" si="1"/>
        <v>#NAME?</v>
      </c>
      <c r="K13" s="2">
        <v>5314.7</v>
      </c>
      <c r="L13" t="e">
        <f ca="1">VLOOKUP(J13,'U3&amp;4'!D:D,1,FALSE)</f>
        <v>#NAME?</v>
      </c>
    </row>
    <row r="14" spans="1:12">
      <c r="A14" t="s">
        <v>126</v>
      </c>
      <c r="B14" t="s">
        <v>149</v>
      </c>
      <c r="C14" t="e">
        <f t="shared" ca="1" si="0"/>
        <v>#NAME?</v>
      </c>
      <c r="D14" s="2">
        <v>88.84</v>
      </c>
      <c r="E14" t="str">
        <f>VLOOKUP(B14,'U1&amp;2'!C:C,1,FALSE)</f>
        <v>10027025-813</v>
      </c>
      <c r="H14" t="s">
        <v>142</v>
      </c>
      <c r="I14" t="s">
        <v>73</v>
      </c>
      <c r="J14" t="e">
        <f t="shared" ca="1" si="1"/>
        <v>#NAME?</v>
      </c>
      <c r="K14" s="2">
        <v>3360.73</v>
      </c>
      <c r="L14" t="e">
        <f ca="1">VLOOKUP(J14,'U3&amp;4'!D:D,1,FALSE)</f>
        <v>#NAME?</v>
      </c>
    </row>
    <row r="15" spans="1:12">
      <c r="A15" t="s">
        <v>126</v>
      </c>
      <c r="B15" t="s">
        <v>132</v>
      </c>
      <c r="C15" t="e">
        <f t="shared" ca="1" si="0"/>
        <v>#NAME?</v>
      </c>
      <c r="D15" s="2">
        <v>1414.95</v>
      </c>
      <c r="E15" t="str">
        <f>VLOOKUP(B15,'U1&amp;2'!C:C,1,FALSE)</f>
        <v>10027025-814</v>
      </c>
      <c r="H15" t="s">
        <v>142</v>
      </c>
      <c r="I15" t="s">
        <v>75</v>
      </c>
      <c r="J15" t="e">
        <f t="shared" ca="1" si="1"/>
        <v>#NAME?</v>
      </c>
      <c r="K15" s="2">
        <v>527.38374999999996</v>
      </c>
      <c r="L15" t="e">
        <f ca="1">VLOOKUP(J15,'U3&amp;4'!D:D,1,FALSE)</f>
        <v>#NAME?</v>
      </c>
    </row>
    <row r="16" spans="1:12">
      <c r="A16" t="s">
        <v>126</v>
      </c>
      <c r="B16" t="s">
        <v>133</v>
      </c>
      <c r="C16" t="e">
        <f t="shared" ca="1" si="0"/>
        <v>#NAME?</v>
      </c>
      <c r="D16" s="2">
        <v>360.5</v>
      </c>
      <c r="E16" t="str">
        <f>VLOOKUP(B16,'U1&amp;2'!C:C,1,FALSE)</f>
        <v>10027025-815</v>
      </c>
      <c r="H16" t="s">
        <v>142</v>
      </c>
      <c r="I16" t="s">
        <v>77</v>
      </c>
      <c r="J16" t="e">
        <f t="shared" ca="1" si="1"/>
        <v>#NAME?</v>
      </c>
      <c r="K16" s="2">
        <v>1768.72</v>
      </c>
      <c r="L16" t="e">
        <f ca="1">VLOOKUP(J16,'U3&amp;4'!D:D,1,FALSE)</f>
        <v>#NAME?</v>
      </c>
    </row>
    <row r="17" spans="1:12">
      <c r="A17" t="s">
        <v>126</v>
      </c>
      <c r="B17" t="s">
        <v>135</v>
      </c>
      <c r="C17" t="e">
        <f t="shared" ca="1" si="0"/>
        <v>#NAME?</v>
      </c>
      <c r="D17" s="2">
        <v>1280.8399999999999</v>
      </c>
      <c r="E17" t="str">
        <f>VLOOKUP(B17,'U1&amp;2'!C:C,1,FALSE)</f>
        <v>10027025-818</v>
      </c>
      <c r="H17" t="s">
        <v>142</v>
      </c>
      <c r="I17" t="s">
        <v>79</v>
      </c>
      <c r="J17" t="e">
        <f t="shared" ca="1" si="1"/>
        <v>#NAME?</v>
      </c>
      <c r="K17" s="2">
        <v>182.69</v>
      </c>
      <c r="L17" t="e">
        <f ca="1">VLOOKUP(J17,'U3&amp;4'!D:D,1,FALSE)</f>
        <v>#NAME?</v>
      </c>
    </row>
    <row r="18" spans="1:12">
      <c r="A18" t="s">
        <v>126</v>
      </c>
      <c r="B18" t="s">
        <v>136</v>
      </c>
      <c r="C18" t="e">
        <f t="shared" ca="1" si="0"/>
        <v>#NAME?</v>
      </c>
      <c r="D18" s="2">
        <v>910.04250000000002</v>
      </c>
      <c r="E18" t="str">
        <f>VLOOKUP(B18,'U1&amp;2'!C:C,1,FALSE)</f>
        <v>10027025-819</v>
      </c>
      <c r="H18" t="s">
        <v>142</v>
      </c>
      <c r="I18" t="s">
        <v>83</v>
      </c>
      <c r="J18" t="e">
        <f t="shared" ca="1" si="1"/>
        <v>#NAME?</v>
      </c>
      <c r="K18" s="2">
        <v>-42.77</v>
      </c>
      <c r="L18" t="e">
        <f ca="1">VLOOKUP(J18,'U3&amp;4'!D:D,1,FALSE)</f>
        <v>#NAME?</v>
      </c>
    </row>
    <row r="19" spans="1:12">
      <c r="A19" t="s">
        <v>126</v>
      </c>
      <c r="B19" t="s">
        <v>137</v>
      </c>
      <c r="C19" t="e">
        <f t="shared" ca="1" si="0"/>
        <v>#NAME?</v>
      </c>
      <c r="D19" s="2">
        <v>185633.52499999999</v>
      </c>
      <c r="E19" t="str">
        <f>VLOOKUP(B19,'U1&amp;2'!C:C,1,FALSE)</f>
        <v>10027663-900</v>
      </c>
      <c r="H19" t="s">
        <v>142</v>
      </c>
      <c r="I19" t="s">
        <v>36</v>
      </c>
      <c r="J19" t="e">
        <f t="shared" ca="1" si="1"/>
        <v>#NAME?</v>
      </c>
      <c r="K19" s="2">
        <v>8203.0424999999996</v>
      </c>
      <c r="L19" t="e">
        <f ca="1">VLOOKUP(J19,'U3&amp;4'!D:D,1,FALSE)</f>
        <v>#NAME?</v>
      </c>
    </row>
    <row r="20" spans="1:12">
      <c r="A20" t="s">
        <v>126</v>
      </c>
      <c r="B20" t="s">
        <v>118</v>
      </c>
      <c r="C20" t="e">
        <f t="shared" ca="1" si="0"/>
        <v>#NAME?</v>
      </c>
      <c r="D20" s="2">
        <v>13.29</v>
      </c>
      <c r="E20" t="str">
        <f>VLOOKUP(B20,'U1&amp;2'!C:C,1,FALSE)</f>
        <v>10027961-900</v>
      </c>
      <c r="H20" t="s">
        <v>142</v>
      </c>
      <c r="I20" t="s">
        <v>118</v>
      </c>
      <c r="J20" t="e">
        <f t="shared" ca="1" si="1"/>
        <v>#NAME?</v>
      </c>
      <c r="K20" s="2">
        <v>26.520000000000003</v>
      </c>
      <c r="L20" t="e">
        <f ca="1">VLOOKUP(J20,'U3&amp;4'!D:D,1,FALSE)</f>
        <v>#NAME?</v>
      </c>
    </row>
    <row r="21" spans="1:12">
      <c r="A21" t="s">
        <v>126</v>
      </c>
      <c r="B21" t="s">
        <v>138</v>
      </c>
      <c r="C21" t="e">
        <f t="shared" ca="1" si="0"/>
        <v>#NAME?</v>
      </c>
      <c r="D21" s="2">
        <v>69980.865000000005</v>
      </c>
      <c r="E21" t="str">
        <f>VLOOKUP(B21,'U1&amp;2'!C:C,1,FALSE)</f>
        <v>10028291-900</v>
      </c>
      <c r="H21" t="s">
        <v>142</v>
      </c>
      <c r="I21" t="s">
        <v>121</v>
      </c>
      <c r="J21" t="e">
        <f t="shared" ca="1" si="1"/>
        <v>#NAME?</v>
      </c>
      <c r="K21" s="2">
        <v>1674.2637499999998</v>
      </c>
      <c r="L21" t="e">
        <f ca="1">VLOOKUP(J21,'U3&amp;4'!D:D,1,FALSE)</f>
        <v>#NAME?</v>
      </c>
    </row>
    <row r="22" spans="1:12">
      <c r="A22" t="s">
        <v>126</v>
      </c>
      <c r="B22" t="s">
        <v>95</v>
      </c>
      <c r="C22" t="e">
        <f t="shared" ca="1" si="0"/>
        <v>#NAME?</v>
      </c>
      <c r="D22" s="2">
        <v>26876.300999999999</v>
      </c>
      <c r="E22" t="str">
        <f>VLOOKUP(B22,'U1&amp;2'!C:C,1,FALSE)</f>
        <v>70001234-100</v>
      </c>
      <c r="H22" t="s">
        <v>142</v>
      </c>
      <c r="I22" t="s">
        <v>95</v>
      </c>
      <c r="J22" t="e">
        <f t="shared" ca="1" si="1"/>
        <v>#NAME?</v>
      </c>
      <c r="K22" s="2">
        <v>8958.7970000000005</v>
      </c>
      <c r="L22" t="e">
        <f ca="1">VLOOKUP(J22,'U3&amp;4'!D:D,1,FALSE)</f>
        <v>#NAME?</v>
      </c>
    </row>
    <row r="23" spans="1:12">
      <c r="A23" t="s">
        <v>126</v>
      </c>
      <c r="B23" t="s">
        <v>97</v>
      </c>
      <c r="C23" t="e">
        <f t="shared" ca="1" si="0"/>
        <v>#NAME?</v>
      </c>
      <c r="D23" s="2">
        <v>3000.57</v>
      </c>
      <c r="E23" t="str">
        <f>VLOOKUP(B23,'U1&amp;2'!C:C,1,FALSE)</f>
        <v>70001234-101</v>
      </c>
      <c r="H23" t="s">
        <v>142</v>
      </c>
      <c r="I23" t="s">
        <v>97</v>
      </c>
      <c r="J23" t="e">
        <f t="shared" ca="1" si="1"/>
        <v>#NAME?</v>
      </c>
      <c r="K23" s="2">
        <v>1000.2</v>
      </c>
      <c r="L23" t="e">
        <f ca="1">VLOOKUP(J23,'U3&amp;4'!D:D,1,FALSE)</f>
        <v>#NAME?</v>
      </c>
    </row>
    <row r="24" spans="1:12">
      <c r="A24" t="s">
        <v>126</v>
      </c>
      <c r="B24" t="s">
        <v>99</v>
      </c>
      <c r="C24" t="e">
        <f t="shared" ca="1" si="0"/>
        <v>#NAME?</v>
      </c>
      <c r="D24" s="2">
        <v>20700</v>
      </c>
      <c r="E24" t="str">
        <f>VLOOKUP(B24,'U1&amp;2'!C:C,1,FALSE)</f>
        <v>70001234-102</v>
      </c>
      <c r="H24" t="s">
        <v>142</v>
      </c>
      <c r="I24" t="s">
        <v>99</v>
      </c>
      <c r="J24" t="e">
        <f t="shared" ca="1" si="1"/>
        <v>#NAME?</v>
      </c>
      <c r="K24" s="2">
        <v>6900</v>
      </c>
      <c r="L24" t="e">
        <f ca="1">VLOOKUP(J24,'U3&amp;4'!D:D,1,FALSE)</f>
        <v>#NAME?</v>
      </c>
    </row>
    <row r="25" spans="1:12">
      <c r="A25" t="s">
        <v>126</v>
      </c>
      <c r="B25" t="s">
        <v>101</v>
      </c>
      <c r="C25" t="e">
        <f t="shared" ca="1" si="0"/>
        <v>#NAME?</v>
      </c>
      <c r="D25" s="2">
        <v>8893.41</v>
      </c>
      <c r="E25" t="str">
        <f>VLOOKUP(B25,'U1&amp;2'!C:C,1,FALSE)</f>
        <v>70001234-103</v>
      </c>
      <c r="H25" t="s">
        <v>142</v>
      </c>
      <c r="I25" t="s">
        <v>101</v>
      </c>
      <c r="J25" t="e">
        <f t="shared" ca="1" si="1"/>
        <v>#NAME?</v>
      </c>
      <c r="K25" s="2">
        <v>2964.47</v>
      </c>
      <c r="L25" t="e">
        <f ca="1">VLOOKUP(J25,'U3&amp;4'!D:D,1,FALSE)</f>
        <v>#NAME?</v>
      </c>
    </row>
    <row r="26" spans="1:12">
      <c r="A26" t="s">
        <v>126</v>
      </c>
      <c r="B26" t="s">
        <v>104</v>
      </c>
      <c r="C26" t="e">
        <f t="shared" ca="1" si="0"/>
        <v>#NAME?</v>
      </c>
      <c r="D26" s="2">
        <v>222.69</v>
      </c>
      <c r="E26" t="str">
        <f>VLOOKUP(B26,'U1&amp;2'!C:C,1,FALSE)</f>
        <v>70001234-106</v>
      </c>
      <c r="H26" t="s">
        <v>142</v>
      </c>
      <c r="I26" t="s">
        <v>104</v>
      </c>
      <c r="J26" t="e">
        <f t="shared" ca="1" si="1"/>
        <v>#NAME?</v>
      </c>
      <c r="K26" s="2">
        <v>74.239999999999995</v>
      </c>
      <c r="L26" t="e">
        <f ca="1">VLOOKUP(J26,'U3&amp;4'!D:D,1,FALSE)</f>
        <v>#NAME?</v>
      </c>
    </row>
    <row r="27" spans="1:12">
      <c r="A27" t="s">
        <v>126</v>
      </c>
      <c r="B27" t="s">
        <v>108</v>
      </c>
      <c r="C27" t="e">
        <f t="shared" ca="1" si="0"/>
        <v>#NAME?</v>
      </c>
      <c r="D27" s="2">
        <v>437.09</v>
      </c>
      <c r="E27" t="str">
        <f>VLOOKUP(B27,'U1&amp;2'!C:C,1,FALSE)</f>
        <v>70001238-104</v>
      </c>
      <c r="H27" t="s">
        <v>142</v>
      </c>
      <c r="I27" t="s">
        <v>108</v>
      </c>
      <c r="J27" t="e">
        <f t="shared" ca="1" si="1"/>
        <v>#NAME?</v>
      </c>
      <c r="K27" s="2">
        <v>145.69</v>
      </c>
      <c r="L27" t="e">
        <f ca="1">VLOOKUP(J27,'U3&amp;4'!D:D,1,FALSE)</f>
        <v>#NAME?</v>
      </c>
    </row>
    <row r="28" spans="1:12">
      <c r="A28" t="s">
        <v>140</v>
      </c>
      <c r="B28" t="s">
        <v>127</v>
      </c>
      <c r="C28" t="e">
        <f t="shared" ca="1" si="0"/>
        <v>#NAME?</v>
      </c>
      <c r="D28" s="2">
        <v>-1.5784999986863113E-3</v>
      </c>
      <c r="E28" t="str">
        <f>VLOOKUP(B28,'U1&amp;2'!C:C,1,FALSE)</f>
        <v>000</v>
      </c>
      <c r="H28" t="s">
        <v>143</v>
      </c>
      <c r="I28" t="s">
        <v>127</v>
      </c>
      <c r="J28" t="e">
        <f t="shared" ca="1" si="1"/>
        <v>#NAME?</v>
      </c>
      <c r="K28" s="2">
        <v>-4.2107499996291153E-3</v>
      </c>
      <c r="L28" t="e">
        <f ca="1">VLOOKUP(J28,'U3&amp;4'!D:D,1,FALSE)</f>
        <v>#NAME?</v>
      </c>
    </row>
    <row r="29" spans="1:12">
      <c r="A29" t="s">
        <v>140</v>
      </c>
      <c r="B29" t="s">
        <v>128</v>
      </c>
      <c r="C29" t="e">
        <f t="shared" ca="1" si="0"/>
        <v>#NAME?</v>
      </c>
      <c r="D29" s="2">
        <v>77886.87</v>
      </c>
      <c r="E29" t="str">
        <f>VLOOKUP(B29,'U1&amp;2'!C:C,1,FALSE)</f>
        <v>10026992-900</v>
      </c>
      <c r="H29" t="s">
        <v>143</v>
      </c>
      <c r="I29" t="s">
        <v>114</v>
      </c>
      <c r="J29" t="e">
        <f t="shared" ca="1" si="1"/>
        <v>#NAME?</v>
      </c>
      <c r="K29" s="2">
        <v>43214.028749999998</v>
      </c>
      <c r="L29" t="e">
        <f ca="1">VLOOKUP(J29,'U3&amp;4'!D:D,1,FALSE)</f>
        <v>#NAME?</v>
      </c>
    </row>
    <row r="30" spans="1:12">
      <c r="A30" t="s">
        <v>140</v>
      </c>
      <c r="B30" t="s">
        <v>49</v>
      </c>
      <c r="C30" t="e">
        <f t="shared" ca="1" si="0"/>
        <v>#NAME?</v>
      </c>
      <c r="D30" s="2">
        <v>108.1345955</v>
      </c>
      <c r="E30" t="str">
        <f>VLOOKUP(B30,'U1&amp;2'!C:C,1,FALSE)</f>
        <v>10027024-810</v>
      </c>
      <c r="H30" t="s">
        <v>143</v>
      </c>
      <c r="I30" t="s">
        <v>116</v>
      </c>
      <c r="J30" t="e">
        <f t="shared" ca="1" si="1"/>
        <v>#NAME?</v>
      </c>
      <c r="K30" s="2">
        <v>25962.29</v>
      </c>
      <c r="L30" t="e">
        <f ca="1">VLOOKUP(J30,'U3&amp;4'!D:D,1,FALSE)</f>
        <v>#NAME?</v>
      </c>
    </row>
    <row r="31" spans="1:12">
      <c r="A31" t="s">
        <v>140</v>
      </c>
      <c r="B31" t="s">
        <v>52</v>
      </c>
      <c r="C31" t="e">
        <f t="shared" ca="1" si="0"/>
        <v>#NAME?</v>
      </c>
      <c r="D31" s="2">
        <v>603.17999999999995</v>
      </c>
      <c r="E31" t="str">
        <f>VLOOKUP(B31,'U1&amp;2'!C:C,1,FALSE)</f>
        <v>10027024-811</v>
      </c>
      <c r="H31" t="s">
        <v>143</v>
      </c>
      <c r="I31" t="s">
        <v>49</v>
      </c>
      <c r="J31" t="e">
        <f t="shared" ca="1" si="1"/>
        <v>#NAME?</v>
      </c>
      <c r="K31" s="2">
        <v>115.60645224999999</v>
      </c>
      <c r="L31" t="e">
        <f ca="1">VLOOKUP(J31,'U3&amp;4'!D:D,1,FALSE)</f>
        <v>#NAME?</v>
      </c>
    </row>
    <row r="32" spans="1:12">
      <c r="A32" t="s">
        <v>140</v>
      </c>
      <c r="B32" t="s">
        <v>54</v>
      </c>
      <c r="C32" t="e">
        <f t="shared" ca="1" si="0"/>
        <v>#NAME?</v>
      </c>
      <c r="D32" s="2">
        <v>1727.0869759999998</v>
      </c>
      <c r="E32" t="str">
        <f>VLOOKUP(B32,'U1&amp;2'!C:C,1,FALSE)</f>
        <v>10027024-812</v>
      </c>
      <c r="H32" t="s">
        <v>143</v>
      </c>
      <c r="I32" t="s">
        <v>52</v>
      </c>
      <c r="J32" t="e">
        <f t="shared" ca="1" si="1"/>
        <v>#NAME?</v>
      </c>
      <c r="K32" s="2">
        <v>645.02</v>
      </c>
      <c r="L32" t="e">
        <f ca="1">VLOOKUP(J32,'U3&amp;4'!D:D,1,FALSE)</f>
        <v>#NAME?</v>
      </c>
    </row>
    <row r="33" spans="1:12">
      <c r="A33" t="s">
        <v>140</v>
      </c>
      <c r="B33" t="s">
        <v>56</v>
      </c>
      <c r="C33" t="e">
        <f t="shared" ca="1" si="0"/>
        <v>#NAME?</v>
      </c>
      <c r="D33" s="2">
        <v>83.681506999999996</v>
      </c>
      <c r="E33" t="str">
        <f>VLOOKUP(B33,'U1&amp;2'!C:C,1,FALSE)</f>
        <v>10027024-813</v>
      </c>
      <c r="H33" t="s">
        <v>143</v>
      </c>
      <c r="I33" t="s">
        <v>54</v>
      </c>
      <c r="J33" t="e">
        <f t="shared" ca="1" si="1"/>
        <v>#NAME?</v>
      </c>
      <c r="K33" s="2">
        <v>1846.831512</v>
      </c>
      <c r="L33" t="e">
        <f ca="1">VLOOKUP(J33,'U3&amp;4'!D:D,1,FALSE)</f>
        <v>#NAME?</v>
      </c>
    </row>
    <row r="34" spans="1:12">
      <c r="A34" t="s">
        <v>140</v>
      </c>
      <c r="B34" t="s">
        <v>58</v>
      </c>
      <c r="C34" t="e">
        <f t="shared" ca="1" si="0"/>
        <v>#NAME?</v>
      </c>
      <c r="D34" s="2">
        <v>434.85</v>
      </c>
      <c r="E34" t="str">
        <f>VLOOKUP(B34,'U1&amp;2'!C:C,1,FALSE)</f>
        <v>10027024-814</v>
      </c>
      <c r="H34" t="s">
        <v>143</v>
      </c>
      <c r="I34" t="s">
        <v>56</v>
      </c>
      <c r="J34" t="e">
        <f t="shared" ca="1" si="1"/>
        <v>#NAME?</v>
      </c>
      <c r="K34" s="2">
        <v>89.4817465</v>
      </c>
      <c r="L34" t="e">
        <f ca="1">VLOOKUP(J34,'U3&amp;4'!D:D,1,FALSE)</f>
        <v>#NAME?</v>
      </c>
    </row>
    <row r="35" spans="1:12">
      <c r="A35" t="s">
        <v>140</v>
      </c>
      <c r="B35" t="s">
        <v>60</v>
      </c>
      <c r="C35" t="e">
        <f t="shared" ca="1" si="0"/>
        <v>#NAME?</v>
      </c>
      <c r="D35" s="2">
        <v>1090.6300000000001</v>
      </c>
      <c r="E35" t="str">
        <f>VLOOKUP(B35,'U1&amp;2'!C:C,1,FALSE)</f>
        <v>10027024-815</v>
      </c>
      <c r="H35" t="s">
        <v>143</v>
      </c>
      <c r="I35" t="s">
        <v>58</v>
      </c>
      <c r="J35" t="e">
        <f t="shared" ca="1" si="1"/>
        <v>#NAME?</v>
      </c>
      <c r="K35" s="2">
        <v>465</v>
      </c>
      <c r="L35" t="e">
        <f ca="1">VLOOKUP(J35,'U3&amp;4'!D:D,1,FALSE)</f>
        <v>#NAME?</v>
      </c>
    </row>
    <row r="36" spans="1:12">
      <c r="A36" t="s">
        <v>140</v>
      </c>
      <c r="B36" t="s">
        <v>64</v>
      </c>
      <c r="C36" t="e">
        <f t="shared" ca="1" si="0"/>
        <v>#NAME?</v>
      </c>
      <c r="D36" s="2">
        <v>254.88</v>
      </c>
      <c r="E36" t="str">
        <f>VLOOKUP(B36,'U1&amp;2'!C:C,1,FALSE)</f>
        <v>10027024-818</v>
      </c>
      <c r="H36" t="s">
        <v>143</v>
      </c>
      <c r="I36" t="s">
        <v>60</v>
      </c>
      <c r="J36" t="e">
        <f t="shared" ca="1" si="1"/>
        <v>#NAME?</v>
      </c>
      <c r="K36" s="2">
        <v>1166.28</v>
      </c>
      <c r="L36" t="e">
        <f ca="1">VLOOKUP(J36,'U3&amp;4'!D:D,1,FALSE)</f>
        <v>#NAME?</v>
      </c>
    </row>
    <row r="37" spans="1:12">
      <c r="A37" t="s">
        <v>140</v>
      </c>
      <c r="B37" t="s">
        <v>129</v>
      </c>
      <c r="C37" t="e">
        <f t="shared" ca="1" si="0"/>
        <v>#NAME?</v>
      </c>
      <c r="D37" s="2">
        <v>605.60499999999979</v>
      </c>
      <c r="E37" t="str">
        <f>VLOOKUP(B37,'U1&amp;2'!C:C,1,FALSE)</f>
        <v>10027025-810</v>
      </c>
      <c r="H37" t="s">
        <v>143</v>
      </c>
      <c r="I37" t="s">
        <v>64</v>
      </c>
      <c r="J37" t="e">
        <f t="shared" ca="1" si="1"/>
        <v>#NAME?</v>
      </c>
      <c r="K37" s="2">
        <v>272.56</v>
      </c>
      <c r="L37" t="e">
        <f ca="1">VLOOKUP(J37,'U3&amp;4'!D:D,1,FALSE)</f>
        <v>#NAME?</v>
      </c>
    </row>
    <row r="38" spans="1:12">
      <c r="A38" t="s">
        <v>140</v>
      </c>
      <c r="B38" t="s">
        <v>130</v>
      </c>
      <c r="C38" t="e">
        <f t="shared" ca="1" si="0"/>
        <v>#NAME?</v>
      </c>
      <c r="D38" s="2">
        <v>3507.63</v>
      </c>
      <c r="E38" t="str">
        <f>VLOOKUP(B38,'U1&amp;2'!C:C,1,FALSE)</f>
        <v>10027025-811</v>
      </c>
      <c r="H38" t="s">
        <v>143</v>
      </c>
      <c r="I38" t="s">
        <v>69</v>
      </c>
      <c r="J38" t="e">
        <f t="shared" ca="1" si="1"/>
        <v>#NAME?</v>
      </c>
      <c r="K38" s="2">
        <v>1924.7287499999998</v>
      </c>
      <c r="L38" t="e">
        <f ca="1">VLOOKUP(J38,'U3&amp;4'!D:D,1,FALSE)</f>
        <v>#NAME?</v>
      </c>
    </row>
    <row r="39" spans="1:12">
      <c r="A39" t="s">
        <v>140</v>
      </c>
      <c r="B39" t="s">
        <v>131</v>
      </c>
      <c r="C39" t="e">
        <f t="shared" ca="1" si="0"/>
        <v>#NAME?</v>
      </c>
      <c r="D39" s="2">
        <v>2452.9</v>
      </c>
      <c r="E39" t="str">
        <f>VLOOKUP(B39,'U1&amp;2'!C:C,1,FALSE)</f>
        <v>10027025-812</v>
      </c>
      <c r="H39" t="s">
        <v>143</v>
      </c>
      <c r="I39" t="s">
        <v>71</v>
      </c>
      <c r="J39" t="e">
        <f t="shared" ca="1" si="1"/>
        <v>#NAME?</v>
      </c>
      <c r="K39" s="2">
        <v>5314.7</v>
      </c>
      <c r="L39" t="e">
        <f ca="1">VLOOKUP(J39,'U3&amp;4'!D:D,1,FALSE)</f>
        <v>#NAME?</v>
      </c>
    </row>
    <row r="40" spans="1:12">
      <c r="A40" t="s">
        <v>140</v>
      </c>
      <c r="B40" t="s">
        <v>149</v>
      </c>
      <c r="C40" t="e">
        <f t="shared" ca="1" si="0"/>
        <v>#NAME?</v>
      </c>
      <c r="D40" s="2">
        <v>88.84</v>
      </c>
      <c r="E40" t="str">
        <f>VLOOKUP(B40,'U1&amp;2'!C:C,1,FALSE)</f>
        <v>10027025-813</v>
      </c>
      <c r="H40" t="s">
        <v>143</v>
      </c>
      <c r="I40" t="s">
        <v>73</v>
      </c>
      <c r="J40" t="e">
        <f t="shared" ca="1" si="1"/>
        <v>#NAME?</v>
      </c>
      <c r="K40" s="2">
        <v>3360.89</v>
      </c>
      <c r="L40" t="e">
        <f ca="1">VLOOKUP(J40,'U3&amp;4'!D:D,1,FALSE)</f>
        <v>#NAME?</v>
      </c>
    </row>
    <row r="41" spans="1:12">
      <c r="A41" t="s">
        <v>140</v>
      </c>
      <c r="B41" t="s">
        <v>132</v>
      </c>
      <c r="C41" t="e">
        <f t="shared" ca="1" si="0"/>
        <v>#NAME?</v>
      </c>
      <c r="D41" s="2">
        <v>1414.95</v>
      </c>
      <c r="E41" t="str">
        <f>VLOOKUP(B41,'U1&amp;2'!C:C,1,FALSE)</f>
        <v>10027025-814</v>
      </c>
      <c r="H41" t="s">
        <v>143</v>
      </c>
      <c r="I41" t="s">
        <v>75</v>
      </c>
      <c r="J41" t="e">
        <f t="shared" ca="1" si="1"/>
        <v>#NAME?</v>
      </c>
      <c r="K41" s="2">
        <v>527.38374999999996</v>
      </c>
      <c r="L41" t="e">
        <f ca="1">VLOOKUP(J41,'U3&amp;4'!D:D,1,FALSE)</f>
        <v>#NAME?</v>
      </c>
    </row>
    <row r="42" spans="1:12">
      <c r="A42" t="s">
        <v>140</v>
      </c>
      <c r="B42" t="s">
        <v>133</v>
      </c>
      <c r="C42" t="e">
        <f t="shared" ca="1" si="0"/>
        <v>#NAME?</v>
      </c>
      <c r="D42" s="2">
        <v>360.5</v>
      </c>
      <c r="E42" t="str">
        <f>VLOOKUP(B42,'U1&amp;2'!C:C,1,FALSE)</f>
        <v>10027025-815</v>
      </c>
      <c r="H42" t="s">
        <v>143</v>
      </c>
      <c r="I42" t="s">
        <v>77</v>
      </c>
      <c r="J42" t="e">
        <f t="shared" ca="1" si="1"/>
        <v>#NAME?</v>
      </c>
      <c r="K42" s="2">
        <v>1768.72</v>
      </c>
      <c r="L42" t="e">
        <f ca="1">VLOOKUP(J42,'U3&amp;4'!D:D,1,FALSE)</f>
        <v>#NAME?</v>
      </c>
    </row>
    <row r="43" spans="1:12">
      <c r="A43" t="s">
        <v>140</v>
      </c>
      <c r="B43" t="s">
        <v>135</v>
      </c>
      <c r="C43" t="e">
        <f t="shared" ca="1" si="0"/>
        <v>#NAME?</v>
      </c>
      <c r="D43" s="2">
        <v>1280.8499999999999</v>
      </c>
      <c r="E43" t="str">
        <f>VLOOKUP(B43,'U1&amp;2'!C:C,1,FALSE)</f>
        <v>10027025-818</v>
      </c>
      <c r="H43" t="s">
        <v>143</v>
      </c>
      <c r="I43" t="s">
        <v>79</v>
      </c>
      <c r="J43" t="e">
        <f t="shared" ca="1" si="1"/>
        <v>#NAME?</v>
      </c>
      <c r="K43" s="2">
        <v>182.69</v>
      </c>
      <c r="L43" t="e">
        <f ca="1">VLOOKUP(J43,'U3&amp;4'!D:D,1,FALSE)</f>
        <v>#NAME?</v>
      </c>
    </row>
    <row r="44" spans="1:12">
      <c r="A44" t="s">
        <v>140</v>
      </c>
      <c r="B44" t="s">
        <v>136</v>
      </c>
      <c r="C44" t="e">
        <f t="shared" ca="1" si="0"/>
        <v>#NAME?</v>
      </c>
      <c r="D44" s="2">
        <v>910.0625</v>
      </c>
      <c r="E44" t="str">
        <f>VLOOKUP(B44,'U1&amp;2'!C:C,1,FALSE)</f>
        <v>10027025-819</v>
      </c>
      <c r="H44" t="s">
        <v>143</v>
      </c>
      <c r="I44" t="s">
        <v>83</v>
      </c>
      <c r="J44" t="e">
        <f t="shared" ca="1" si="1"/>
        <v>#NAME?</v>
      </c>
      <c r="K44" s="2">
        <v>-42.77</v>
      </c>
      <c r="L44" t="e">
        <f ca="1">VLOOKUP(J44,'U3&amp;4'!D:D,1,FALSE)</f>
        <v>#NAME?</v>
      </c>
    </row>
    <row r="45" spans="1:12">
      <c r="A45" t="s">
        <v>140</v>
      </c>
      <c r="B45" t="s">
        <v>137</v>
      </c>
      <c r="C45" t="e">
        <f t="shared" ca="1" si="0"/>
        <v>#NAME?</v>
      </c>
      <c r="D45" s="2">
        <v>185633.52499999999</v>
      </c>
      <c r="E45" t="str">
        <f>VLOOKUP(B45,'U1&amp;2'!C:C,1,FALSE)</f>
        <v>10027663-900</v>
      </c>
      <c r="H45" t="s">
        <v>143</v>
      </c>
      <c r="I45" t="s">
        <v>36</v>
      </c>
      <c r="J45" t="e">
        <f t="shared" ca="1" si="1"/>
        <v>#NAME?</v>
      </c>
      <c r="K45" s="2">
        <v>8202.8824999999997</v>
      </c>
      <c r="L45" t="e">
        <f ca="1">VLOOKUP(J45,'U3&amp;4'!D:D,1,FALSE)</f>
        <v>#NAME?</v>
      </c>
    </row>
    <row r="46" spans="1:12">
      <c r="A46" t="s">
        <v>140</v>
      </c>
      <c r="B46" t="s">
        <v>118</v>
      </c>
      <c r="C46" t="e">
        <f t="shared" ca="1" si="0"/>
        <v>#NAME?</v>
      </c>
      <c r="D46" s="2">
        <v>13.280000000000001</v>
      </c>
      <c r="E46" t="str">
        <f>VLOOKUP(B46,'U1&amp;2'!C:C,1,FALSE)</f>
        <v>10027961-900</v>
      </c>
      <c r="H46" t="s">
        <v>143</v>
      </c>
      <c r="I46" t="s">
        <v>118</v>
      </c>
      <c r="J46" t="e">
        <f t="shared" ca="1" si="1"/>
        <v>#NAME?</v>
      </c>
      <c r="K46" s="2">
        <v>26.520000000000003</v>
      </c>
      <c r="L46" t="e">
        <f ca="1">VLOOKUP(J46,'U3&amp;4'!D:D,1,FALSE)</f>
        <v>#NAME?</v>
      </c>
    </row>
    <row r="47" spans="1:12">
      <c r="A47" t="s">
        <v>140</v>
      </c>
      <c r="B47" t="s">
        <v>138</v>
      </c>
      <c r="C47" t="e">
        <f t="shared" ca="1" si="0"/>
        <v>#NAME?</v>
      </c>
      <c r="D47" s="2">
        <v>69980.935000000012</v>
      </c>
      <c r="E47" t="str">
        <f>VLOOKUP(B47,'U1&amp;2'!C:C,1,FALSE)</f>
        <v>10028291-900</v>
      </c>
      <c r="H47" t="s">
        <v>143</v>
      </c>
      <c r="I47" t="s">
        <v>121</v>
      </c>
      <c r="J47" t="e">
        <f t="shared" ca="1" si="1"/>
        <v>#NAME?</v>
      </c>
      <c r="K47" s="2">
        <v>1674.2637499999998</v>
      </c>
      <c r="L47" t="e">
        <f ca="1">VLOOKUP(J47,'U3&amp;4'!D:D,1,FALSE)</f>
        <v>#NAME?</v>
      </c>
    </row>
    <row r="48" spans="1:12">
      <c r="A48" t="s">
        <v>140</v>
      </c>
      <c r="B48" t="s">
        <v>95</v>
      </c>
      <c r="C48" t="e">
        <f t="shared" ca="1" si="0"/>
        <v>#NAME?</v>
      </c>
      <c r="D48" s="2">
        <v>26876.271000000001</v>
      </c>
      <c r="E48" t="str">
        <f>VLOOKUP(B48,'U1&amp;2'!C:C,1,FALSE)</f>
        <v>70001234-100</v>
      </c>
      <c r="H48" t="s">
        <v>143</v>
      </c>
      <c r="I48" t="s">
        <v>95</v>
      </c>
      <c r="J48" t="e">
        <f t="shared" ca="1" si="1"/>
        <v>#NAME?</v>
      </c>
      <c r="K48" s="2">
        <v>8958.7970000000005</v>
      </c>
      <c r="L48" t="e">
        <f ca="1">VLOOKUP(J48,'U3&amp;4'!D:D,1,FALSE)</f>
        <v>#NAME?</v>
      </c>
    </row>
    <row r="49" spans="1:12">
      <c r="A49" t="s">
        <v>140</v>
      </c>
      <c r="B49" t="s">
        <v>97</v>
      </c>
      <c r="C49" t="e">
        <f t="shared" ca="1" si="0"/>
        <v>#NAME?</v>
      </c>
      <c r="D49" s="2">
        <v>3000.57</v>
      </c>
      <c r="E49" t="str">
        <f>VLOOKUP(B49,'U1&amp;2'!C:C,1,FALSE)</f>
        <v>70001234-101</v>
      </c>
      <c r="H49" t="s">
        <v>143</v>
      </c>
      <c r="I49" t="s">
        <v>97</v>
      </c>
      <c r="J49" t="e">
        <f t="shared" ca="1" si="1"/>
        <v>#NAME?</v>
      </c>
      <c r="K49" s="2">
        <v>1000.2</v>
      </c>
      <c r="L49" t="e">
        <f ca="1">VLOOKUP(J49,'U3&amp;4'!D:D,1,FALSE)</f>
        <v>#NAME?</v>
      </c>
    </row>
    <row r="50" spans="1:12">
      <c r="A50" t="s">
        <v>140</v>
      </c>
      <c r="B50" t="s">
        <v>99</v>
      </c>
      <c r="C50" t="e">
        <f t="shared" ca="1" si="0"/>
        <v>#NAME?</v>
      </c>
      <c r="D50" s="2">
        <v>20700</v>
      </c>
      <c r="E50" t="str">
        <f>VLOOKUP(B50,'U1&amp;2'!C:C,1,FALSE)</f>
        <v>70001234-102</v>
      </c>
      <c r="H50" t="s">
        <v>143</v>
      </c>
      <c r="I50" t="s">
        <v>99</v>
      </c>
      <c r="J50" t="e">
        <f t="shared" ca="1" si="1"/>
        <v>#NAME?</v>
      </c>
      <c r="K50" s="2">
        <v>6900</v>
      </c>
      <c r="L50" t="e">
        <f ca="1">VLOOKUP(J50,'U3&amp;4'!D:D,1,FALSE)</f>
        <v>#NAME?</v>
      </c>
    </row>
    <row r="51" spans="1:12">
      <c r="A51" t="s">
        <v>140</v>
      </c>
      <c r="B51" t="s">
        <v>101</v>
      </c>
      <c r="C51" t="e">
        <f t="shared" ca="1" si="0"/>
        <v>#NAME?</v>
      </c>
      <c r="D51" s="2">
        <v>8893.41</v>
      </c>
      <c r="E51" t="str">
        <f>VLOOKUP(B51,'U1&amp;2'!C:C,1,FALSE)</f>
        <v>70001234-103</v>
      </c>
      <c r="H51" t="s">
        <v>143</v>
      </c>
      <c r="I51" t="s">
        <v>101</v>
      </c>
      <c r="J51" t="e">
        <f t="shared" ca="1" si="1"/>
        <v>#NAME?</v>
      </c>
      <c r="K51" s="2">
        <v>2964.47</v>
      </c>
      <c r="L51" t="e">
        <f ca="1">VLOOKUP(J51,'U3&amp;4'!D:D,1,FALSE)</f>
        <v>#NAME?</v>
      </c>
    </row>
    <row r="52" spans="1:12">
      <c r="A52" t="s">
        <v>140</v>
      </c>
      <c r="B52" t="s">
        <v>104</v>
      </c>
      <c r="C52" t="e">
        <f t="shared" ca="1" si="0"/>
        <v>#NAME?</v>
      </c>
      <c r="D52" s="2">
        <v>222.69</v>
      </c>
      <c r="E52" t="str">
        <f>VLOOKUP(B52,'U1&amp;2'!C:C,1,FALSE)</f>
        <v>70001234-106</v>
      </c>
      <c r="H52" t="s">
        <v>143</v>
      </c>
      <c r="I52" t="s">
        <v>104</v>
      </c>
      <c r="J52" t="e">
        <f t="shared" ca="1" si="1"/>
        <v>#NAME?</v>
      </c>
      <c r="K52" s="2">
        <v>74.239999999999995</v>
      </c>
      <c r="L52" t="e">
        <f ca="1">VLOOKUP(J52,'U3&amp;4'!D:D,1,FALSE)</f>
        <v>#NAME?</v>
      </c>
    </row>
    <row r="53" spans="1:12">
      <c r="A53" t="s">
        <v>140</v>
      </c>
      <c r="B53" t="s">
        <v>108</v>
      </c>
      <c r="C53" t="e">
        <f t="shared" ca="1" si="0"/>
        <v>#NAME?</v>
      </c>
      <c r="D53" s="2">
        <v>437.09</v>
      </c>
      <c r="E53" t="str">
        <f>VLOOKUP(B53,'U1&amp;2'!C:C,1,FALSE)</f>
        <v>70001238-104</v>
      </c>
      <c r="H53" t="s">
        <v>143</v>
      </c>
      <c r="I53" t="s">
        <v>108</v>
      </c>
      <c r="J53" t="e">
        <f t="shared" ca="1" si="1"/>
        <v>#NAME?</v>
      </c>
      <c r="K53" s="2">
        <v>145.69</v>
      </c>
      <c r="L53" t="e">
        <f ca="1">VLOOKUP(J53,'U3&amp;4'!D:D,1,FALSE)</f>
        <v>#NAME?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L2" sqref="L2"/>
    </sheetView>
  </sheetViews>
  <sheetFormatPr defaultRowHeight="14.25"/>
  <cols>
    <col min="2" max="2" width="19.625" customWidth="1"/>
    <col min="3" max="3" width="23.375" customWidth="1"/>
    <col min="4" max="4" width="11.375" bestFit="1" customWidth="1"/>
    <col min="5" max="5" width="19.375" customWidth="1"/>
    <col min="9" max="9" width="21.375" customWidth="1"/>
    <col min="10" max="10" width="18.875" customWidth="1"/>
    <col min="11" max="11" width="11.375" bestFit="1" customWidth="1"/>
    <col min="12" max="12" width="15.375" customWidth="1"/>
  </cols>
  <sheetData>
    <row r="1" spans="1:12" ht="15">
      <c r="A1" s="53" t="s">
        <v>32</v>
      </c>
      <c r="B1" s="53" t="s">
        <v>125</v>
      </c>
      <c r="C1" t="s">
        <v>156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2.807499998084495E-3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2.3462499999027386E-3</v>
      </c>
      <c r="L2" t="e">
        <f ca="1">VLOOKUP(J2,'U3&amp;4'!D:D,1,FALSE)</f>
        <v>#NAME?</v>
      </c>
    </row>
    <row r="3" spans="1:12">
      <c r="A3" t="s">
        <v>126</v>
      </c>
      <c r="B3" t="s">
        <v>128</v>
      </c>
      <c r="C3" t="e">
        <f t="shared" ref="C3:C51" ca="1" si="0">_xlfn.CONCAT(A3,"",B3)</f>
        <v>#NAME?</v>
      </c>
      <c r="D3" s="2">
        <v>-1535.08</v>
      </c>
      <c r="E3" t="str">
        <f>VLOOKUP(B3,'U1&amp;2'!C:C,1,FALSE)</f>
        <v>10026992-900</v>
      </c>
      <c r="H3" t="s">
        <v>142</v>
      </c>
      <c r="I3" t="s">
        <v>114</v>
      </c>
      <c r="J3" t="e">
        <f t="shared" ref="J3:J57" ca="1" si="1">_xlfn.CONCAT(H3,"",I3)</f>
        <v>#NAME?</v>
      </c>
      <c r="K3" s="2">
        <v>26496.18375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28.598688500000023</v>
      </c>
      <c r="E4" t="str">
        <f>VLOOKUP(B4,'U1&amp;2'!C:C,1,FALSE)</f>
        <v>10027024-810</v>
      </c>
      <c r="H4" t="s">
        <v>142</v>
      </c>
      <c r="I4" t="s">
        <v>116</v>
      </c>
      <c r="J4" t="e">
        <f t="shared" ca="1" si="1"/>
        <v>#NAME?</v>
      </c>
      <c r="K4" s="2">
        <v>-511.69</v>
      </c>
      <c r="L4" t="e">
        <f ca="1">VLOOKUP(J4,'U3&amp;4'!D:D,1,FALSE)</f>
        <v>#NAME?</v>
      </c>
    </row>
    <row r="5" spans="1:12">
      <c r="A5" t="s">
        <v>126</v>
      </c>
      <c r="B5" t="s">
        <v>52</v>
      </c>
      <c r="C5" t="e">
        <f t="shared" ca="1" si="0"/>
        <v>#NAME?</v>
      </c>
      <c r="D5" s="2">
        <v>2170.37</v>
      </c>
      <c r="E5" t="str">
        <f>VLOOKUP(B5,'U1&amp;2'!C:C,1,FALSE)</f>
        <v>10027024-811</v>
      </c>
      <c r="H5" t="s">
        <v>142</v>
      </c>
      <c r="I5" t="s">
        <v>49</v>
      </c>
      <c r="J5" t="e">
        <f t="shared" ca="1" si="1"/>
        <v>#NAME?</v>
      </c>
      <c r="K5" s="2">
        <v>30.531905749999979</v>
      </c>
      <c r="L5" t="e">
        <f ca="1">VLOOKUP(J5,'U3&amp;4'!D:D,1,FALSE)</f>
        <v>#NAME?</v>
      </c>
    </row>
    <row r="6" spans="1:12">
      <c r="A6" t="s">
        <v>126</v>
      </c>
      <c r="B6" t="s">
        <v>54</v>
      </c>
      <c r="C6" t="e">
        <f t="shared" ca="1" si="0"/>
        <v>#NAME?</v>
      </c>
      <c r="D6" s="2">
        <v>1295.574126</v>
      </c>
      <c r="E6" t="str">
        <f>VLOOKUP(B6,'U1&amp;2'!C:C,1,FALSE)</f>
        <v>10027024-812</v>
      </c>
      <c r="H6" t="s">
        <v>142</v>
      </c>
      <c r="I6" t="s">
        <v>52</v>
      </c>
      <c r="J6" t="e">
        <f t="shared" ca="1" si="1"/>
        <v>#NAME?</v>
      </c>
      <c r="K6" s="2">
        <v>2320.91</v>
      </c>
      <c r="L6" t="e">
        <f ca="1">VLOOKUP(J6,'U3&amp;4'!D:D,1,FALSE)</f>
        <v>#NAME?</v>
      </c>
    </row>
    <row r="7" spans="1:12">
      <c r="A7" t="s">
        <v>126</v>
      </c>
      <c r="B7" t="s">
        <v>56</v>
      </c>
      <c r="C7" t="e">
        <f t="shared" ca="1" si="0"/>
        <v>#NAME?</v>
      </c>
      <c r="D7" s="2">
        <v>-13.144121999999999</v>
      </c>
      <c r="E7" t="str">
        <f>VLOOKUP(B7,'U1&amp;2'!C:C,1,FALSE)</f>
        <v>10027024-813</v>
      </c>
      <c r="H7" t="s">
        <v>142</v>
      </c>
      <c r="I7" t="s">
        <v>54</v>
      </c>
      <c r="J7" t="e">
        <f t="shared" ca="1" si="1"/>
        <v>#NAME?</v>
      </c>
      <c r="K7" s="2">
        <v>1385.3829370000001</v>
      </c>
      <c r="L7" t="e">
        <f ca="1">VLOOKUP(J7,'U3&amp;4'!D:D,1,FALSE)</f>
        <v>#NAME?</v>
      </c>
    </row>
    <row r="8" spans="1:12">
      <c r="A8" t="s">
        <v>126</v>
      </c>
      <c r="B8" t="s">
        <v>60</v>
      </c>
      <c r="C8" t="e">
        <f t="shared" ca="1" si="0"/>
        <v>#NAME?</v>
      </c>
      <c r="D8" s="2">
        <v>1606.61</v>
      </c>
      <c r="E8" t="str">
        <f>VLOOKUP(B8,'U1&amp;2'!C:C,1,FALSE)</f>
        <v>10027024-815</v>
      </c>
      <c r="H8" t="s">
        <v>142</v>
      </c>
      <c r="I8" t="s">
        <v>56</v>
      </c>
      <c r="J8" t="e">
        <f t="shared" ca="1" si="1"/>
        <v>#NAME?</v>
      </c>
      <c r="K8" s="2">
        <v>-14.062939</v>
      </c>
      <c r="L8" t="e">
        <f ca="1">VLOOKUP(J8,'U3&amp;4'!D:D,1,FALSE)</f>
        <v>#NAME?</v>
      </c>
    </row>
    <row r="9" spans="1:12">
      <c r="A9" t="s">
        <v>126</v>
      </c>
      <c r="B9" t="s">
        <v>64</v>
      </c>
      <c r="C9" t="e">
        <f t="shared" ca="1" si="0"/>
        <v>#NAME?</v>
      </c>
      <c r="D9" s="2">
        <v>397.24</v>
      </c>
      <c r="E9" t="str">
        <f>VLOOKUP(B9,'U1&amp;2'!C:C,1,FALSE)</f>
        <v>10027024-818</v>
      </c>
      <c r="H9" t="s">
        <v>142</v>
      </c>
      <c r="I9" t="s">
        <v>60</v>
      </c>
      <c r="J9" t="e">
        <f t="shared" ca="1" si="1"/>
        <v>#NAME?</v>
      </c>
      <c r="K9" s="2">
        <v>1718.05</v>
      </c>
      <c r="L9" t="e">
        <f ca="1">VLOOKUP(J9,'U3&amp;4'!D:D,1,FALSE)</f>
        <v>#NAME?</v>
      </c>
    </row>
    <row r="10" spans="1:12">
      <c r="A10" t="s">
        <v>126</v>
      </c>
      <c r="B10" t="s">
        <v>129</v>
      </c>
      <c r="C10" t="e">
        <f t="shared" ca="1" si="0"/>
        <v>#NAME?</v>
      </c>
      <c r="D10" s="2">
        <v>13385.195</v>
      </c>
      <c r="E10" t="str">
        <f>VLOOKUP(B10,'U1&amp;2'!C:C,1,FALSE)</f>
        <v>10027025-810</v>
      </c>
      <c r="H10" t="s">
        <v>142</v>
      </c>
      <c r="I10" t="s">
        <v>64</v>
      </c>
      <c r="J10" t="e">
        <f t="shared" ca="1" si="1"/>
        <v>#NAME?</v>
      </c>
      <c r="K10" s="2">
        <v>424.8</v>
      </c>
      <c r="L10" t="e">
        <f ca="1">VLOOKUP(J10,'U3&amp;4'!D:D,1,FALSE)</f>
        <v>#NAME?</v>
      </c>
    </row>
    <row r="11" spans="1:12">
      <c r="A11" t="s">
        <v>126</v>
      </c>
      <c r="B11" t="s">
        <v>130</v>
      </c>
      <c r="C11" t="e">
        <f t="shared" ca="1" si="0"/>
        <v>#NAME?</v>
      </c>
      <c r="D11" s="2">
        <v>6820.96</v>
      </c>
      <c r="E11" t="str">
        <f>VLOOKUP(B11,'U1&amp;2'!C:C,1,FALSE)</f>
        <v>10027025-811</v>
      </c>
      <c r="H11" t="s">
        <v>142</v>
      </c>
      <c r="I11" t="s">
        <v>69</v>
      </c>
      <c r="J11" t="e">
        <f t="shared" ca="1" si="1"/>
        <v>#NAME?</v>
      </c>
      <c r="K11" s="2">
        <v>7750.0599999999995</v>
      </c>
      <c r="L11" t="e">
        <f ca="1">VLOOKUP(J11,'U3&amp;4'!D:D,1,FALSE)</f>
        <v>#NAME?</v>
      </c>
    </row>
    <row r="12" spans="1:12">
      <c r="A12" t="s">
        <v>126</v>
      </c>
      <c r="B12" t="s">
        <v>131</v>
      </c>
      <c r="C12" t="e">
        <f t="shared" ca="1" si="0"/>
        <v>#NAME?</v>
      </c>
      <c r="D12" s="2">
        <v>653.22500000000002</v>
      </c>
      <c r="E12" t="str">
        <f>VLOOKUP(B12,'U1&amp;2'!C:C,1,FALSE)</f>
        <v>10027025-812</v>
      </c>
      <c r="H12" t="s">
        <v>142</v>
      </c>
      <c r="I12" t="s">
        <v>71</v>
      </c>
      <c r="J12" t="e">
        <f t="shared" ca="1" si="1"/>
        <v>#NAME?</v>
      </c>
      <c r="K12" s="2">
        <v>8160.29</v>
      </c>
      <c r="L12" t="e">
        <f ca="1">VLOOKUP(J12,'U3&amp;4'!D:D,1,FALSE)</f>
        <v>#NAME?</v>
      </c>
    </row>
    <row r="13" spans="1:12">
      <c r="A13" t="s">
        <v>126</v>
      </c>
      <c r="B13" t="s">
        <v>132</v>
      </c>
      <c r="C13" t="e">
        <f t="shared" ca="1" si="0"/>
        <v>#NAME?</v>
      </c>
      <c r="D13" s="2">
        <v>216.9</v>
      </c>
      <c r="E13" t="str">
        <f>VLOOKUP(B13,'U1&amp;2'!C:C,1,FALSE)</f>
        <v>10027025-814</v>
      </c>
      <c r="H13" t="s">
        <v>142</v>
      </c>
      <c r="I13" t="s">
        <v>73</v>
      </c>
      <c r="J13" t="e">
        <f t="shared" ca="1" si="1"/>
        <v>#NAME?</v>
      </c>
      <c r="K13" s="2">
        <v>3152.3912499999992</v>
      </c>
      <c r="L13" t="e">
        <f ca="1">VLOOKUP(J13,'U3&amp;4'!D:D,1,FALSE)</f>
        <v>#NAME?</v>
      </c>
    </row>
    <row r="14" spans="1:12">
      <c r="A14" t="s">
        <v>126</v>
      </c>
      <c r="B14" t="s">
        <v>133</v>
      </c>
      <c r="C14" t="e">
        <f t="shared" ca="1" si="0"/>
        <v>#NAME?</v>
      </c>
      <c r="D14" s="2">
        <v>683.88</v>
      </c>
      <c r="E14" t="str">
        <f>VLOOKUP(B14,'U1&amp;2'!C:C,1,FALSE)</f>
        <v>10027025-815</v>
      </c>
      <c r="H14" t="s">
        <v>142</v>
      </c>
      <c r="I14" t="s">
        <v>75</v>
      </c>
      <c r="J14" t="e">
        <f t="shared" ca="1" si="1"/>
        <v>#NAME?</v>
      </c>
      <c r="K14" s="2">
        <v>1046.9074999999998</v>
      </c>
      <c r="L14" t="e">
        <f ca="1">VLOOKUP(J14,'U3&amp;4'!D:D,1,FALSE)</f>
        <v>#NAME?</v>
      </c>
    </row>
    <row r="15" spans="1:12">
      <c r="A15" t="s">
        <v>126</v>
      </c>
      <c r="B15" t="s">
        <v>134</v>
      </c>
      <c r="C15" t="e">
        <f t="shared" ca="1" si="0"/>
        <v>#NAME?</v>
      </c>
      <c r="D15" s="2">
        <v>1157.48</v>
      </c>
      <c r="E15" t="str">
        <f>VLOOKUP(B15,'U1&amp;2'!C:C,1,FALSE)</f>
        <v>10027025-816</v>
      </c>
      <c r="H15" t="s">
        <v>142</v>
      </c>
      <c r="I15" t="s">
        <v>77</v>
      </c>
      <c r="J15" t="e">
        <f t="shared" ca="1" si="1"/>
        <v>#NAME?</v>
      </c>
      <c r="K15" s="2">
        <v>303.85000000000002</v>
      </c>
      <c r="L15" t="e">
        <f ca="1">VLOOKUP(J15,'U3&amp;4'!D:D,1,FALSE)</f>
        <v>#NAME?</v>
      </c>
    </row>
    <row r="16" spans="1:12">
      <c r="A16" t="s">
        <v>126</v>
      </c>
      <c r="B16" t="s">
        <v>135</v>
      </c>
      <c r="C16" t="e">
        <f t="shared" ca="1" si="0"/>
        <v>#NAME?</v>
      </c>
      <c r="D16" s="2">
        <v>500</v>
      </c>
      <c r="E16" t="str">
        <f>VLOOKUP(B16,'U1&amp;2'!C:C,1,FALSE)</f>
        <v>10027025-818</v>
      </c>
      <c r="H16" t="s">
        <v>142</v>
      </c>
      <c r="I16" t="s">
        <v>79</v>
      </c>
      <c r="J16" t="e">
        <f t="shared" ca="1" si="1"/>
        <v>#NAME?</v>
      </c>
      <c r="K16" s="2">
        <v>3423.81</v>
      </c>
      <c r="L16" t="e">
        <f ca="1">VLOOKUP(J16,'U3&amp;4'!D:D,1,FALSE)</f>
        <v>#NAME?</v>
      </c>
    </row>
    <row r="17" spans="1:12">
      <c r="A17" t="s">
        <v>126</v>
      </c>
      <c r="B17" t="s">
        <v>136</v>
      </c>
      <c r="C17" t="e">
        <f t="shared" ca="1" si="0"/>
        <v>#NAME?</v>
      </c>
      <c r="D17" s="2">
        <v>384.04</v>
      </c>
      <c r="E17" t="str">
        <f>VLOOKUP(B17,'U1&amp;2'!C:C,1,FALSE)</f>
        <v>10027025-819</v>
      </c>
      <c r="H17" t="s">
        <v>142</v>
      </c>
      <c r="I17" t="s">
        <v>81</v>
      </c>
      <c r="J17" t="e">
        <f t="shared" ca="1" si="1"/>
        <v>#NAME?</v>
      </c>
      <c r="K17" s="2">
        <v>315.85000000000002</v>
      </c>
      <c r="L17" t="e">
        <f ca="1">VLOOKUP(J17,'U3&amp;4'!D:D,1,FALSE)</f>
        <v>#NAME?</v>
      </c>
    </row>
    <row r="18" spans="1:12">
      <c r="A18" t="s">
        <v>126</v>
      </c>
      <c r="B18" t="s">
        <v>137</v>
      </c>
      <c r="C18" t="e">
        <f t="shared" ca="1" si="0"/>
        <v>#NAME?</v>
      </c>
      <c r="D18" s="2">
        <v>124372.33</v>
      </c>
      <c r="E18" t="str">
        <f>VLOOKUP(B18,'U1&amp;2'!C:C,1,FALSE)</f>
        <v>10027663-900</v>
      </c>
      <c r="H18" t="s">
        <v>142</v>
      </c>
      <c r="I18" t="s">
        <v>83</v>
      </c>
      <c r="J18" t="e">
        <f t="shared" ca="1" si="1"/>
        <v>#NAME?</v>
      </c>
      <c r="K18" s="2">
        <v>125</v>
      </c>
      <c r="L18" t="e">
        <f ca="1">VLOOKUP(J18,'U3&amp;4'!D:D,1,FALSE)</f>
        <v>#NAME?</v>
      </c>
    </row>
    <row r="19" spans="1:12">
      <c r="A19" t="s">
        <v>126</v>
      </c>
      <c r="B19" t="s">
        <v>118</v>
      </c>
      <c r="C19" t="e">
        <f t="shared" ca="1" si="0"/>
        <v>#NAME?</v>
      </c>
      <c r="D19" s="2">
        <v>58.857999999999997</v>
      </c>
      <c r="E19" t="str">
        <f>VLOOKUP(B19,'U1&amp;2'!C:C,1,FALSE)</f>
        <v>10027961-900</v>
      </c>
      <c r="H19" t="s">
        <v>142</v>
      </c>
      <c r="I19" t="s">
        <v>91</v>
      </c>
      <c r="J19" t="e">
        <f t="shared" ca="1" si="1"/>
        <v>#NAME?</v>
      </c>
      <c r="K19" s="2">
        <v>562.5</v>
      </c>
      <c r="L19" t="e">
        <f ca="1">VLOOKUP(J19,'U3&amp;4'!D:D,1,FALSE)</f>
        <v>#NAME?</v>
      </c>
    </row>
    <row r="20" spans="1:12">
      <c r="A20" t="s">
        <v>126</v>
      </c>
      <c r="B20" t="s">
        <v>138</v>
      </c>
      <c r="C20" t="e">
        <f t="shared" ca="1" si="0"/>
        <v>#NAME?</v>
      </c>
      <c r="D20" s="2">
        <v>99753.86</v>
      </c>
      <c r="E20" t="str">
        <f>VLOOKUP(B20,'U1&amp;2'!C:C,1,FALSE)</f>
        <v>10028291-900</v>
      </c>
      <c r="H20" t="s">
        <v>142</v>
      </c>
      <c r="I20" t="s">
        <v>36</v>
      </c>
      <c r="J20" t="e">
        <f t="shared" ca="1" si="1"/>
        <v>#NAME?</v>
      </c>
      <c r="K20" s="2">
        <v>1881.75875</v>
      </c>
      <c r="L20" t="e">
        <f ca="1">VLOOKUP(J20,'U3&amp;4'!D:D,1,FALSE)</f>
        <v>#NAME?</v>
      </c>
    </row>
    <row r="21" spans="1:12">
      <c r="A21" t="s">
        <v>126</v>
      </c>
      <c r="B21" t="s">
        <v>95</v>
      </c>
      <c r="C21" t="e">
        <f t="shared" ca="1" si="0"/>
        <v>#NAME?</v>
      </c>
      <c r="D21" s="2">
        <v>24827.530500000001</v>
      </c>
      <c r="E21" t="str">
        <f>VLOOKUP(B21,'U1&amp;2'!C:C,1,FALSE)</f>
        <v>70001234-100</v>
      </c>
      <c r="H21" t="s">
        <v>142</v>
      </c>
      <c r="I21" t="s">
        <v>43</v>
      </c>
      <c r="J21" t="e">
        <f t="shared" ca="1" si="1"/>
        <v>#NAME?</v>
      </c>
      <c r="K21" s="2">
        <v>4023.1</v>
      </c>
      <c r="L21" t="e">
        <f ca="1">VLOOKUP(J21,'U3&amp;4'!D:D,1,FALSE)</f>
        <v>#NAME?</v>
      </c>
    </row>
    <row r="22" spans="1:12">
      <c r="A22" t="s">
        <v>126</v>
      </c>
      <c r="B22" t="s">
        <v>97</v>
      </c>
      <c r="C22" t="e">
        <f t="shared" ca="1" si="0"/>
        <v>#NAME?</v>
      </c>
      <c r="D22" s="2">
        <v>3754.65</v>
      </c>
      <c r="E22" t="str">
        <f>VLOOKUP(B22,'U1&amp;2'!C:C,1,FALSE)</f>
        <v>70001234-101</v>
      </c>
      <c r="H22" t="s">
        <v>142</v>
      </c>
      <c r="I22" t="s">
        <v>118</v>
      </c>
      <c r="J22" t="e">
        <f t="shared" ca="1" si="1"/>
        <v>#NAME?</v>
      </c>
      <c r="K22" s="2">
        <v>117.756</v>
      </c>
      <c r="L22" t="e">
        <f ca="1">VLOOKUP(J22,'U3&amp;4'!D:D,1,FALSE)</f>
        <v>#NAME?</v>
      </c>
    </row>
    <row r="23" spans="1:12">
      <c r="A23" t="s">
        <v>126</v>
      </c>
      <c r="B23" t="s">
        <v>99</v>
      </c>
      <c r="C23" t="e">
        <f t="shared" ca="1" si="0"/>
        <v>#NAME?</v>
      </c>
      <c r="D23" s="2">
        <v>22448.89</v>
      </c>
      <c r="E23" t="str">
        <f>VLOOKUP(B23,'U1&amp;2'!C:C,1,FALSE)</f>
        <v>70001234-102</v>
      </c>
      <c r="H23" t="s">
        <v>142</v>
      </c>
      <c r="I23" t="s">
        <v>121</v>
      </c>
      <c r="J23" t="e">
        <f t="shared" ca="1" si="1"/>
        <v>#NAME?</v>
      </c>
      <c r="K23" s="2">
        <v>2782.665</v>
      </c>
      <c r="L23" t="e">
        <f ca="1">VLOOKUP(J23,'U3&amp;4'!D:D,1,FALSE)</f>
        <v>#NAME?</v>
      </c>
    </row>
    <row r="24" spans="1:12">
      <c r="A24" t="s">
        <v>126</v>
      </c>
      <c r="B24" t="s">
        <v>101</v>
      </c>
      <c r="C24" t="e">
        <f t="shared" ca="1" si="0"/>
        <v>#NAME?</v>
      </c>
      <c r="D24" s="2">
        <v>6355.61</v>
      </c>
      <c r="E24" t="str">
        <f>VLOOKUP(B24,'U1&amp;2'!C:C,1,FALSE)</f>
        <v>70001234-103</v>
      </c>
      <c r="H24" t="s">
        <v>142</v>
      </c>
      <c r="I24" t="s">
        <v>95</v>
      </c>
      <c r="J24" t="e">
        <f t="shared" ca="1" si="1"/>
        <v>#NAME?</v>
      </c>
      <c r="K24" s="2">
        <v>8275.933500000001</v>
      </c>
      <c r="L24" t="e">
        <f ca="1">VLOOKUP(J24,'U3&amp;4'!D:D,1,FALSE)</f>
        <v>#NAME?</v>
      </c>
    </row>
    <row r="25" spans="1:12">
      <c r="A25" t="s">
        <v>126</v>
      </c>
      <c r="B25" t="s">
        <v>104</v>
      </c>
      <c r="C25" t="e">
        <f t="shared" ca="1" si="0"/>
        <v>#NAME?</v>
      </c>
      <c r="D25" s="2">
        <v>1025.42</v>
      </c>
      <c r="E25" t="str">
        <f>VLOOKUP(B25,'U1&amp;2'!C:C,1,FALSE)</f>
        <v>70001234-106</v>
      </c>
      <c r="H25" t="s">
        <v>142</v>
      </c>
      <c r="I25" t="s">
        <v>97</v>
      </c>
      <c r="J25" t="e">
        <f t="shared" ca="1" si="1"/>
        <v>#NAME?</v>
      </c>
      <c r="K25" s="2">
        <v>1251.56</v>
      </c>
      <c r="L25" t="e">
        <f ca="1">VLOOKUP(J25,'U3&amp;4'!D:D,1,FALSE)</f>
        <v>#NAME?</v>
      </c>
    </row>
    <row r="26" spans="1:12">
      <c r="A26" t="s">
        <v>126</v>
      </c>
      <c r="B26" t="s">
        <v>108</v>
      </c>
      <c r="C26" t="e">
        <f t="shared" ca="1" si="0"/>
        <v>#NAME?</v>
      </c>
      <c r="D26" s="2">
        <v>1456.92</v>
      </c>
      <c r="E26" t="str">
        <f>VLOOKUP(B26,'U1&amp;2'!C:C,1,FALSE)</f>
        <v>70001238-104</v>
      </c>
      <c r="H26" t="s">
        <v>142</v>
      </c>
      <c r="I26" t="s">
        <v>99</v>
      </c>
      <c r="J26" t="e">
        <f t="shared" ca="1" si="1"/>
        <v>#NAME?</v>
      </c>
      <c r="K26" s="2">
        <v>7482.96</v>
      </c>
      <c r="L26" t="e">
        <f ca="1">VLOOKUP(J26,'U3&amp;4'!D:D,1,FALSE)</f>
        <v>#NAME?</v>
      </c>
    </row>
    <row r="27" spans="1:12">
      <c r="A27" t="s">
        <v>140</v>
      </c>
      <c r="B27" t="s">
        <v>127</v>
      </c>
      <c r="C27" t="e">
        <f t="shared" ca="1" si="0"/>
        <v>#NAME?</v>
      </c>
      <c r="D27" s="2">
        <v>2.807499998084495E-3</v>
      </c>
      <c r="E27" t="str">
        <f>VLOOKUP(B27,'U1&amp;2'!C:C,1,FALSE)</f>
        <v>000</v>
      </c>
      <c r="H27" t="s">
        <v>142</v>
      </c>
      <c r="I27" t="s">
        <v>101</v>
      </c>
      <c r="J27" t="e">
        <f t="shared" ca="1" si="1"/>
        <v>#NAME?</v>
      </c>
      <c r="K27" s="2">
        <v>2118.54</v>
      </c>
      <c r="L27" t="e">
        <f ca="1">VLOOKUP(J27,'U3&amp;4'!D:D,1,FALSE)</f>
        <v>#NAME?</v>
      </c>
    </row>
    <row r="28" spans="1:12">
      <c r="A28" t="s">
        <v>140</v>
      </c>
      <c r="B28" t="s">
        <v>128</v>
      </c>
      <c r="C28" t="e">
        <f t="shared" ca="1" si="0"/>
        <v>#NAME?</v>
      </c>
      <c r="D28" s="2">
        <v>-1535.08</v>
      </c>
      <c r="E28" t="str">
        <f>VLOOKUP(B28,'U1&amp;2'!C:C,1,FALSE)</f>
        <v>10026992-900</v>
      </c>
      <c r="H28" t="s">
        <v>142</v>
      </c>
      <c r="I28" t="s">
        <v>104</v>
      </c>
      <c r="J28" t="e">
        <f t="shared" ca="1" si="1"/>
        <v>#NAME?</v>
      </c>
      <c r="K28" s="2">
        <v>341.81</v>
      </c>
      <c r="L28" t="e">
        <f ca="1">VLOOKUP(J28,'U3&amp;4'!D:D,1,FALSE)</f>
        <v>#NAME?</v>
      </c>
    </row>
    <row r="29" spans="1:12">
      <c r="A29" t="s">
        <v>140</v>
      </c>
      <c r="B29" t="s">
        <v>49</v>
      </c>
      <c r="C29" t="e">
        <f t="shared" ca="1" si="0"/>
        <v>#NAME?</v>
      </c>
      <c r="D29" s="2">
        <v>28.558688500000017</v>
      </c>
      <c r="E29" t="str">
        <f>VLOOKUP(B29,'U1&amp;2'!C:C,1,FALSE)</f>
        <v>10027024-810</v>
      </c>
      <c r="H29" t="s">
        <v>142</v>
      </c>
      <c r="I29" t="s">
        <v>108</v>
      </c>
      <c r="J29" t="e">
        <f t="shared" ca="1" si="1"/>
        <v>#NAME?</v>
      </c>
      <c r="K29" s="2">
        <v>485.65</v>
      </c>
      <c r="L29" t="e">
        <f ca="1">VLOOKUP(J29,'U3&amp;4'!D:D,1,FALSE)</f>
        <v>#NAME?</v>
      </c>
    </row>
    <row r="30" spans="1:12">
      <c r="A30" t="s">
        <v>140</v>
      </c>
      <c r="B30" t="s">
        <v>52</v>
      </c>
      <c r="C30" t="e">
        <f t="shared" ca="1" si="0"/>
        <v>#NAME?</v>
      </c>
      <c r="D30" s="2">
        <v>2170.36</v>
      </c>
      <c r="E30" t="str">
        <f>VLOOKUP(B30,'U1&amp;2'!C:C,1,FALSE)</f>
        <v>10027024-811</v>
      </c>
      <c r="H30" t="s">
        <v>143</v>
      </c>
      <c r="I30" t="s">
        <v>127</v>
      </c>
      <c r="J30" t="e">
        <f t="shared" ca="1" si="1"/>
        <v>#NAME?</v>
      </c>
      <c r="K30" s="2">
        <v>2.3462500001301123E-3</v>
      </c>
      <c r="L30" t="e">
        <f ca="1">VLOOKUP(J30,'U3&amp;4'!D:D,1,FALSE)</f>
        <v>#NAME?</v>
      </c>
    </row>
    <row r="31" spans="1:12">
      <c r="A31" t="s">
        <v>140</v>
      </c>
      <c r="B31" t="s">
        <v>54</v>
      </c>
      <c r="C31" t="e">
        <f t="shared" ca="1" si="0"/>
        <v>#NAME?</v>
      </c>
      <c r="D31" s="2">
        <v>1295.554126</v>
      </c>
      <c r="E31" t="str">
        <f>VLOOKUP(B31,'U1&amp;2'!C:C,1,FALSE)</f>
        <v>10027024-812</v>
      </c>
      <c r="H31" t="s">
        <v>143</v>
      </c>
      <c r="I31" t="s">
        <v>114</v>
      </c>
      <c r="J31" t="e">
        <f t="shared" ca="1" si="1"/>
        <v>#NAME?</v>
      </c>
      <c r="K31" s="2">
        <v>26496.263750000002</v>
      </c>
      <c r="L31" t="e">
        <f ca="1">VLOOKUP(J31,'U3&amp;4'!D:D,1,FALSE)</f>
        <v>#NAME?</v>
      </c>
    </row>
    <row r="32" spans="1:12">
      <c r="A32" t="s">
        <v>140</v>
      </c>
      <c r="B32" t="s">
        <v>56</v>
      </c>
      <c r="C32" t="e">
        <f t="shared" ca="1" si="0"/>
        <v>#NAME?</v>
      </c>
      <c r="D32" s="2">
        <v>-13.154121999999997</v>
      </c>
      <c r="E32" t="str">
        <f>VLOOKUP(B32,'U1&amp;2'!C:C,1,FALSE)</f>
        <v>10027024-813</v>
      </c>
      <c r="H32" t="s">
        <v>143</v>
      </c>
      <c r="I32" t="s">
        <v>116</v>
      </c>
      <c r="J32" t="e">
        <f t="shared" ca="1" si="1"/>
        <v>#NAME?</v>
      </c>
      <c r="K32" s="2">
        <v>-511.69</v>
      </c>
      <c r="L32" t="e">
        <f ca="1">VLOOKUP(J32,'U3&amp;4'!D:D,1,FALSE)</f>
        <v>#NAME?</v>
      </c>
    </row>
    <row r="33" spans="1:12">
      <c r="A33" t="s">
        <v>140</v>
      </c>
      <c r="B33" t="s">
        <v>60</v>
      </c>
      <c r="C33" t="e">
        <f t="shared" ca="1" si="0"/>
        <v>#NAME?</v>
      </c>
      <c r="D33" s="2">
        <v>1606.6</v>
      </c>
      <c r="E33" t="str">
        <f>VLOOKUP(B33,'U1&amp;2'!C:C,1,FALSE)</f>
        <v>10027024-815</v>
      </c>
      <c r="H33" t="s">
        <v>143</v>
      </c>
      <c r="I33" t="s">
        <v>49</v>
      </c>
      <c r="J33" t="e">
        <f t="shared" ca="1" si="1"/>
        <v>#NAME?</v>
      </c>
      <c r="K33" s="2">
        <v>30.531905749999979</v>
      </c>
      <c r="L33" t="e">
        <f ca="1">VLOOKUP(J33,'U3&amp;4'!D:D,1,FALSE)</f>
        <v>#NAME?</v>
      </c>
    </row>
    <row r="34" spans="1:12">
      <c r="A34" t="s">
        <v>140</v>
      </c>
      <c r="B34" t="s">
        <v>64</v>
      </c>
      <c r="C34" t="e">
        <f t="shared" ca="1" si="0"/>
        <v>#NAME?</v>
      </c>
      <c r="D34" s="2">
        <v>397.24</v>
      </c>
      <c r="E34" t="str">
        <f>VLOOKUP(B34,'U1&amp;2'!C:C,1,FALSE)</f>
        <v>10027024-818</v>
      </c>
      <c r="H34" t="s">
        <v>143</v>
      </c>
      <c r="I34" t="s">
        <v>52</v>
      </c>
      <c r="J34" t="e">
        <f t="shared" ca="1" si="1"/>
        <v>#NAME?</v>
      </c>
      <c r="K34" s="2">
        <v>2320.91</v>
      </c>
      <c r="L34" t="e">
        <f ca="1">VLOOKUP(J34,'U3&amp;4'!D:D,1,FALSE)</f>
        <v>#NAME?</v>
      </c>
    </row>
    <row r="35" spans="1:12">
      <c r="A35" t="s">
        <v>140</v>
      </c>
      <c r="B35" t="s">
        <v>129</v>
      </c>
      <c r="C35" t="e">
        <f t="shared" ca="1" si="0"/>
        <v>#NAME?</v>
      </c>
      <c r="D35" s="2">
        <v>13385.205</v>
      </c>
      <c r="E35" t="str">
        <f>VLOOKUP(B35,'U1&amp;2'!C:C,1,FALSE)</f>
        <v>10027025-810</v>
      </c>
      <c r="H35" t="s">
        <v>143</v>
      </c>
      <c r="I35" t="s">
        <v>54</v>
      </c>
      <c r="J35" t="e">
        <f t="shared" ca="1" si="1"/>
        <v>#NAME?</v>
      </c>
      <c r="K35" s="2">
        <v>1385.3829370000001</v>
      </c>
      <c r="L35" t="e">
        <f ca="1">VLOOKUP(J35,'U3&amp;4'!D:D,1,FALSE)</f>
        <v>#NAME?</v>
      </c>
    </row>
    <row r="36" spans="1:12">
      <c r="A36" t="s">
        <v>140</v>
      </c>
      <c r="B36" t="s">
        <v>130</v>
      </c>
      <c r="C36" t="e">
        <f t="shared" ca="1" si="0"/>
        <v>#NAME?</v>
      </c>
      <c r="D36" s="2">
        <v>6820.97</v>
      </c>
      <c r="E36" t="str">
        <f>VLOOKUP(B36,'U1&amp;2'!C:C,1,FALSE)</f>
        <v>10027025-811</v>
      </c>
      <c r="H36" t="s">
        <v>143</v>
      </c>
      <c r="I36" t="s">
        <v>56</v>
      </c>
      <c r="J36" t="e">
        <f t="shared" ca="1" si="1"/>
        <v>#NAME?</v>
      </c>
      <c r="K36" s="2">
        <v>-14.062939</v>
      </c>
      <c r="L36" t="e">
        <f ca="1">VLOOKUP(J36,'U3&amp;4'!D:D,1,FALSE)</f>
        <v>#NAME?</v>
      </c>
    </row>
    <row r="37" spans="1:12">
      <c r="A37" t="s">
        <v>140</v>
      </c>
      <c r="B37" t="s">
        <v>131</v>
      </c>
      <c r="C37" t="e">
        <f t="shared" ca="1" si="0"/>
        <v>#NAME?</v>
      </c>
      <c r="D37" s="2">
        <v>653.255</v>
      </c>
      <c r="E37" t="str">
        <f>VLOOKUP(B37,'U1&amp;2'!C:C,1,FALSE)</f>
        <v>10027025-812</v>
      </c>
      <c r="H37" t="s">
        <v>143</v>
      </c>
      <c r="I37" t="s">
        <v>60</v>
      </c>
      <c r="J37" t="e">
        <f t="shared" ca="1" si="1"/>
        <v>#NAME?</v>
      </c>
      <c r="K37" s="2">
        <v>1718.05</v>
      </c>
      <c r="L37" t="e">
        <f ca="1">VLOOKUP(J37,'U3&amp;4'!D:D,1,FALSE)</f>
        <v>#NAME?</v>
      </c>
    </row>
    <row r="38" spans="1:12">
      <c r="A38" t="s">
        <v>140</v>
      </c>
      <c r="B38" t="s">
        <v>132</v>
      </c>
      <c r="C38" t="e">
        <f t="shared" ca="1" si="0"/>
        <v>#NAME?</v>
      </c>
      <c r="D38" s="2">
        <v>216.9</v>
      </c>
      <c r="E38" t="str">
        <f>VLOOKUP(B38,'U1&amp;2'!C:C,1,FALSE)</f>
        <v>10027025-814</v>
      </c>
      <c r="H38" t="s">
        <v>143</v>
      </c>
      <c r="I38" t="s">
        <v>64</v>
      </c>
      <c r="J38" t="e">
        <f t="shared" ca="1" si="1"/>
        <v>#NAME?</v>
      </c>
      <c r="K38" s="2">
        <v>424.8</v>
      </c>
      <c r="L38" t="e">
        <f ca="1">VLOOKUP(J38,'U3&amp;4'!D:D,1,FALSE)</f>
        <v>#NAME?</v>
      </c>
    </row>
    <row r="39" spans="1:12">
      <c r="A39" t="s">
        <v>140</v>
      </c>
      <c r="B39" t="s">
        <v>133</v>
      </c>
      <c r="C39" t="e">
        <f t="shared" ca="1" si="0"/>
        <v>#NAME?</v>
      </c>
      <c r="D39" s="2">
        <v>683.88</v>
      </c>
      <c r="E39" t="str">
        <f>VLOOKUP(B39,'U1&amp;2'!C:C,1,FALSE)</f>
        <v>10027025-815</v>
      </c>
      <c r="H39" t="s">
        <v>143</v>
      </c>
      <c r="I39" t="s">
        <v>69</v>
      </c>
      <c r="J39" t="e">
        <f t="shared" ca="1" si="1"/>
        <v>#NAME?</v>
      </c>
      <c r="K39" s="2">
        <v>7750.07</v>
      </c>
      <c r="L39" t="e">
        <f ca="1">VLOOKUP(J39,'U3&amp;4'!D:D,1,FALSE)</f>
        <v>#NAME?</v>
      </c>
    </row>
    <row r="40" spans="1:12">
      <c r="A40" t="s">
        <v>140</v>
      </c>
      <c r="B40" t="s">
        <v>134</v>
      </c>
      <c r="C40" t="e">
        <f t="shared" ca="1" si="0"/>
        <v>#NAME?</v>
      </c>
      <c r="D40" s="2">
        <v>1157.49</v>
      </c>
      <c r="E40" t="str">
        <f>VLOOKUP(B40,'U1&amp;2'!C:C,1,FALSE)</f>
        <v>10027025-816</v>
      </c>
      <c r="H40" t="s">
        <v>143</v>
      </c>
      <c r="I40" t="s">
        <v>71</v>
      </c>
      <c r="J40" t="e">
        <f t="shared" ca="1" si="1"/>
        <v>#NAME?</v>
      </c>
      <c r="K40" s="2">
        <v>8160.29</v>
      </c>
      <c r="L40" t="e">
        <f ca="1">VLOOKUP(J40,'U3&amp;4'!D:D,1,FALSE)</f>
        <v>#NAME?</v>
      </c>
    </row>
    <row r="41" spans="1:12">
      <c r="A41" t="s">
        <v>140</v>
      </c>
      <c r="B41" t="s">
        <v>135</v>
      </c>
      <c r="C41" t="e">
        <f t="shared" ca="1" si="0"/>
        <v>#NAME?</v>
      </c>
      <c r="D41" s="2">
        <v>500</v>
      </c>
      <c r="E41" t="str">
        <f>VLOOKUP(B41,'U1&amp;2'!C:C,1,FALSE)</f>
        <v>10027025-818</v>
      </c>
      <c r="H41" t="s">
        <v>143</v>
      </c>
      <c r="I41" t="s">
        <v>73</v>
      </c>
      <c r="J41" t="e">
        <f t="shared" ca="1" si="1"/>
        <v>#NAME?</v>
      </c>
      <c r="K41" s="2">
        <v>3152.3212499999991</v>
      </c>
      <c r="L41" t="e">
        <f ca="1">VLOOKUP(J41,'U3&amp;4'!D:D,1,FALSE)</f>
        <v>#NAME?</v>
      </c>
    </row>
    <row r="42" spans="1:12">
      <c r="A42" t="s">
        <v>140</v>
      </c>
      <c r="B42" t="s">
        <v>136</v>
      </c>
      <c r="C42" t="e">
        <f t="shared" ca="1" si="0"/>
        <v>#NAME?</v>
      </c>
      <c r="D42" s="2">
        <v>384.04</v>
      </c>
      <c r="E42" t="str">
        <f>VLOOKUP(B42,'U1&amp;2'!C:C,1,FALSE)</f>
        <v>10027025-819</v>
      </c>
      <c r="H42" t="s">
        <v>143</v>
      </c>
      <c r="I42" t="s">
        <v>75</v>
      </c>
      <c r="J42" t="e">
        <f t="shared" ca="1" si="1"/>
        <v>#NAME?</v>
      </c>
      <c r="K42" s="2">
        <v>1046.9375</v>
      </c>
      <c r="L42" t="e">
        <f ca="1">VLOOKUP(J42,'U3&amp;4'!D:D,1,FALSE)</f>
        <v>#NAME?</v>
      </c>
    </row>
    <row r="43" spans="1:12">
      <c r="A43" t="s">
        <v>140</v>
      </c>
      <c r="B43" t="s">
        <v>137</v>
      </c>
      <c r="C43" t="e">
        <f t="shared" ca="1" si="0"/>
        <v>#NAME?</v>
      </c>
      <c r="D43" s="2">
        <v>124372.41</v>
      </c>
      <c r="E43" t="str">
        <f>VLOOKUP(B43,'U1&amp;2'!C:C,1,FALSE)</f>
        <v>10027663-900</v>
      </c>
      <c r="H43" t="s">
        <v>143</v>
      </c>
      <c r="I43" t="s">
        <v>77</v>
      </c>
      <c r="J43" t="e">
        <f t="shared" ca="1" si="1"/>
        <v>#NAME?</v>
      </c>
      <c r="K43" s="2">
        <v>303.85000000000002</v>
      </c>
      <c r="L43" t="e">
        <f ca="1">VLOOKUP(J43,'U3&amp;4'!D:D,1,FALSE)</f>
        <v>#NAME?</v>
      </c>
    </row>
    <row r="44" spans="1:12">
      <c r="A44" t="s">
        <v>140</v>
      </c>
      <c r="B44" t="s">
        <v>118</v>
      </c>
      <c r="C44" t="e">
        <f t="shared" ca="1" si="0"/>
        <v>#NAME?</v>
      </c>
      <c r="D44" s="2">
        <v>58.867999999999995</v>
      </c>
      <c r="E44" t="str">
        <f>VLOOKUP(B44,'U1&amp;2'!C:C,1,FALSE)</f>
        <v>10027961-900</v>
      </c>
      <c r="H44" t="s">
        <v>143</v>
      </c>
      <c r="I44" t="s">
        <v>79</v>
      </c>
      <c r="J44" t="e">
        <f t="shared" ca="1" si="1"/>
        <v>#NAME?</v>
      </c>
      <c r="K44" s="2">
        <v>3423.82</v>
      </c>
      <c r="L44" t="e">
        <f ca="1">VLOOKUP(J44,'U3&amp;4'!D:D,1,FALSE)</f>
        <v>#NAME?</v>
      </c>
    </row>
    <row r="45" spans="1:12">
      <c r="A45" t="s">
        <v>140</v>
      </c>
      <c r="B45" t="s">
        <v>138</v>
      </c>
      <c r="C45" t="e">
        <f t="shared" ca="1" si="0"/>
        <v>#NAME?</v>
      </c>
      <c r="D45" s="2">
        <v>99753.81</v>
      </c>
      <c r="E45" t="str">
        <f>VLOOKUP(B45,'U1&amp;2'!C:C,1,FALSE)</f>
        <v>10028291-900</v>
      </c>
      <c r="H45" t="s">
        <v>143</v>
      </c>
      <c r="I45" t="s">
        <v>81</v>
      </c>
      <c r="J45" t="e">
        <f t="shared" ca="1" si="1"/>
        <v>#NAME?</v>
      </c>
      <c r="K45" s="2">
        <v>315.88</v>
      </c>
      <c r="L45" t="e">
        <f ca="1">VLOOKUP(J45,'U3&amp;4'!D:D,1,FALSE)</f>
        <v>#NAME?</v>
      </c>
    </row>
    <row r="46" spans="1:12">
      <c r="A46" t="s">
        <v>140</v>
      </c>
      <c r="B46" t="s">
        <v>95</v>
      </c>
      <c r="C46" t="e">
        <f t="shared" ca="1" si="0"/>
        <v>#NAME?</v>
      </c>
      <c r="D46" s="2">
        <v>24827.660499999998</v>
      </c>
      <c r="E46" t="str">
        <f>VLOOKUP(B46,'U1&amp;2'!C:C,1,FALSE)</f>
        <v>70001234-100</v>
      </c>
      <c r="H46" t="s">
        <v>143</v>
      </c>
      <c r="I46" t="s">
        <v>83</v>
      </c>
      <c r="J46" t="e">
        <f t="shared" ca="1" si="1"/>
        <v>#NAME?</v>
      </c>
      <c r="K46" s="2">
        <v>125</v>
      </c>
      <c r="L46" t="e">
        <f ca="1">VLOOKUP(J46,'U3&amp;4'!D:D,1,FALSE)</f>
        <v>#NAME?</v>
      </c>
    </row>
    <row r="47" spans="1:12">
      <c r="A47" t="s">
        <v>140</v>
      </c>
      <c r="B47" t="s">
        <v>97</v>
      </c>
      <c r="C47" t="e">
        <f t="shared" ca="1" si="0"/>
        <v>#NAME?</v>
      </c>
      <c r="D47" s="2">
        <v>3754.65</v>
      </c>
      <c r="E47" t="str">
        <f>VLOOKUP(B47,'U1&amp;2'!C:C,1,FALSE)</f>
        <v>70001234-101</v>
      </c>
      <c r="H47" t="s">
        <v>143</v>
      </c>
      <c r="I47" t="s">
        <v>91</v>
      </c>
      <c r="J47" t="e">
        <f t="shared" ca="1" si="1"/>
        <v>#NAME?</v>
      </c>
      <c r="K47" s="2">
        <v>562.5</v>
      </c>
      <c r="L47" t="e">
        <f ca="1">VLOOKUP(J47,'U3&amp;4'!D:D,1,FALSE)</f>
        <v>#NAME?</v>
      </c>
    </row>
    <row r="48" spans="1:12">
      <c r="A48" t="s">
        <v>140</v>
      </c>
      <c r="B48" t="s">
        <v>99</v>
      </c>
      <c r="C48" t="e">
        <f t="shared" ca="1" si="0"/>
        <v>#NAME?</v>
      </c>
      <c r="D48" s="2">
        <v>22448.89</v>
      </c>
      <c r="E48" t="str">
        <f>VLOOKUP(B48,'U1&amp;2'!C:C,1,FALSE)</f>
        <v>70001234-102</v>
      </c>
      <c r="H48" t="s">
        <v>143</v>
      </c>
      <c r="I48" t="s">
        <v>36</v>
      </c>
      <c r="J48" t="e">
        <f t="shared" ca="1" si="1"/>
        <v>#NAME?</v>
      </c>
      <c r="K48" s="2">
        <v>1881.70875</v>
      </c>
      <c r="L48" t="e">
        <f ca="1">VLOOKUP(J48,'U3&amp;4'!D:D,1,FALSE)</f>
        <v>#NAME?</v>
      </c>
    </row>
    <row r="49" spans="1:12">
      <c r="A49" t="s">
        <v>140</v>
      </c>
      <c r="B49" t="s">
        <v>101</v>
      </c>
      <c r="C49" t="e">
        <f t="shared" ca="1" si="0"/>
        <v>#NAME?</v>
      </c>
      <c r="D49" s="2">
        <v>6355.61</v>
      </c>
      <c r="E49" t="str">
        <f>VLOOKUP(B49,'U1&amp;2'!C:C,1,FALSE)</f>
        <v>70001234-103</v>
      </c>
      <c r="H49" t="s">
        <v>143</v>
      </c>
      <c r="I49" t="s">
        <v>43</v>
      </c>
      <c r="J49" t="e">
        <f t="shared" ca="1" si="1"/>
        <v>#NAME?</v>
      </c>
      <c r="K49" s="2">
        <v>4023.12</v>
      </c>
      <c r="L49" t="e">
        <f ca="1">VLOOKUP(J49,'U3&amp;4'!D:D,1,FALSE)</f>
        <v>#NAME?</v>
      </c>
    </row>
    <row r="50" spans="1:12">
      <c r="A50" t="s">
        <v>140</v>
      </c>
      <c r="B50" t="s">
        <v>104</v>
      </c>
      <c r="C50" t="e">
        <f t="shared" ca="1" si="0"/>
        <v>#NAME?</v>
      </c>
      <c r="D50" s="2">
        <v>1025.42</v>
      </c>
      <c r="E50" t="str">
        <f>VLOOKUP(B50,'U1&amp;2'!C:C,1,FALSE)</f>
        <v>70001234-106</v>
      </c>
      <c r="H50" t="s">
        <v>143</v>
      </c>
      <c r="I50" t="s">
        <v>118</v>
      </c>
      <c r="J50" t="e">
        <f t="shared" ca="1" si="1"/>
        <v>#NAME?</v>
      </c>
      <c r="K50" s="2">
        <v>117.756</v>
      </c>
      <c r="L50" t="e">
        <f ca="1">VLOOKUP(J50,'U3&amp;4'!D:D,1,FALSE)</f>
        <v>#NAME?</v>
      </c>
    </row>
    <row r="51" spans="1:12">
      <c r="A51" t="s">
        <v>140</v>
      </c>
      <c r="B51" t="s">
        <v>108</v>
      </c>
      <c r="C51" t="e">
        <f t="shared" ca="1" si="0"/>
        <v>#NAME?</v>
      </c>
      <c r="D51" s="2">
        <v>1456.92</v>
      </c>
      <c r="E51" t="str">
        <f>VLOOKUP(B51,'U1&amp;2'!C:C,1,FALSE)</f>
        <v>70001238-104</v>
      </c>
      <c r="H51" t="s">
        <v>143</v>
      </c>
      <c r="I51" t="s">
        <v>121</v>
      </c>
      <c r="J51" t="e">
        <f t="shared" ca="1" si="1"/>
        <v>#NAME?</v>
      </c>
      <c r="K51" s="2">
        <v>2782.6949999999997</v>
      </c>
      <c r="L51" t="e">
        <f ca="1">VLOOKUP(J51,'U3&amp;4'!D:D,1,FALSE)</f>
        <v>#NAME?</v>
      </c>
    </row>
    <row r="52" spans="1:12">
      <c r="D52" s="3">
        <f>SUM(D2:D51)</f>
        <v>623611.9800000001</v>
      </c>
      <c r="H52" t="s">
        <v>143</v>
      </c>
      <c r="I52" t="s">
        <v>95</v>
      </c>
      <c r="J52" t="e">
        <f t="shared" ca="1" si="1"/>
        <v>#NAME?</v>
      </c>
      <c r="K52" s="2">
        <v>8275.933500000001</v>
      </c>
      <c r="L52" t="e">
        <f ca="1">VLOOKUP(J52,'U3&amp;4'!D:D,1,FALSE)</f>
        <v>#NAME?</v>
      </c>
    </row>
    <row r="53" spans="1:12">
      <c r="H53" t="s">
        <v>143</v>
      </c>
      <c r="I53" t="s">
        <v>97</v>
      </c>
      <c r="J53" t="e">
        <f t="shared" ca="1" si="1"/>
        <v>#NAME?</v>
      </c>
      <c r="K53" s="2">
        <v>1251.56</v>
      </c>
      <c r="L53" t="e">
        <f ca="1">VLOOKUP(J53,'U3&amp;4'!D:D,1,FALSE)</f>
        <v>#NAME?</v>
      </c>
    </row>
    <row r="54" spans="1:12">
      <c r="H54" t="s">
        <v>143</v>
      </c>
      <c r="I54" t="s">
        <v>99</v>
      </c>
      <c r="J54" t="e">
        <f t="shared" ca="1" si="1"/>
        <v>#NAME?</v>
      </c>
      <c r="K54" s="2">
        <v>7482.96</v>
      </c>
      <c r="L54" t="e">
        <f ca="1">VLOOKUP(J54,'U3&amp;4'!D:D,1,FALSE)</f>
        <v>#NAME?</v>
      </c>
    </row>
    <row r="55" spans="1:12">
      <c r="H55" t="s">
        <v>143</v>
      </c>
      <c r="I55" t="s">
        <v>101</v>
      </c>
      <c r="J55" t="e">
        <f t="shared" ca="1" si="1"/>
        <v>#NAME?</v>
      </c>
      <c r="K55" s="2">
        <v>2118.54</v>
      </c>
      <c r="L55" t="e">
        <f ca="1">VLOOKUP(J55,'U3&amp;4'!D:D,1,FALSE)</f>
        <v>#NAME?</v>
      </c>
    </row>
    <row r="56" spans="1:12">
      <c r="H56" t="s">
        <v>143</v>
      </c>
      <c r="I56" t="s">
        <v>104</v>
      </c>
      <c r="J56" t="e">
        <f t="shared" ca="1" si="1"/>
        <v>#NAME?</v>
      </c>
      <c r="K56" s="2">
        <v>341.81</v>
      </c>
      <c r="L56" t="e">
        <f ca="1">VLOOKUP(J56,'U3&amp;4'!D:D,1,FALSE)</f>
        <v>#NAME?</v>
      </c>
    </row>
    <row r="57" spans="1:12">
      <c r="H57" t="s">
        <v>143</v>
      </c>
      <c r="I57" t="s">
        <v>108</v>
      </c>
      <c r="J57" t="e">
        <f t="shared" ca="1" si="1"/>
        <v>#NAME?</v>
      </c>
      <c r="K57" s="2">
        <v>485.65</v>
      </c>
      <c r="L57" t="e">
        <f ca="1">VLOOKUP(J57,'U3&amp;4'!D:D,1,FALSE)</f>
        <v>#NAME?</v>
      </c>
    </row>
    <row r="58" spans="1:12">
      <c r="K58" s="3">
        <f>SUM(K2:K57)</f>
        <v>170905.09000000003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L2" sqref="L2"/>
    </sheetView>
  </sheetViews>
  <sheetFormatPr defaultRowHeight="14.25"/>
  <cols>
    <col min="1" max="1" width="10.875" customWidth="1"/>
    <col min="2" max="2" width="18" bestFit="1" customWidth="1"/>
    <col min="3" max="3" width="17.625" customWidth="1"/>
    <col min="4" max="4" width="11.375" bestFit="1" customWidth="1"/>
    <col min="8" max="8" width="9.125" customWidth="1"/>
    <col min="9" max="9" width="14" customWidth="1"/>
    <col min="10" max="10" width="14.125" customWidth="1"/>
    <col min="11" max="11" width="11.375" bestFit="1" customWidth="1"/>
  </cols>
  <sheetData>
    <row r="1" spans="1:12" ht="15">
      <c r="A1" s="55" t="s">
        <v>32</v>
      </c>
      <c r="B1" s="55" t="s">
        <v>125</v>
      </c>
      <c r="C1" t="s">
        <v>156</v>
      </c>
      <c r="D1" s="55" t="s">
        <v>148</v>
      </c>
      <c r="E1" s="55" t="s">
        <v>151</v>
      </c>
      <c r="H1" s="55" t="s">
        <v>32</v>
      </c>
      <c r="I1" s="55" t="s">
        <v>125</v>
      </c>
      <c r="J1" s="55" t="s">
        <v>155</v>
      </c>
      <c r="K1" s="55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2.9034999997747946E-3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2.2982499994412819E-3</v>
      </c>
      <c r="L2" t="e">
        <f ca="1">VLOOKUP(J2,'U3&amp;4'!D:D,1,FALSE)</f>
        <v>#NAME?</v>
      </c>
    </row>
    <row r="3" spans="1:12">
      <c r="A3" t="s">
        <v>126</v>
      </c>
      <c r="B3" t="s">
        <v>49</v>
      </c>
      <c r="C3" t="e">
        <f t="shared" ref="C3:C57" ca="1" si="0">_xlfn.CONCAT(A3,"",B3)</f>
        <v>#NAME?</v>
      </c>
      <c r="D3" s="2">
        <v>476.86458299999998</v>
      </c>
      <c r="E3" t="str">
        <f>VLOOKUP(B3,'U1&amp;2'!C:C,1,FALSE)</f>
        <v>10027024-810</v>
      </c>
      <c r="H3" t="s">
        <v>142</v>
      </c>
      <c r="I3" t="s">
        <v>114</v>
      </c>
      <c r="J3" t="e">
        <f t="shared" ref="J3:J51" ca="1" si="1">_xlfn.CONCAT(H3,"",I3)</f>
        <v>#NAME?</v>
      </c>
      <c r="K3" s="2">
        <v>1219.6412500000001</v>
      </c>
      <c r="L3" t="e">
        <f ca="1">VLOOKUP(J3,'U3&amp;4'!D:D,1,FALSE)</f>
        <v>#NAME?</v>
      </c>
    </row>
    <row r="4" spans="1:12">
      <c r="A4" t="s">
        <v>126</v>
      </c>
      <c r="B4" t="s">
        <v>52</v>
      </c>
      <c r="C4" t="e">
        <f t="shared" ca="1" si="0"/>
        <v>#NAME?</v>
      </c>
      <c r="D4" s="2">
        <v>843.6</v>
      </c>
      <c r="E4" t="str">
        <f>VLOOKUP(B4,'U1&amp;2'!C:C,1,FALSE)</f>
        <v>10027024-811</v>
      </c>
      <c r="H4" t="s">
        <v>142</v>
      </c>
      <c r="I4" t="s">
        <v>49</v>
      </c>
      <c r="J4" t="e">
        <f t="shared" ca="1" si="1"/>
        <v>#NAME?</v>
      </c>
      <c r="K4" s="2">
        <v>509.92020849999994</v>
      </c>
      <c r="L4" t="e">
        <f ca="1">VLOOKUP(J4,'U3&amp;4'!D:D,1,FALSE)</f>
        <v>#NAME?</v>
      </c>
    </row>
    <row r="5" spans="1:12">
      <c r="A5" t="s">
        <v>126</v>
      </c>
      <c r="B5" t="s">
        <v>54</v>
      </c>
      <c r="C5" t="e">
        <f t="shared" ca="1" si="0"/>
        <v>#NAME?</v>
      </c>
      <c r="D5" s="2">
        <v>1414.5190135</v>
      </c>
      <c r="E5" t="str">
        <f>VLOOKUP(B5,'U1&amp;2'!C:C,1,FALSE)</f>
        <v>10027024-812</v>
      </c>
      <c r="H5" t="s">
        <v>142</v>
      </c>
      <c r="I5" t="s">
        <v>52</v>
      </c>
      <c r="J5" t="e">
        <f t="shared" ca="1" si="1"/>
        <v>#NAME?</v>
      </c>
      <c r="K5" s="2">
        <v>902.13</v>
      </c>
      <c r="L5" t="e">
        <f ca="1">VLOOKUP(J5,'U3&amp;4'!D:D,1,FALSE)</f>
        <v>#NAME?</v>
      </c>
    </row>
    <row r="6" spans="1:12">
      <c r="A6" t="s">
        <v>126</v>
      </c>
      <c r="B6" t="s">
        <v>60</v>
      </c>
      <c r="C6" t="e">
        <f t="shared" ca="1" si="0"/>
        <v>#NAME?</v>
      </c>
      <c r="D6" s="2">
        <v>3191.96</v>
      </c>
      <c r="E6" t="str">
        <f>VLOOKUP(B6,'U1&amp;2'!C:C,1,FALSE)</f>
        <v>10027024-815</v>
      </c>
      <c r="H6" t="s">
        <v>142</v>
      </c>
      <c r="I6" t="s">
        <v>54</v>
      </c>
      <c r="J6" t="e">
        <f t="shared" ca="1" si="1"/>
        <v>#NAME?</v>
      </c>
      <c r="K6" s="2">
        <v>1512.61924325</v>
      </c>
      <c r="L6" t="e">
        <f ca="1">VLOOKUP(J6,'U3&amp;4'!D:D,1,FALSE)</f>
        <v>#NAME?</v>
      </c>
    </row>
    <row r="7" spans="1:12">
      <c r="A7" t="s">
        <v>126</v>
      </c>
      <c r="B7" t="s">
        <v>64</v>
      </c>
      <c r="C7" t="e">
        <f t="shared" ca="1" si="0"/>
        <v>#NAME?</v>
      </c>
      <c r="D7" s="2">
        <v>53.82</v>
      </c>
      <c r="E7" t="str">
        <f>VLOOKUP(B7,'U1&amp;2'!C:C,1,FALSE)</f>
        <v>10027024-818</v>
      </c>
      <c r="H7" t="s">
        <v>142</v>
      </c>
      <c r="I7" t="s">
        <v>60</v>
      </c>
      <c r="J7" t="e">
        <f t="shared" ca="1" si="1"/>
        <v>#NAME?</v>
      </c>
      <c r="K7" s="2">
        <v>3413.37</v>
      </c>
      <c r="L7" t="e">
        <f ca="1">VLOOKUP(J7,'U3&amp;4'!D:D,1,FALSE)</f>
        <v>#NAME?</v>
      </c>
    </row>
    <row r="8" spans="1:12">
      <c r="A8" t="s">
        <v>126</v>
      </c>
      <c r="B8" t="s">
        <v>129</v>
      </c>
      <c r="C8" t="e">
        <f t="shared" ca="1" si="0"/>
        <v>#NAME?</v>
      </c>
      <c r="D8" s="2">
        <v>982.1524999999998</v>
      </c>
      <c r="E8" t="str">
        <f>VLOOKUP(B8,'U1&amp;2'!C:C,1,FALSE)</f>
        <v>10027025-810</v>
      </c>
      <c r="H8" t="s">
        <v>142</v>
      </c>
      <c r="I8" t="s">
        <v>64</v>
      </c>
      <c r="J8" t="e">
        <f t="shared" ca="1" si="1"/>
        <v>#NAME?</v>
      </c>
      <c r="K8" s="2">
        <v>57.55</v>
      </c>
      <c r="L8" t="e">
        <f ca="1">VLOOKUP(J8,'U3&amp;4'!D:D,1,FALSE)</f>
        <v>#NAME?</v>
      </c>
    </row>
    <row r="9" spans="1:12">
      <c r="A9" t="s">
        <v>126</v>
      </c>
      <c r="B9" t="s">
        <v>130</v>
      </c>
      <c r="C9" t="e">
        <f t="shared" ca="1" si="0"/>
        <v>#NAME?</v>
      </c>
      <c r="D9" s="2">
        <v>4093.5</v>
      </c>
      <c r="E9" t="str">
        <f>VLOOKUP(B9,'U1&amp;2'!C:C,1,FALSE)</f>
        <v>10027025-811</v>
      </c>
      <c r="H9" t="s">
        <v>142</v>
      </c>
      <c r="I9" t="s">
        <v>69</v>
      </c>
      <c r="J9" t="e">
        <f t="shared" ca="1" si="1"/>
        <v>#NAME?</v>
      </c>
      <c r="K9" s="2">
        <v>483.30624999999992</v>
      </c>
      <c r="L9" t="e">
        <f ca="1">VLOOKUP(J9,'U3&amp;4'!D:D,1,FALSE)</f>
        <v>#NAME?</v>
      </c>
    </row>
    <row r="10" spans="1:12">
      <c r="A10" t="s">
        <v>126</v>
      </c>
      <c r="B10" t="s">
        <v>131</v>
      </c>
      <c r="C10" t="e">
        <f t="shared" ca="1" si="0"/>
        <v>#NAME?</v>
      </c>
      <c r="D10" s="2">
        <v>5954.9674999999997</v>
      </c>
      <c r="E10" t="str">
        <f>VLOOKUP(B10,'U1&amp;2'!C:C,1,FALSE)</f>
        <v>10027025-812</v>
      </c>
      <c r="H10" t="s">
        <v>142</v>
      </c>
      <c r="I10" t="s">
        <v>71</v>
      </c>
      <c r="J10" t="e">
        <f t="shared" ca="1" si="1"/>
        <v>#NAME?</v>
      </c>
      <c r="K10" s="2">
        <v>5219.8500000000004</v>
      </c>
      <c r="L10" t="e">
        <f ca="1">VLOOKUP(J10,'U3&amp;4'!D:D,1,FALSE)</f>
        <v>#NAME?</v>
      </c>
    </row>
    <row r="11" spans="1:12">
      <c r="A11" t="s">
        <v>126</v>
      </c>
      <c r="B11" t="s">
        <v>149</v>
      </c>
      <c r="C11" t="e">
        <f t="shared" ca="1" si="0"/>
        <v>#NAME?</v>
      </c>
      <c r="D11" s="2">
        <v>1952.74</v>
      </c>
      <c r="E11" t="str">
        <f>VLOOKUP(B11,'U1&amp;2'!C:C,1,FALSE)</f>
        <v>10027025-813</v>
      </c>
      <c r="H11" t="s">
        <v>142</v>
      </c>
      <c r="I11" t="s">
        <v>73</v>
      </c>
      <c r="J11" t="e">
        <f t="shared" ca="1" si="1"/>
        <v>#NAME?</v>
      </c>
      <c r="K11" s="2">
        <v>4387.8900000000003</v>
      </c>
      <c r="L11" t="e">
        <f ca="1">VLOOKUP(J11,'U3&amp;4'!D:D,1,FALSE)</f>
        <v>#NAME?</v>
      </c>
    </row>
    <row r="12" spans="1:12">
      <c r="A12" t="s">
        <v>126</v>
      </c>
      <c r="B12" t="s">
        <v>132</v>
      </c>
      <c r="C12" t="e">
        <f t="shared" ca="1" si="0"/>
        <v>#NAME?</v>
      </c>
      <c r="D12" s="2">
        <v>339.15</v>
      </c>
      <c r="E12" t="str">
        <f>VLOOKUP(B12,'U1&amp;2'!C:C,1,FALSE)</f>
        <v>10027025-814</v>
      </c>
      <c r="H12" t="s">
        <v>142</v>
      </c>
      <c r="I12" t="s">
        <v>75</v>
      </c>
      <c r="J12" t="e">
        <f t="shared" ca="1" si="1"/>
        <v>#NAME?</v>
      </c>
      <c r="K12" s="2">
        <v>58.66749999999999</v>
      </c>
      <c r="L12" t="e">
        <f ca="1">VLOOKUP(J12,'U3&amp;4'!D:D,1,FALSE)</f>
        <v>#NAME?</v>
      </c>
    </row>
    <row r="13" spans="1:12">
      <c r="A13" t="s">
        <v>126</v>
      </c>
      <c r="B13" t="s">
        <v>133</v>
      </c>
      <c r="C13" t="e">
        <f t="shared" ca="1" si="0"/>
        <v>#NAME?</v>
      </c>
      <c r="D13" s="2">
        <v>-349</v>
      </c>
      <c r="E13" t="str">
        <f>VLOOKUP(B13,'U1&amp;2'!C:C,1,FALSE)</f>
        <v>10027025-815</v>
      </c>
      <c r="H13" t="s">
        <v>142</v>
      </c>
      <c r="I13" t="s">
        <v>77</v>
      </c>
      <c r="J13" t="e">
        <f t="shared" ca="1" si="1"/>
        <v>#NAME?</v>
      </c>
      <c r="K13" s="2">
        <v>278.02999999999997</v>
      </c>
      <c r="L13" t="e">
        <f ca="1">VLOOKUP(J13,'U3&amp;4'!D:D,1,FALSE)</f>
        <v>#NAME?</v>
      </c>
    </row>
    <row r="14" spans="1:12">
      <c r="A14" t="s">
        <v>126</v>
      </c>
      <c r="B14" t="s">
        <v>134</v>
      </c>
      <c r="C14" t="e">
        <f t="shared" ca="1" si="0"/>
        <v>#NAME?</v>
      </c>
      <c r="D14" s="2">
        <v>671.01</v>
      </c>
      <c r="E14" t="str">
        <f>VLOOKUP(B14,'U1&amp;2'!C:C,1,FALSE)</f>
        <v>10027025-816</v>
      </c>
      <c r="H14" t="s">
        <v>142</v>
      </c>
      <c r="I14" t="s">
        <v>79</v>
      </c>
      <c r="J14" t="e">
        <f t="shared" ca="1" si="1"/>
        <v>#NAME?</v>
      </c>
      <c r="K14" s="2">
        <v>-174.5</v>
      </c>
      <c r="L14" t="e">
        <f ca="1">VLOOKUP(J14,'U3&amp;4'!D:D,1,FALSE)</f>
        <v>#NAME?</v>
      </c>
    </row>
    <row r="15" spans="1:12">
      <c r="A15" t="s">
        <v>126</v>
      </c>
      <c r="B15" t="s">
        <v>135</v>
      </c>
      <c r="C15" t="e">
        <f t="shared" ca="1" si="0"/>
        <v>#NAME?</v>
      </c>
      <c r="D15" s="2">
        <v>-456.43</v>
      </c>
      <c r="E15" t="str">
        <f>VLOOKUP(B15,'U1&amp;2'!C:C,1,FALSE)</f>
        <v>10027025-818</v>
      </c>
      <c r="H15" t="s">
        <v>142</v>
      </c>
      <c r="I15" t="s">
        <v>81</v>
      </c>
      <c r="J15" t="e">
        <f t="shared" ca="1" si="1"/>
        <v>#NAME?</v>
      </c>
      <c r="K15" s="2">
        <v>825.12</v>
      </c>
      <c r="L15" t="e">
        <f ca="1">VLOOKUP(J15,'U3&amp;4'!D:D,1,FALSE)</f>
        <v>#NAME?</v>
      </c>
    </row>
    <row r="16" spans="1:12">
      <c r="A16" t="s">
        <v>126</v>
      </c>
      <c r="B16" t="s">
        <v>136</v>
      </c>
      <c r="C16" t="e">
        <f t="shared" ca="1" si="0"/>
        <v>#NAME?</v>
      </c>
      <c r="D16" s="2">
        <v>-1875</v>
      </c>
      <c r="E16" t="str">
        <f>VLOOKUP(B16,'U1&amp;2'!C:C,1,FALSE)</f>
        <v>10027025-819</v>
      </c>
      <c r="H16" t="s">
        <v>142</v>
      </c>
      <c r="I16" t="s">
        <v>83</v>
      </c>
      <c r="J16" t="e">
        <f t="shared" ca="1" si="1"/>
        <v>#NAME?</v>
      </c>
      <c r="K16" s="2">
        <v>-577.62</v>
      </c>
      <c r="L16" t="e">
        <f ca="1">VLOOKUP(J16,'U3&amp;4'!D:D,1,FALSE)</f>
        <v>#NAME?</v>
      </c>
    </row>
    <row r="17" spans="1:12">
      <c r="A17" t="s">
        <v>126</v>
      </c>
      <c r="B17" t="s">
        <v>160</v>
      </c>
      <c r="C17" t="e">
        <f t="shared" ca="1" si="0"/>
        <v>#NAME?</v>
      </c>
      <c r="D17" s="2">
        <v>70828.5</v>
      </c>
      <c r="E17" t="str">
        <f>VLOOKUP(B17,'U1&amp;2'!C:C,1,FALSE)</f>
        <v>10027663-871</v>
      </c>
      <c r="H17" t="s">
        <v>142</v>
      </c>
      <c r="I17" t="s">
        <v>91</v>
      </c>
      <c r="J17" t="e">
        <f t="shared" ca="1" si="1"/>
        <v>#NAME?</v>
      </c>
      <c r="K17" s="2">
        <v>-16.34</v>
      </c>
      <c r="L17" t="e">
        <f ca="1">VLOOKUP(J17,'U3&amp;4'!D:D,1,FALSE)</f>
        <v>#NAME?</v>
      </c>
    </row>
    <row r="18" spans="1:12">
      <c r="A18" t="s">
        <v>126</v>
      </c>
      <c r="B18" t="s">
        <v>161</v>
      </c>
      <c r="C18" t="e">
        <f t="shared" ca="1" si="0"/>
        <v>#NAME?</v>
      </c>
      <c r="D18" s="2">
        <v>64070.54</v>
      </c>
      <c r="E18" t="str">
        <f>VLOOKUP(B18,'U1&amp;2'!C:C,1,FALSE)</f>
        <v>10027663-879</v>
      </c>
      <c r="H18" t="s">
        <v>142</v>
      </c>
      <c r="I18" t="s">
        <v>36</v>
      </c>
      <c r="J18" t="e">
        <f t="shared" ca="1" si="1"/>
        <v>#NAME?</v>
      </c>
      <c r="K18" s="2">
        <v>4589.7062500000002</v>
      </c>
      <c r="L18" t="e">
        <f ca="1">VLOOKUP(J18,'U3&amp;4'!D:D,1,FALSE)</f>
        <v>#NAME?</v>
      </c>
    </row>
    <row r="19" spans="1:12">
      <c r="A19" t="s">
        <v>126</v>
      </c>
      <c r="B19" t="s">
        <v>162</v>
      </c>
      <c r="C19" t="e">
        <f t="shared" ca="1" si="0"/>
        <v>#NAME?</v>
      </c>
      <c r="D19" s="2">
        <v>2514.2899999999995</v>
      </c>
      <c r="E19" t="str">
        <f>VLOOKUP(B19,'U1&amp;2'!C:C,1,FALSE)</f>
        <v>10027663-880</v>
      </c>
      <c r="H19" t="s">
        <v>142</v>
      </c>
      <c r="I19" t="s">
        <v>43</v>
      </c>
      <c r="J19" t="e">
        <f t="shared" ca="1" si="1"/>
        <v>#NAME?</v>
      </c>
      <c r="K19" s="2">
        <v>1327.75</v>
      </c>
      <c r="L19" t="e">
        <f ca="1">VLOOKUP(J19,'U3&amp;4'!D:D,1,FALSE)</f>
        <v>#NAME?</v>
      </c>
    </row>
    <row r="20" spans="1:12">
      <c r="A20" t="s">
        <v>126</v>
      </c>
      <c r="B20" t="s">
        <v>163</v>
      </c>
      <c r="C20" t="e">
        <f t="shared" ca="1" si="0"/>
        <v>#NAME?</v>
      </c>
      <c r="D20" s="2">
        <v>5120.05</v>
      </c>
      <c r="E20" t="str">
        <f>VLOOKUP(B20,'U1&amp;2'!C:C,1,FALSE)</f>
        <v>10027663-882</v>
      </c>
      <c r="H20" t="s">
        <v>142</v>
      </c>
      <c r="I20" t="s">
        <v>118</v>
      </c>
      <c r="J20" t="e">
        <f t="shared" ca="1" si="1"/>
        <v>#NAME?</v>
      </c>
      <c r="K20" s="2">
        <v>234.05</v>
      </c>
      <c r="L20" t="e">
        <f ca="1">VLOOKUP(J20,'U3&amp;4'!D:D,1,FALSE)</f>
        <v>#NAME?</v>
      </c>
    </row>
    <row r="21" spans="1:12">
      <c r="A21" t="s">
        <v>126</v>
      </c>
      <c r="B21" t="s">
        <v>164</v>
      </c>
      <c r="C21" t="e">
        <f t="shared" ca="1" si="0"/>
        <v>#NAME?</v>
      </c>
      <c r="D21" s="2">
        <v>7812.5</v>
      </c>
      <c r="E21" t="str">
        <f>VLOOKUP(B21,'U1&amp;2'!C:C,1,FALSE)</f>
        <v>10027663-883</v>
      </c>
      <c r="H21" t="s">
        <v>142</v>
      </c>
      <c r="I21" t="s">
        <v>121</v>
      </c>
      <c r="J21" t="e">
        <f t="shared" ca="1" si="1"/>
        <v>#NAME?</v>
      </c>
      <c r="K21" s="2">
        <v>11603.078750000001</v>
      </c>
      <c r="L21" t="e">
        <f ca="1">VLOOKUP(J21,'U3&amp;4'!D:D,1,FALSE)</f>
        <v>#NAME?</v>
      </c>
    </row>
    <row r="22" spans="1:12">
      <c r="A22" t="s">
        <v>126</v>
      </c>
      <c r="B22" t="s">
        <v>137</v>
      </c>
      <c r="C22" t="e">
        <f t="shared" ca="1" si="0"/>
        <v>#NAME?</v>
      </c>
      <c r="D22" s="2">
        <v>15998.89</v>
      </c>
      <c r="E22" t="str">
        <f>VLOOKUP(B22,'U1&amp;2'!C:C,1,FALSE)</f>
        <v>10027663-900</v>
      </c>
      <c r="H22" t="s">
        <v>142</v>
      </c>
      <c r="I22" t="s">
        <v>165</v>
      </c>
      <c r="J22" t="e">
        <f t="shared" ca="1" si="1"/>
        <v>#NAME?</v>
      </c>
      <c r="K22" s="2">
        <v>77512.641250000001</v>
      </c>
      <c r="L22" t="e">
        <f ca="1">VLOOKUP(J22,'U3&amp;4'!D:D,1,FALSE)</f>
        <v>#NAME?</v>
      </c>
    </row>
    <row r="23" spans="1:12">
      <c r="A23" t="s">
        <v>126</v>
      </c>
      <c r="B23" t="s">
        <v>118</v>
      </c>
      <c r="C23" t="e">
        <f t="shared" ca="1" si="0"/>
        <v>#NAME?</v>
      </c>
      <c r="D23" s="2">
        <v>117.03</v>
      </c>
      <c r="E23" t="str">
        <f>VLOOKUP(B23,'U1&amp;2'!C:C,1,FALSE)</f>
        <v>10027961-900</v>
      </c>
      <c r="H23" t="s">
        <v>142</v>
      </c>
      <c r="I23" t="s">
        <v>95</v>
      </c>
      <c r="J23" t="e">
        <f t="shared" ca="1" si="1"/>
        <v>#NAME?</v>
      </c>
      <c r="K23" s="2">
        <v>7672.0170000000007</v>
      </c>
      <c r="L23" t="e">
        <f ca="1">VLOOKUP(J23,'U3&amp;4'!D:D,1,FALSE)</f>
        <v>#NAME?</v>
      </c>
    </row>
    <row r="24" spans="1:12">
      <c r="A24" t="s">
        <v>126</v>
      </c>
      <c r="B24" t="s">
        <v>138</v>
      </c>
      <c r="C24" t="e">
        <f t="shared" ca="1" si="0"/>
        <v>#NAME?</v>
      </c>
      <c r="D24" s="2">
        <v>24417.322500000002</v>
      </c>
      <c r="E24" t="str">
        <f>VLOOKUP(B24,'U1&amp;2'!C:C,1,FALSE)</f>
        <v>10028291-900</v>
      </c>
      <c r="H24" t="s">
        <v>142</v>
      </c>
      <c r="I24" t="s">
        <v>97</v>
      </c>
      <c r="J24" t="e">
        <f t="shared" ca="1" si="1"/>
        <v>#NAME?</v>
      </c>
      <c r="K24" s="2">
        <v>333.27</v>
      </c>
      <c r="L24" t="e">
        <f ca="1">VLOOKUP(J24,'U3&amp;4'!D:D,1,FALSE)</f>
        <v>#NAME?</v>
      </c>
    </row>
    <row r="25" spans="1:12">
      <c r="A25" t="s">
        <v>126</v>
      </c>
      <c r="B25" t="s">
        <v>95</v>
      </c>
      <c r="C25" t="e">
        <f t="shared" ca="1" si="0"/>
        <v>#NAME?</v>
      </c>
      <c r="D25" s="2">
        <v>23016.111000000001</v>
      </c>
      <c r="E25" t="str">
        <f>VLOOKUP(B25,'U1&amp;2'!C:C,1,FALSE)</f>
        <v>70001234-100</v>
      </c>
      <c r="H25" t="s">
        <v>142</v>
      </c>
      <c r="I25" t="s">
        <v>99</v>
      </c>
      <c r="J25" t="e">
        <f t="shared" ca="1" si="1"/>
        <v>#NAME?</v>
      </c>
      <c r="K25" s="2">
        <v>6193.67</v>
      </c>
      <c r="L25" t="e">
        <f ca="1">VLOOKUP(J25,'U3&amp;4'!D:D,1,FALSE)</f>
        <v>#NAME?</v>
      </c>
    </row>
    <row r="26" spans="1:12">
      <c r="A26" t="s">
        <v>126</v>
      </c>
      <c r="B26" t="s">
        <v>97</v>
      </c>
      <c r="C26" t="e">
        <f t="shared" ca="1" si="0"/>
        <v>#NAME?</v>
      </c>
      <c r="D26" s="2">
        <v>999.82</v>
      </c>
      <c r="E26" t="str">
        <f>VLOOKUP(B26,'U1&amp;2'!C:C,1,FALSE)</f>
        <v>70001234-101</v>
      </c>
      <c r="H26" t="s">
        <v>142</v>
      </c>
      <c r="I26" t="s">
        <v>101</v>
      </c>
      <c r="J26" t="e">
        <f t="shared" ca="1" si="1"/>
        <v>#NAME?</v>
      </c>
      <c r="K26" s="2">
        <v>2134.52</v>
      </c>
      <c r="L26" t="e">
        <f ca="1">VLOOKUP(J26,'U3&amp;4'!D:D,1,FALSE)</f>
        <v>#NAME?</v>
      </c>
    </row>
    <row r="27" spans="1:12">
      <c r="A27" t="s">
        <v>126</v>
      </c>
      <c r="B27" t="s">
        <v>99</v>
      </c>
      <c r="C27" t="e">
        <f t="shared" ca="1" si="0"/>
        <v>#NAME?</v>
      </c>
      <c r="D27" s="2">
        <v>18581.02</v>
      </c>
      <c r="E27" t="str">
        <f>VLOOKUP(B27,'U1&amp;2'!C:C,1,FALSE)</f>
        <v>70001234-102</v>
      </c>
      <c r="H27" t="s">
        <v>143</v>
      </c>
      <c r="I27" t="s">
        <v>127</v>
      </c>
      <c r="J27" t="e">
        <f t="shared" ca="1" si="1"/>
        <v>#NAME?</v>
      </c>
      <c r="K27" s="2">
        <v>2.2982499996686556E-3</v>
      </c>
      <c r="L27" t="e">
        <f ca="1">VLOOKUP(J27,'U3&amp;4'!D:D,1,FALSE)</f>
        <v>#NAME?</v>
      </c>
    </row>
    <row r="28" spans="1:12">
      <c r="A28" t="s">
        <v>126</v>
      </c>
      <c r="B28" t="s">
        <v>101</v>
      </c>
      <c r="C28" t="e">
        <f t="shared" ca="1" si="0"/>
        <v>#NAME?</v>
      </c>
      <c r="D28" s="2">
        <v>6403.53</v>
      </c>
      <c r="E28" t="str">
        <f>VLOOKUP(B28,'U1&amp;2'!C:C,1,FALSE)</f>
        <v>70001234-103</v>
      </c>
      <c r="H28" t="s">
        <v>143</v>
      </c>
      <c r="I28" t="s">
        <v>114</v>
      </c>
      <c r="J28" t="e">
        <f t="shared" ca="1" si="1"/>
        <v>#NAME?</v>
      </c>
      <c r="K28" s="2">
        <v>1219.6912499999999</v>
      </c>
      <c r="L28" t="e">
        <f ca="1">VLOOKUP(J28,'U3&amp;4'!D:D,1,FALSE)</f>
        <v>#NAME?</v>
      </c>
    </row>
    <row r="29" spans="1:12">
      <c r="A29" t="s">
        <v>126</v>
      </c>
      <c r="B29" t="s">
        <v>108</v>
      </c>
      <c r="C29" t="e">
        <f t="shared" ca="1" si="0"/>
        <v>#NAME?</v>
      </c>
      <c r="D29" s="2">
        <v>0.01</v>
      </c>
      <c r="E29" t="str">
        <f>VLOOKUP(B29,'U1&amp;2'!C:C,1,FALSE)</f>
        <v>70001238-104</v>
      </c>
      <c r="H29" t="s">
        <v>143</v>
      </c>
      <c r="I29" t="s">
        <v>49</v>
      </c>
      <c r="J29" t="e">
        <f t="shared" ca="1" si="1"/>
        <v>#NAME?</v>
      </c>
      <c r="K29" s="2">
        <v>509.92020849999994</v>
      </c>
      <c r="L29" t="e">
        <f ca="1">VLOOKUP(J29,'U3&amp;4'!D:D,1,FALSE)</f>
        <v>#NAME?</v>
      </c>
    </row>
    <row r="30" spans="1:12">
      <c r="A30" t="s">
        <v>140</v>
      </c>
      <c r="B30" t="s">
        <v>127</v>
      </c>
      <c r="C30" t="e">
        <f t="shared" ca="1" si="0"/>
        <v>#NAME?</v>
      </c>
      <c r="D30" s="2">
        <v>2.9034999997747946E-3</v>
      </c>
      <c r="E30" t="str">
        <f>VLOOKUP(B30,'U1&amp;2'!C:C,1,FALSE)</f>
        <v>000</v>
      </c>
      <c r="H30" t="s">
        <v>143</v>
      </c>
      <c r="I30" t="s">
        <v>52</v>
      </c>
      <c r="J30" t="e">
        <f t="shared" ca="1" si="1"/>
        <v>#NAME?</v>
      </c>
      <c r="K30" s="2">
        <v>902.13</v>
      </c>
      <c r="L30" t="e">
        <f ca="1">VLOOKUP(J30,'U3&amp;4'!D:D,1,FALSE)</f>
        <v>#NAME?</v>
      </c>
    </row>
    <row r="31" spans="1:12">
      <c r="A31" t="s">
        <v>140</v>
      </c>
      <c r="B31" t="s">
        <v>49</v>
      </c>
      <c r="C31" t="e">
        <f t="shared" ca="1" si="0"/>
        <v>#NAME?</v>
      </c>
      <c r="D31" s="2">
        <v>476.844583</v>
      </c>
      <c r="E31" t="str">
        <f>VLOOKUP(B31,'U1&amp;2'!C:C,1,FALSE)</f>
        <v>10027024-810</v>
      </c>
      <c r="H31" t="s">
        <v>143</v>
      </c>
      <c r="I31" t="s">
        <v>54</v>
      </c>
      <c r="J31" t="e">
        <f t="shared" ca="1" si="1"/>
        <v>#NAME?</v>
      </c>
      <c r="K31" s="2">
        <v>1512.61924325</v>
      </c>
      <c r="L31" t="e">
        <f ca="1">VLOOKUP(J31,'U3&amp;4'!D:D,1,FALSE)</f>
        <v>#NAME?</v>
      </c>
    </row>
    <row r="32" spans="1:12">
      <c r="A32" t="s">
        <v>140</v>
      </c>
      <c r="B32" t="s">
        <v>52</v>
      </c>
      <c r="C32" t="e">
        <f t="shared" ca="1" si="0"/>
        <v>#NAME?</v>
      </c>
      <c r="D32" s="2">
        <v>843.61</v>
      </c>
      <c r="E32" t="str">
        <f>VLOOKUP(B32,'U1&amp;2'!C:C,1,FALSE)</f>
        <v>10027024-811</v>
      </c>
      <c r="H32" t="s">
        <v>143</v>
      </c>
      <c r="I32" t="s">
        <v>60</v>
      </c>
      <c r="J32" t="e">
        <f t="shared" ca="1" si="1"/>
        <v>#NAME?</v>
      </c>
      <c r="K32" s="2">
        <v>3413.37</v>
      </c>
      <c r="L32" t="e">
        <f ca="1">VLOOKUP(J32,'U3&amp;4'!D:D,1,FALSE)</f>
        <v>#NAME?</v>
      </c>
    </row>
    <row r="33" spans="1:12">
      <c r="A33" t="s">
        <v>140</v>
      </c>
      <c r="B33" t="s">
        <v>54</v>
      </c>
      <c r="C33" t="e">
        <f t="shared" ca="1" si="0"/>
        <v>#NAME?</v>
      </c>
      <c r="D33" s="2">
        <v>1414.5090135</v>
      </c>
      <c r="E33" t="str">
        <f>VLOOKUP(B33,'U1&amp;2'!C:C,1,FALSE)</f>
        <v>10027024-812</v>
      </c>
      <c r="H33" t="s">
        <v>143</v>
      </c>
      <c r="I33" t="s">
        <v>64</v>
      </c>
      <c r="J33" t="e">
        <f t="shared" ca="1" si="1"/>
        <v>#NAME?</v>
      </c>
      <c r="K33" s="2">
        <v>57.55</v>
      </c>
      <c r="L33" t="e">
        <f ca="1">VLOOKUP(J33,'U3&amp;4'!D:D,1,FALSE)</f>
        <v>#NAME?</v>
      </c>
    </row>
    <row r="34" spans="1:12">
      <c r="A34" t="s">
        <v>140</v>
      </c>
      <c r="B34" t="s">
        <v>60</v>
      </c>
      <c r="C34" t="e">
        <f t="shared" ca="1" si="0"/>
        <v>#NAME?</v>
      </c>
      <c r="D34" s="2">
        <v>3191.96</v>
      </c>
      <c r="E34" t="str">
        <f>VLOOKUP(B34,'U1&amp;2'!C:C,1,FALSE)</f>
        <v>10027024-815</v>
      </c>
      <c r="H34" t="s">
        <v>143</v>
      </c>
      <c r="I34" t="s">
        <v>69</v>
      </c>
      <c r="J34" t="e">
        <f t="shared" ca="1" si="1"/>
        <v>#NAME?</v>
      </c>
      <c r="K34" s="2">
        <v>483.33624999999989</v>
      </c>
      <c r="L34" t="e">
        <f ca="1">VLOOKUP(J34,'U3&amp;4'!D:D,1,FALSE)</f>
        <v>#NAME?</v>
      </c>
    </row>
    <row r="35" spans="1:12">
      <c r="A35" t="s">
        <v>140</v>
      </c>
      <c r="B35" t="s">
        <v>64</v>
      </c>
      <c r="C35" t="e">
        <f t="shared" ca="1" si="0"/>
        <v>#NAME?</v>
      </c>
      <c r="D35" s="2">
        <v>53.82</v>
      </c>
      <c r="E35" t="str">
        <f>VLOOKUP(B35,'U1&amp;2'!C:C,1,FALSE)</f>
        <v>10027024-818</v>
      </c>
      <c r="H35" t="s">
        <v>143</v>
      </c>
      <c r="I35" t="s">
        <v>71</v>
      </c>
      <c r="J35" t="e">
        <f t="shared" ca="1" si="1"/>
        <v>#NAME?</v>
      </c>
      <c r="K35" s="2">
        <v>5219.8500000000004</v>
      </c>
      <c r="L35" t="e">
        <f ca="1">VLOOKUP(J35,'U3&amp;4'!D:D,1,FALSE)</f>
        <v>#NAME?</v>
      </c>
    </row>
    <row r="36" spans="1:12">
      <c r="A36" t="s">
        <v>140</v>
      </c>
      <c r="B36" t="s">
        <v>129</v>
      </c>
      <c r="C36" t="e">
        <f t="shared" ca="1" si="0"/>
        <v>#NAME?</v>
      </c>
      <c r="D36" s="2">
        <v>982.1624999999998</v>
      </c>
      <c r="E36" t="str">
        <f>VLOOKUP(B36,'U1&amp;2'!C:C,1,FALSE)</f>
        <v>10027025-810</v>
      </c>
      <c r="H36" t="s">
        <v>143</v>
      </c>
      <c r="I36" t="s">
        <v>73</v>
      </c>
      <c r="J36" t="e">
        <f t="shared" ca="1" si="1"/>
        <v>#NAME?</v>
      </c>
      <c r="K36" s="2">
        <v>4387.9900000000007</v>
      </c>
      <c r="L36" t="e">
        <f ca="1">VLOOKUP(J36,'U3&amp;4'!D:D,1,FALSE)</f>
        <v>#NAME?</v>
      </c>
    </row>
    <row r="37" spans="1:12">
      <c r="A37" t="s">
        <v>140</v>
      </c>
      <c r="B37" t="s">
        <v>130</v>
      </c>
      <c r="C37" t="e">
        <f t="shared" ca="1" si="0"/>
        <v>#NAME?</v>
      </c>
      <c r="D37" s="2">
        <v>4093.5</v>
      </c>
      <c r="E37" t="str">
        <f>VLOOKUP(B37,'U1&amp;2'!C:C,1,FALSE)</f>
        <v>10027025-811</v>
      </c>
      <c r="H37" t="s">
        <v>143</v>
      </c>
      <c r="I37" t="s">
        <v>75</v>
      </c>
      <c r="J37" t="e">
        <f t="shared" ca="1" si="1"/>
        <v>#NAME?</v>
      </c>
      <c r="K37" s="2">
        <v>58.657499999999999</v>
      </c>
      <c r="L37" t="e">
        <f ca="1">VLOOKUP(J37,'U3&amp;4'!D:D,1,FALSE)</f>
        <v>#NAME?</v>
      </c>
    </row>
    <row r="38" spans="1:12">
      <c r="A38" t="s">
        <v>140</v>
      </c>
      <c r="B38" t="s">
        <v>131</v>
      </c>
      <c r="C38" t="e">
        <f t="shared" ca="1" si="0"/>
        <v>#NAME?</v>
      </c>
      <c r="D38" s="2">
        <v>5954.9775</v>
      </c>
      <c r="E38" t="str">
        <f>VLOOKUP(B38,'U1&amp;2'!C:C,1,FALSE)</f>
        <v>10027025-812</v>
      </c>
      <c r="H38" t="s">
        <v>143</v>
      </c>
      <c r="I38" t="s">
        <v>77</v>
      </c>
      <c r="J38" t="e">
        <f t="shared" ca="1" si="1"/>
        <v>#NAME?</v>
      </c>
      <c r="K38" s="2">
        <v>278.02999999999997</v>
      </c>
      <c r="L38" t="e">
        <f ca="1">VLOOKUP(J38,'U3&amp;4'!D:D,1,FALSE)</f>
        <v>#NAME?</v>
      </c>
    </row>
    <row r="39" spans="1:12">
      <c r="A39" t="s">
        <v>140</v>
      </c>
      <c r="B39" t="s">
        <v>149</v>
      </c>
      <c r="C39" t="e">
        <f t="shared" ca="1" si="0"/>
        <v>#NAME?</v>
      </c>
      <c r="D39" s="2">
        <v>1952.74</v>
      </c>
      <c r="E39" t="str">
        <f>VLOOKUP(B39,'U1&amp;2'!C:C,1,FALSE)</f>
        <v>10027025-813</v>
      </c>
      <c r="H39" t="s">
        <v>143</v>
      </c>
      <c r="I39" t="s">
        <v>79</v>
      </c>
      <c r="J39" t="e">
        <f t="shared" ca="1" si="1"/>
        <v>#NAME?</v>
      </c>
      <c r="K39" s="2">
        <v>-174.5</v>
      </c>
      <c r="L39" t="e">
        <f ca="1">VLOOKUP(J39,'U3&amp;4'!D:D,1,FALSE)</f>
        <v>#NAME?</v>
      </c>
    </row>
    <row r="40" spans="1:12">
      <c r="A40" t="s">
        <v>140</v>
      </c>
      <c r="B40" t="s">
        <v>132</v>
      </c>
      <c r="C40" t="e">
        <f t="shared" ca="1" si="0"/>
        <v>#NAME?</v>
      </c>
      <c r="D40" s="2">
        <v>339.15</v>
      </c>
      <c r="E40" t="str">
        <f>VLOOKUP(B40,'U1&amp;2'!C:C,1,FALSE)</f>
        <v>10027025-814</v>
      </c>
      <c r="H40" t="s">
        <v>143</v>
      </c>
      <c r="I40" t="s">
        <v>81</v>
      </c>
      <c r="J40" t="e">
        <f t="shared" ca="1" si="1"/>
        <v>#NAME?</v>
      </c>
      <c r="K40" s="2">
        <v>825.14</v>
      </c>
      <c r="L40" t="e">
        <f ca="1">VLOOKUP(J40,'U3&amp;4'!D:D,1,FALSE)</f>
        <v>#NAME?</v>
      </c>
    </row>
    <row r="41" spans="1:12">
      <c r="A41" t="s">
        <v>140</v>
      </c>
      <c r="B41" t="s">
        <v>133</v>
      </c>
      <c r="C41" t="e">
        <f t="shared" ca="1" si="0"/>
        <v>#NAME?</v>
      </c>
      <c r="D41" s="2">
        <v>-349</v>
      </c>
      <c r="E41" t="str">
        <f>VLOOKUP(B41,'U1&amp;2'!C:C,1,FALSE)</f>
        <v>10027025-815</v>
      </c>
      <c r="H41" t="s">
        <v>143</v>
      </c>
      <c r="I41" t="s">
        <v>83</v>
      </c>
      <c r="J41" t="e">
        <f t="shared" ca="1" si="1"/>
        <v>#NAME?</v>
      </c>
      <c r="K41" s="2">
        <v>-577.62</v>
      </c>
      <c r="L41" t="e">
        <f ca="1">VLOOKUP(J41,'U3&amp;4'!D:D,1,FALSE)</f>
        <v>#NAME?</v>
      </c>
    </row>
    <row r="42" spans="1:12">
      <c r="A42" t="s">
        <v>140</v>
      </c>
      <c r="B42" t="s">
        <v>134</v>
      </c>
      <c r="C42" t="e">
        <f t="shared" ca="1" si="0"/>
        <v>#NAME?</v>
      </c>
      <c r="D42" s="2">
        <v>671.01</v>
      </c>
      <c r="E42" t="str">
        <f>VLOOKUP(B42,'U1&amp;2'!C:C,1,FALSE)</f>
        <v>10027025-816</v>
      </c>
      <c r="H42" t="s">
        <v>143</v>
      </c>
      <c r="I42" t="s">
        <v>91</v>
      </c>
      <c r="J42" t="e">
        <f t="shared" ca="1" si="1"/>
        <v>#NAME?</v>
      </c>
      <c r="K42" s="2">
        <v>-16.34</v>
      </c>
      <c r="L42" t="e">
        <f ca="1">VLOOKUP(J42,'U3&amp;4'!D:D,1,FALSE)</f>
        <v>#NAME?</v>
      </c>
    </row>
    <row r="43" spans="1:12">
      <c r="A43" t="s">
        <v>140</v>
      </c>
      <c r="B43" t="s">
        <v>135</v>
      </c>
      <c r="C43" t="e">
        <f t="shared" ca="1" si="0"/>
        <v>#NAME?</v>
      </c>
      <c r="D43" s="2">
        <v>-456.43</v>
      </c>
      <c r="E43" t="str">
        <f>VLOOKUP(B43,'U1&amp;2'!C:C,1,FALSE)</f>
        <v>10027025-818</v>
      </c>
      <c r="H43" t="s">
        <v>143</v>
      </c>
      <c r="I43" t="s">
        <v>36</v>
      </c>
      <c r="J43" t="e">
        <f t="shared" ca="1" si="1"/>
        <v>#NAME?</v>
      </c>
      <c r="K43" s="2">
        <v>4589.5862500000003</v>
      </c>
      <c r="L43" t="e">
        <f ca="1">VLOOKUP(J43,'U3&amp;4'!D:D,1,FALSE)</f>
        <v>#NAME?</v>
      </c>
    </row>
    <row r="44" spans="1:12">
      <c r="A44" t="s">
        <v>140</v>
      </c>
      <c r="B44" t="s">
        <v>136</v>
      </c>
      <c r="C44" t="e">
        <f t="shared" ca="1" si="0"/>
        <v>#NAME?</v>
      </c>
      <c r="D44" s="2">
        <v>-1875</v>
      </c>
      <c r="E44" t="str">
        <f>VLOOKUP(B44,'U1&amp;2'!C:C,1,FALSE)</f>
        <v>10027025-819</v>
      </c>
      <c r="H44" t="s">
        <v>143</v>
      </c>
      <c r="I44" t="s">
        <v>43</v>
      </c>
      <c r="J44" t="e">
        <f t="shared" ca="1" si="1"/>
        <v>#NAME?</v>
      </c>
      <c r="K44" s="2">
        <v>1327.76</v>
      </c>
      <c r="L44" t="e">
        <f ca="1">VLOOKUP(J44,'U3&amp;4'!D:D,1,FALSE)</f>
        <v>#NAME?</v>
      </c>
    </row>
    <row r="45" spans="1:12">
      <c r="A45" t="s">
        <v>140</v>
      </c>
      <c r="B45" t="s">
        <v>160</v>
      </c>
      <c r="C45" t="e">
        <f t="shared" ca="1" si="0"/>
        <v>#NAME?</v>
      </c>
      <c r="D45" s="2">
        <v>70828.5</v>
      </c>
      <c r="E45" t="str">
        <f>VLOOKUP(B45,'U1&amp;2'!C:C,1,FALSE)</f>
        <v>10027663-871</v>
      </c>
      <c r="H45" t="s">
        <v>143</v>
      </c>
      <c r="I45" t="s">
        <v>118</v>
      </c>
      <c r="J45" t="e">
        <f t="shared" ca="1" si="1"/>
        <v>#NAME?</v>
      </c>
      <c r="K45" s="2">
        <v>234.05</v>
      </c>
      <c r="L45" t="e">
        <f ca="1">VLOOKUP(J45,'U3&amp;4'!D:D,1,FALSE)</f>
        <v>#NAME?</v>
      </c>
    </row>
    <row r="46" spans="1:12">
      <c r="A46" t="s">
        <v>140</v>
      </c>
      <c r="B46" t="s">
        <v>161</v>
      </c>
      <c r="C46" t="e">
        <f t="shared" ca="1" si="0"/>
        <v>#NAME?</v>
      </c>
      <c r="D46" s="2">
        <v>64070.54</v>
      </c>
      <c r="E46" t="str">
        <f>VLOOKUP(B46,'U1&amp;2'!C:C,1,FALSE)</f>
        <v>10027663-879</v>
      </c>
      <c r="H46" t="s">
        <v>143</v>
      </c>
      <c r="I46" t="s">
        <v>121</v>
      </c>
      <c r="J46" t="e">
        <f t="shared" ca="1" si="1"/>
        <v>#NAME?</v>
      </c>
      <c r="K46" s="2">
        <v>11603.06875</v>
      </c>
      <c r="L46" t="e">
        <f ca="1">VLOOKUP(J46,'U3&amp;4'!D:D,1,FALSE)</f>
        <v>#NAME?</v>
      </c>
    </row>
    <row r="47" spans="1:12">
      <c r="A47" t="s">
        <v>140</v>
      </c>
      <c r="B47" t="s">
        <v>162</v>
      </c>
      <c r="C47" t="e">
        <f t="shared" ca="1" si="0"/>
        <v>#NAME?</v>
      </c>
      <c r="D47" s="2">
        <v>2514.2999999999997</v>
      </c>
      <c r="E47" t="str">
        <f>VLOOKUP(B47,'U1&amp;2'!C:C,1,FALSE)</f>
        <v>10027663-880</v>
      </c>
      <c r="H47" t="s">
        <v>143</v>
      </c>
      <c r="I47" t="s">
        <v>165</v>
      </c>
      <c r="J47" t="e">
        <f t="shared" ca="1" si="1"/>
        <v>#NAME?</v>
      </c>
      <c r="K47" s="2">
        <v>77512.681250000009</v>
      </c>
      <c r="L47" t="e">
        <f ca="1">VLOOKUP(J47,'U3&amp;4'!D:D,1,FALSE)</f>
        <v>#NAME?</v>
      </c>
    </row>
    <row r="48" spans="1:12">
      <c r="A48" t="s">
        <v>140</v>
      </c>
      <c r="B48" t="s">
        <v>163</v>
      </c>
      <c r="C48" t="e">
        <f t="shared" ca="1" si="0"/>
        <v>#NAME?</v>
      </c>
      <c r="D48" s="2">
        <v>5120.05</v>
      </c>
      <c r="E48" t="str">
        <f>VLOOKUP(B48,'U1&amp;2'!C:C,1,FALSE)</f>
        <v>10027663-882</v>
      </c>
      <c r="H48" t="s">
        <v>143</v>
      </c>
      <c r="I48" t="s">
        <v>95</v>
      </c>
      <c r="J48" t="e">
        <f t="shared" ca="1" si="1"/>
        <v>#NAME?</v>
      </c>
      <c r="K48" s="2">
        <v>7672.0170000000007</v>
      </c>
      <c r="L48" t="e">
        <f ca="1">VLOOKUP(J48,'U3&amp;4'!D:D,1,FALSE)</f>
        <v>#NAME?</v>
      </c>
    </row>
    <row r="49" spans="1:12">
      <c r="A49" t="s">
        <v>140</v>
      </c>
      <c r="B49" t="s">
        <v>164</v>
      </c>
      <c r="C49" t="e">
        <f t="shared" ca="1" si="0"/>
        <v>#NAME?</v>
      </c>
      <c r="D49" s="2">
        <v>7812.5</v>
      </c>
      <c r="E49" t="str">
        <f>VLOOKUP(B49,'U1&amp;2'!C:C,1,FALSE)</f>
        <v>10027663-883</v>
      </c>
      <c r="H49" t="s">
        <v>143</v>
      </c>
      <c r="I49" t="s">
        <v>97</v>
      </c>
      <c r="J49" t="e">
        <f t="shared" ca="1" si="1"/>
        <v>#NAME?</v>
      </c>
      <c r="K49" s="2">
        <v>333.27</v>
      </c>
      <c r="L49" t="e">
        <f ca="1">VLOOKUP(J49,'U3&amp;4'!D:D,1,FALSE)</f>
        <v>#NAME?</v>
      </c>
    </row>
    <row r="50" spans="1:12">
      <c r="A50" t="s">
        <v>140</v>
      </c>
      <c r="B50" t="s">
        <v>137</v>
      </c>
      <c r="C50" t="e">
        <f t="shared" ca="1" si="0"/>
        <v>#NAME?</v>
      </c>
      <c r="D50" s="2">
        <v>15998.94</v>
      </c>
      <c r="E50" t="str">
        <f>VLOOKUP(B50,'U1&amp;2'!C:C,1,FALSE)</f>
        <v>10027663-900</v>
      </c>
      <c r="H50" t="s">
        <v>143</v>
      </c>
      <c r="I50" t="s">
        <v>99</v>
      </c>
      <c r="J50" t="e">
        <f t="shared" ca="1" si="1"/>
        <v>#NAME?</v>
      </c>
      <c r="K50" s="2">
        <v>6193.67</v>
      </c>
      <c r="L50" t="e">
        <f ca="1">VLOOKUP(J50,'U3&amp;4'!D:D,1,FALSE)</f>
        <v>#NAME?</v>
      </c>
    </row>
    <row r="51" spans="1:12">
      <c r="A51" t="s">
        <v>140</v>
      </c>
      <c r="B51" t="s">
        <v>118</v>
      </c>
      <c r="C51" t="e">
        <f t="shared" ca="1" si="0"/>
        <v>#NAME?</v>
      </c>
      <c r="D51" s="2">
        <v>117.03</v>
      </c>
      <c r="E51" t="str">
        <f>VLOOKUP(B51,'U1&amp;2'!C:C,1,FALSE)</f>
        <v>10027961-900</v>
      </c>
      <c r="H51" t="s">
        <v>143</v>
      </c>
      <c r="I51" t="s">
        <v>101</v>
      </c>
      <c r="J51" t="e">
        <f t="shared" ca="1" si="1"/>
        <v>#NAME?</v>
      </c>
      <c r="K51" s="2">
        <v>2134.52</v>
      </c>
      <c r="L51" t="e">
        <f ca="1">VLOOKUP(J51,'U3&amp;4'!D:D,1,FALSE)</f>
        <v>#NAME?</v>
      </c>
    </row>
    <row r="52" spans="1:12">
      <c r="A52" t="s">
        <v>140</v>
      </c>
      <c r="B52" t="s">
        <v>138</v>
      </c>
      <c r="C52" t="e">
        <f t="shared" ca="1" si="0"/>
        <v>#NAME?</v>
      </c>
      <c r="D52" s="2">
        <v>24417.412499999999</v>
      </c>
      <c r="E52" t="str">
        <f>VLOOKUP(B52,'U1&amp;2'!C:C,1,FALSE)</f>
        <v>10028291-900</v>
      </c>
      <c r="K52" s="3">
        <f>SUM(K2:K51)</f>
        <v>259400.79</v>
      </c>
    </row>
    <row r="53" spans="1:12">
      <c r="A53" t="s">
        <v>140</v>
      </c>
      <c r="B53" t="s">
        <v>95</v>
      </c>
      <c r="C53" t="e">
        <f t="shared" ca="1" si="0"/>
        <v>#NAME?</v>
      </c>
      <c r="D53" s="2">
        <v>23016.091</v>
      </c>
      <c r="E53" t="str">
        <f>VLOOKUP(B53,'U1&amp;2'!C:C,1,FALSE)</f>
        <v>70001234-100</v>
      </c>
    </row>
    <row r="54" spans="1:12">
      <c r="A54" t="s">
        <v>140</v>
      </c>
      <c r="B54" t="s">
        <v>97</v>
      </c>
      <c r="C54" t="e">
        <f t="shared" ca="1" si="0"/>
        <v>#NAME?</v>
      </c>
      <c r="D54" s="2">
        <v>999.82</v>
      </c>
      <c r="E54" t="str">
        <f>VLOOKUP(B54,'U1&amp;2'!C:C,1,FALSE)</f>
        <v>70001234-101</v>
      </c>
    </row>
    <row r="55" spans="1:12">
      <c r="A55" t="s">
        <v>140</v>
      </c>
      <c r="B55" t="s">
        <v>99</v>
      </c>
      <c r="C55" t="e">
        <f t="shared" ca="1" si="0"/>
        <v>#NAME?</v>
      </c>
      <c r="D55" s="2">
        <v>18581.009999999998</v>
      </c>
      <c r="E55" t="str">
        <f>VLOOKUP(B55,'U1&amp;2'!C:C,1,FALSE)</f>
        <v>70001234-102</v>
      </c>
    </row>
    <row r="56" spans="1:12">
      <c r="A56" t="s">
        <v>140</v>
      </c>
      <c r="B56" t="s">
        <v>101</v>
      </c>
      <c r="C56" t="e">
        <f t="shared" ca="1" si="0"/>
        <v>#NAME?</v>
      </c>
      <c r="D56" s="2">
        <v>6403.53</v>
      </c>
      <c r="E56" t="str">
        <f>VLOOKUP(B56,'U1&amp;2'!C:C,1,FALSE)</f>
        <v>70001234-103</v>
      </c>
    </row>
    <row r="57" spans="1:12">
      <c r="A57" t="s">
        <v>140</v>
      </c>
      <c r="B57" t="s">
        <v>108</v>
      </c>
      <c r="C57" t="e">
        <f t="shared" ca="1" si="0"/>
        <v>#NAME?</v>
      </c>
      <c r="D57" s="6">
        <v>0.01</v>
      </c>
      <c r="E57" t="str">
        <f>VLOOKUP(B57,'U1&amp;2'!C:C,1,FALSE)</f>
        <v>70001238-104</v>
      </c>
    </row>
    <row r="58" spans="1:12">
      <c r="D58" s="3">
        <f>SUM(D2:D57)</f>
        <v>514347.06000000006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L2" sqref="L2"/>
    </sheetView>
  </sheetViews>
  <sheetFormatPr defaultRowHeight="14.25"/>
  <cols>
    <col min="2" max="2" width="22" customWidth="1"/>
    <col min="3" max="3" width="17" bestFit="1" customWidth="1"/>
    <col min="4" max="4" width="12.375" customWidth="1"/>
    <col min="9" max="9" width="18" bestFit="1" customWidth="1"/>
    <col min="10" max="10" width="14" customWidth="1"/>
    <col min="11" max="11" width="19.875" customWidth="1"/>
    <col min="12" max="12" width="15.125" customWidth="1"/>
  </cols>
  <sheetData>
    <row r="1" spans="1:12" ht="15">
      <c r="A1" s="53" t="s">
        <v>32</v>
      </c>
      <c r="B1" s="53" t="s">
        <v>125</v>
      </c>
      <c r="C1" t="s">
        <v>155</v>
      </c>
      <c r="D1" s="53" t="s">
        <v>148</v>
      </c>
      <c r="E1" s="55" t="s">
        <v>167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6.1900000059722515E-4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3.4405000004085196E-3</v>
      </c>
      <c r="L2" t="e">
        <f ca="1">VLOOKUP(J2,'U3&amp;4'!D:D,1,FALSE)</f>
        <v>#NAME?</v>
      </c>
    </row>
    <row r="3" spans="1:12">
      <c r="A3" t="s">
        <v>126</v>
      </c>
      <c r="B3" t="s">
        <v>49</v>
      </c>
      <c r="C3" t="e">
        <f t="shared" ref="C3:C52" ca="1" si="0">_xlfn.CONCAT(A3,"",B3)</f>
        <v>#NAME?</v>
      </c>
      <c r="D3" s="2">
        <v>1204.0142639999999</v>
      </c>
      <c r="E3" t="str">
        <f>VLOOKUP(B3,'U1&amp;2'!C:C,1,FALSE)</f>
        <v>10027024-810</v>
      </c>
      <c r="H3" t="s">
        <v>142</v>
      </c>
      <c r="I3" t="s">
        <v>114</v>
      </c>
      <c r="J3" t="e">
        <f t="shared" ref="J3:J51" ca="1" si="1">_xlfn.CONCAT(H3,"",I3)</f>
        <v>#NAME?</v>
      </c>
      <c r="K3" s="2">
        <v>1861.66</v>
      </c>
      <c r="L3" t="e">
        <f ca="1">VLOOKUP(J3,'U3&amp;4'!D:D,1,FALSE)</f>
        <v>#NAME?</v>
      </c>
    </row>
    <row r="4" spans="1:12">
      <c r="A4" t="s">
        <v>126</v>
      </c>
      <c r="B4" t="s">
        <v>52</v>
      </c>
      <c r="C4" t="e">
        <f t="shared" ca="1" si="0"/>
        <v>#NAME?</v>
      </c>
      <c r="D4" s="2">
        <v>2893.28</v>
      </c>
      <c r="E4" t="str">
        <f>VLOOKUP(B4,'U1&amp;2'!C:C,1,FALSE)</f>
        <v>10027024-811</v>
      </c>
      <c r="H4" t="s">
        <v>142</v>
      </c>
      <c r="I4" t="s">
        <v>49</v>
      </c>
      <c r="J4" t="e">
        <f t="shared" ca="1" si="1"/>
        <v>#NAME?</v>
      </c>
      <c r="K4" s="2">
        <v>1287.502868</v>
      </c>
      <c r="L4" t="e">
        <f ca="1">VLOOKUP(J4,'U3&amp;4'!D:D,1,FALSE)</f>
        <v>#NAME?</v>
      </c>
    </row>
    <row r="5" spans="1:12">
      <c r="A5" t="s">
        <v>126</v>
      </c>
      <c r="B5" t="s">
        <v>54</v>
      </c>
      <c r="C5" t="e">
        <f t="shared" ca="1" si="0"/>
        <v>#NAME?</v>
      </c>
      <c r="D5" s="2">
        <v>64.634116999999989</v>
      </c>
      <c r="E5" t="str">
        <f>VLOOKUP(B5,'U1&amp;2'!C:C,1,FALSE)</f>
        <v>10027024-812</v>
      </c>
      <c r="H5" t="s">
        <v>142</v>
      </c>
      <c r="I5" t="s">
        <v>52</v>
      </c>
      <c r="J5" t="e">
        <f t="shared" ca="1" si="1"/>
        <v>#NAME?</v>
      </c>
      <c r="K5" s="2">
        <v>3093.97</v>
      </c>
      <c r="L5" t="e">
        <f ca="1">VLOOKUP(J5,'U3&amp;4'!D:D,1,FALSE)</f>
        <v>#NAME?</v>
      </c>
    </row>
    <row r="6" spans="1:12">
      <c r="A6" t="s">
        <v>126</v>
      </c>
      <c r="B6" t="s">
        <v>58</v>
      </c>
      <c r="C6" t="e">
        <f t="shared" ca="1" si="0"/>
        <v>#NAME?</v>
      </c>
      <c r="D6" s="2">
        <v>612</v>
      </c>
      <c r="E6" t="str">
        <f>VLOOKUP(B6,'U1&amp;2'!C:C,1,FALSE)</f>
        <v>10027024-814</v>
      </c>
      <c r="H6" t="s">
        <v>142</v>
      </c>
      <c r="I6" t="s">
        <v>54</v>
      </c>
      <c r="J6" t="e">
        <f t="shared" ca="1" si="1"/>
        <v>#NAME?</v>
      </c>
      <c r="K6" s="2">
        <v>69.04544150000001</v>
      </c>
      <c r="L6" t="e">
        <f ca="1">VLOOKUP(J6,'U3&amp;4'!D:D,1,FALSE)</f>
        <v>#NAME?</v>
      </c>
    </row>
    <row r="7" spans="1:12">
      <c r="A7" t="s">
        <v>126</v>
      </c>
      <c r="B7" t="s">
        <v>60</v>
      </c>
      <c r="C7" t="e">
        <f t="shared" ca="1" si="0"/>
        <v>#NAME?</v>
      </c>
      <c r="D7" s="2">
        <v>3645.86</v>
      </c>
      <c r="E7" t="str">
        <f>VLOOKUP(B7,'U1&amp;2'!C:C,1,FALSE)</f>
        <v>10027024-815</v>
      </c>
      <c r="H7" t="s">
        <v>142</v>
      </c>
      <c r="I7" t="s">
        <v>58</v>
      </c>
      <c r="J7" t="e">
        <f t="shared" ca="1" si="1"/>
        <v>#NAME?</v>
      </c>
      <c r="K7" s="2">
        <v>654.45000000000005</v>
      </c>
      <c r="L7" t="e">
        <f ca="1">VLOOKUP(J7,'U3&amp;4'!D:D,1,FALSE)</f>
        <v>#NAME?</v>
      </c>
    </row>
    <row r="8" spans="1:12">
      <c r="A8" t="s">
        <v>126</v>
      </c>
      <c r="B8" t="s">
        <v>64</v>
      </c>
      <c r="C8" t="e">
        <f t="shared" ca="1" si="0"/>
        <v>#NAME?</v>
      </c>
      <c r="D8" s="2">
        <v>79.650000000000006</v>
      </c>
      <c r="E8" t="str">
        <f>VLOOKUP(B8,'U1&amp;2'!C:C,1,FALSE)</f>
        <v>10027024-818</v>
      </c>
      <c r="H8" t="s">
        <v>142</v>
      </c>
      <c r="I8" t="s">
        <v>60</v>
      </c>
      <c r="J8" t="e">
        <f t="shared" ca="1" si="1"/>
        <v>#NAME?</v>
      </c>
      <c r="K8" s="2">
        <v>3898.77</v>
      </c>
      <c r="L8" t="e">
        <f ca="1">VLOOKUP(J8,'U3&amp;4'!D:D,1,FALSE)</f>
        <v>#NAME?</v>
      </c>
    </row>
    <row r="9" spans="1:12">
      <c r="A9" t="s">
        <v>126</v>
      </c>
      <c r="B9" t="s">
        <v>129</v>
      </c>
      <c r="C9" t="e">
        <f t="shared" ca="1" si="0"/>
        <v>#NAME?</v>
      </c>
      <c r="D9" s="2">
        <v>4188.2825000000003</v>
      </c>
      <c r="E9" t="str">
        <f>VLOOKUP(B9,'U1&amp;2'!C:C,1,FALSE)</f>
        <v>10027025-810</v>
      </c>
      <c r="H9" t="s">
        <v>142</v>
      </c>
      <c r="I9" t="s">
        <v>64</v>
      </c>
      <c r="J9" t="e">
        <f t="shared" ca="1" si="1"/>
        <v>#NAME?</v>
      </c>
      <c r="K9" s="2">
        <v>85.18</v>
      </c>
      <c r="L9" t="e">
        <f ca="1">VLOOKUP(J9,'U3&amp;4'!D:D,1,FALSE)</f>
        <v>#NAME?</v>
      </c>
    </row>
    <row r="10" spans="1:12">
      <c r="A10" t="s">
        <v>126</v>
      </c>
      <c r="B10" t="s">
        <v>130</v>
      </c>
      <c r="C10" t="e">
        <f t="shared" ca="1" si="0"/>
        <v>#NAME?</v>
      </c>
      <c r="D10" s="2">
        <v>8346.2999999999993</v>
      </c>
      <c r="E10" t="str">
        <f>VLOOKUP(B10,'U1&amp;2'!C:C,1,FALSE)</f>
        <v>10027025-811</v>
      </c>
      <c r="H10" t="s">
        <v>142</v>
      </c>
      <c r="I10" t="s">
        <v>69</v>
      </c>
      <c r="J10" t="e">
        <f t="shared" ca="1" si="1"/>
        <v>#NAME?</v>
      </c>
      <c r="K10" s="2">
        <v>2043.6962500000002</v>
      </c>
      <c r="L10" t="e">
        <f ca="1">VLOOKUP(J10,'U3&amp;4'!D:D,1,FALSE)</f>
        <v>#NAME?</v>
      </c>
    </row>
    <row r="11" spans="1:12">
      <c r="A11" t="s">
        <v>126</v>
      </c>
      <c r="B11" t="s">
        <v>131</v>
      </c>
      <c r="C11" t="e">
        <f t="shared" ca="1" si="0"/>
        <v>#NAME?</v>
      </c>
      <c r="D11" s="2">
        <v>323.44749999999999</v>
      </c>
      <c r="E11" t="str">
        <f>VLOOKUP(B11,'U1&amp;2'!C:C,1,FALSE)</f>
        <v>10027025-812</v>
      </c>
      <c r="H11" t="s">
        <v>142</v>
      </c>
      <c r="I11" t="s">
        <v>71</v>
      </c>
      <c r="J11" t="e">
        <f t="shared" ca="1" si="1"/>
        <v>#NAME?</v>
      </c>
      <c r="K11" s="2">
        <v>4958.88</v>
      </c>
      <c r="L11" t="e">
        <f ca="1">VLOOKUP(J11,'U3&amp;4'!D:D,1,FALSE)</f>
        <v>#NAME?</v>
      </c>
    </row>
    <row r="12" spans="1:12">
      <c r="A12" t="s">
        <v>126</v>
      </c>
      <c r="B12" t="s">
        <v>132</v>
      </c>
      <c r="C12" t="e">
        <f t="shared" ca="1" si="0"/>
        <v>#NAME?</v>
      </c>
      <c r="D12" s="2">
        <v>44</v>
      </c>
      <c r="E12" t="str">
        <f>VLOOKUP(B12,'U1&amp;2'!C:C,1,FALSE)</f>
        <v>10027025-814</v>
      </c>
      <c r="H12" t="s">
        <v>142</v>
      </c>
      <c r="I12" t="s">
        <v>73</v>
      </c>
      <c r="J12" t="e">
        <f t="shared" ca="1" si="1"/>
        <v>#NAME?</v>
      </c>
      <c r="K12" s="2">
        <v>1106.8000000000002</v>
      </c>
      <c r="L12" t="e">
        <f ca="1">VLOOKUP(J12,'U3&amp;4'!D:D,1,FALSE)</f>
        <v>#NAME?</v>
      </c>
    </row>
    <row r="13" spans="1:12">
      <c r="A13" t="s">
        <v>126</v>
      </c>
      <c r="B13" t="s">
        <v>133</v>
      </c>
      <c r="C13" t="e">
        <f t="shared" ca="1" si="0"/>
        <v>#NAME?</v>
      </c>
      <c r="D13" s="2">
        <v>114.63</v>
      </c>
      <c r="E13" t="str">
        <f>VLOOKUP(B13,'U1&amp;2'!C:C,1,FALSE)</f>
        <v>10027025-815</v>
      </c>
      <c r="H13" t="s">
        <v>142</v>
      </c>
      <c r="I13" t="s">
        <v>75</v>
      </c>
      <c r="J13" t="e">
        <f t="shared" ca="1" si="1"/>
        <v>#NAME?</v>
      </c>
      <c r="K13" s="2">
        <v>245.20249999999999</v>
      </c>
      <c r="L13" t="e">
        <f ca="1">VLOOKUP(J13,'U3&amp;4'!D:D,1,FALSE)</f>
        <v>#NAME?</v>
      </c>
    </row>
    <row r="14" spans="1:12">
      <c r="A14" t="s">
        <v>126</v>
      </c>
      <c r="B14" t="s">
        <v>134</v>
      </c>
      <c r="C14" t="e">
        <f t="shared" ca="1" si="0"/>
        <v>#NAME?</v>
      </c>
      <c r="D14" s="2">
        <v>713.01</v>
      </c>
      <c r="E14" t="str">
        <f>VLOOKUP(B14,'U1&amp;2'!C:C,1,FALSE)</f>
        <v>10027025-816</v>
      </c>
      <c r="H14" t="s">
        <v>142</v>
      </c>
      <c r="I14" t="s">
        <v>77</v>
      </c>
      <c r="J14" t="e">
        <f t="shared" ca="1" si="1"/>
        <v>#NAME?</v>
      </c>
      <c r="K14" s="2">
        <v>-250.75</v>
      </c>
      <c r="L14" t="e">
        <f ca="1">VLOOKUP(J14,'U3&amp;4'!D:D,1,FALSE)</f>
        <v>#NAME?</v>
      </c>
    </row>
    <row r="15" spans="1:12">
      <c r="A15" t="s">
        <v>126</v>
      </c>
      <c r="B15" t="s">
        <v>135</v>
      </c>
      <c r="C15" t="e">
        <f t="shared" ca="1" si="0"/>
        <v>#NAME?</v>
      </c>
      <c r="D15" s="2">
        <v>810.36</v>
      </c>
      <c r="E15" t="str">
        <f>VLOOKUP(B15,'U1&amp;2'!C:C,1,FALSE)</f>
        <v>10027025-818</v>
      </c>
      <c r="H15" t="s">
        <v>142</v>
      </c>
      <c r="I15" t="s">
        <v>79</v>
      </c>
      <c r="J15" t="e">
        <f t="shared" ca="1" si="1"/>
        <v>#NAME?</v>
      </c>
      <c r="K15" s="2">
        <v>1353.64</v>
      </c>
      <c r="L15" t="e">
        <f ca="1">VLOOKUP(J15,'U3&amp;4'!D:D,1,FALSE)</f>
        <v>#NAME?</v>
      </c>
    </row>
    <row r="16" spans="1:12">
      <c r="A16" t="s">
        <v>126</v>
      </c>
      <c r="B16" t="s">
        <v>161</v>
      </c>
      <c r="C16" t="e">
        <f t="shared" ca="1" si="0"/>
        <v>#NAME?</v>
      </c>
      <c r="D16" s="2">
        <v>3379</v>
      </c>
      <c r="E16" t="str">
        <f>VLOOKUP(B16,'U1&amp;2'!C:C,1,FALSE)</f>
        <v>10027663-879</v>
      </c>
      <c r="H16" t="s">
        <v>142</v>
      </c>
      <c r="I16" t="s">
        <v>81</v>
      </c>
      <c r="J16" t="e">
        <f t="shared" ca="1" si="1"/>
        <v>#NAME?</v>
      </c>
      <c r="K16" s="2">
        <v>484.53</v>
      </c>
      <c r="L16" t="e">
        <f ca="1">VLOOKUP(J16,'U3&amp;4'!D:D,1,FALSE)</f>
        <v>#NAME?</v>
      </c>
    </row>
    <row r="17" spans="1:12">
      <c r="A17" t="s">
        <v>126</v>
      </c>
      <c r="B17" t="s">
        <v>162</v>
      </c>
      <c r="C17" t="e">
        <f t="shared" ca="1" si="0"/>
        <v>#NAME?</v>
      </c>
      <c r="D17" s="2">
        <v>2716.8525000000004</v>
      </c>
      <c r="E17" t="str">
        <f>VLOOKUP(B17,'U1&amp;2'!C:C,1,FALSE)</f>
        <v>10027663-880</v>
      </c>
      <c r="H17" t="s">
        <v>142</v>
      </c>
      <c r="I17" t="s">
        <v>83</v>
      </c>
      <c r="J17" t="e">
        <f t="shared" ca="1" si="1"/>
        <v>#NAME?</v>
      </c>
      <c r="K17" s="2">
        <v>712.5</v>
      </c>
      <c r="L17" t="e">
        <f ca="1">VLOOKUP(J17,'U3&amp;4'!D:D,1,FALSE)</f>
        <v>#NAME?</v>
      </c>
    </row>
    <row r="18" spans="1:12">
      <c r="A18" t="s">
        <v>126</v>
      </c>
      <c r="B18" t="s">
        <v>166</v>
      </c>
      <c r="C18" t="e">
        <f t="shared" ca="1" si="0"/>
        <v>#NAME?</v>
      </c>
      <c r="D18" s="2">
        <v>19789.77</v>
      </c>
      <c r="E18" t="str">
        <f>VLOOKUP(B18,'U1&amp;2'!C:C,1,FALSE)</f>
        <v>10027663-881</v>
      </c>
      <c r="H18" t="s">
        <v>142</v>
      </c>
      <c r="I18" t="s">
        <v>36</v>
      </c>
      <c r="J18" t="e">
        <f t="shared" ca="1" si="1"/>
        <v>#NAME?</v>
      </c>
      <c r="K18" s="2">
        <v>2637.6400000000003</v>
      </c>
      <c r="L18" t="e">
        <f ca="1">VLOOKUP(J18,'U3&amp;4'!D:D,1,FALSE)</f>
        <v>#NAME?</v>
      </c>
    </row>
    <row r="19" spans="1:12">
      <c r="A19" t="s">
        <v>126</v>
      </c>
      <c r="B19" t="s">
        <v>163</v>
      </c>
      <c r="C19" t="e">
        <f t="shared" ca="1" si="0"/>
        <v>#NAME?</v>
      </c>
      <c r="D19" s="2">
        <v>27306.59</v>
      </c>
      <c r="E19" t="str">
        <f>VLOOKUP(B19,'U1&amp;2'!C:C,1,FALSE)</f>
        <v>10027663-882</v>
      </c>
      <c r="H19" t="s">
        <v>142</v>
      </c>
      <c r="I19" t="s">
        <v>43</v>
      </c>
      <c r="J19" t="e">
        <f t="shared" ca="1" si="1"/>
        <v>#NAME?</v>
      </c>
      <c r="K19" s="2">
        <v>1491.66</v>
      </c>
      <c r="L19" t="e">
        <f ca="1">VLOOKUP(J19,'U3&amp;4'!D:D,1,FALSE)</f>
        <v>#NAME?</v>
      </c>
    </row>
    <row r="20" spans="1:12">
      <c r="A20" t="s">
        <v>126</v>
      </c>
      <c r="B20" t="s">
        <v>164</v>
      </c>
      <c r="C20" t="e">
        <f t="shared" ca="1" si="0"/>
        <v>#NAME?</v>
      </c>
      <c r="D20" s="2">
        <v>5085.22</v>
      </c>
      <c r="E20" t="str">
        <f>VLOOKUP(B20,'U1&amp;2'!C:C,1,FALSE)</f>
        <v>10027663-883</v>
      </c>
      <c r="H20" t="s">
        <v>142</v>
      </c>
      <c r="I20" t="s">
        <v>118</v>
      </c>
      <c r="J20" t="e">
        <f t="shared" ca="1" si="1"/>
        <v>#NAME?</v>
      </c>
      <c r="K20" s="2">
        <v>-0.01</v>
      </c>
      <c r="L20" t="e">
        <f ca="1">VLOOKUP(J20,'U3&amp;4'!D:D,1,FALSE)</f>
        <v>#NAME?</v>
      </c>
    </row>
    <row r="21" spans="1:12">
      <c r="A21" t="s">
        <v>126</v>
      </c>
      <c r="B21" t="s">
        <v>137</v>
      </c>
      <c r="C21" t="e">
        <f t="shared" ca="1" si="0"/>
        <v>#NAME?</v>
      </c>
      <c r="D21" s="2">
        <v>22427.8</v>
      </c>
      <c r="E21" t="str">
        <f>VLOOKUP(B21,'U1&amp;2'!C:C,1,FALSE)</f>
        <v>10027663-900</v>
      </c>
      <c r="H21" t="s">
        <v>142</v>
      </c>
      <c r="I21" t="s">
        <v>121</v>
      </c>
      <c r="J21" t="e">
        <f t="shared" ca="1" si="1"/>
        <v>#NAME?</v>
      </c>
      <c r="K21" s="2">
        <v>1000</v>
      </c>
      <c r="L21" t="e">
        <f ca="1">VLOOKUP(J21,'U3&amp;4'!D:D,1,FALSE)</f>
        <v>#NAME?</v>
      </c>
    </row>
    <row r="22" spans="1:12">
      <c r="A22" t="s">
        <v>126</v>
      </c>
      <c r="B22" t="s">
        <v>118</v>
      </c>
      <c r="C22" t="e">
        <f t="shared" ca="1" si="0"/>
        <v>#NAME?</v>
      </c>
      <c r="D22" s="2">
        <v>0.02</v>
      </c>
      <c r="E22" t="str">
        <f>VLOOKUP(B22,'U1&amp;2'!C:C,1,FALSE)</f>
        <v>10027961-900</v>
      </c>
      <c r="H22" t="s">
        <v>142</v>
      </c>
      <c r="I22" t="s">
        <v>165</v>
      </c>
      <c r="J22" t="e">
        <f t="shared" ca="1" si="1"/>
        <v>#NAME?</v>
      </c>
      <c r="K22" s="2">
        <v>134001.87</v>
      </c>
      <c r="L22" t="e">
        <f ca="1">VLOOKUP(J22,'U3&amp;4'!D:D,1,FALSE)</f>
        <v>#NAME?</v>
      </c>
    </row>
    <row r="23" spans="1:12">
      <c r="A23" t="s">
        <v>126</v>
      </c>
      <c r="B23" t="s">
        <v>138</v>
      </c>
      <c r="C23" t="e">
        <f t="shared" ca="1" si="0"/>
        <v>#NAME?</v>
      </c>
      <c r="D23" s="2">
        <v>40119.56</v>
      </c>
      <c r="E23" t="str">
        <f>VLOOKUP(B23,'U1&amp;2'!C:C,1,FALSE)</f>
        <v>10028291-900</v>
      </c>
      <c r="H23" t="s">
        <v>142</v>
      </c>
      <c r="I23" t="s">
        <v>95</v>
      </c>
      <c r="J23" t="e">
        <f t="shared" ca="1" si="1"/>
        <v>#NAME?</v>
      </c>
      <c r="K23" s="2">
        <v>10005.609499999999</v>
      </c>
      <c r="L23" t="e">
        <f ca="1">VLOOKUP(J23,'U3&amp;4'!D:D,1,FALSE)</f>
        <v>#NAME?</v>
      </c>
    </row>
    <row r="24" spans="1:12">
      <c r="A24" t="s">
        <v>126</v>
      </c>
      <c r="B24" t="s">
        <v>95</v>
      </c>
      <c r="C24" t="e">
        <f t="shared" ca="1" si="0"/>
        <v>#NAME?</v>
      </c>
      <c r="D24" s="2">
        <v>30016.658500000001</v>
      </c>
      <c r="E24" t="str">
        <f>VLOOKUP(B24,'U1&amp;2'!C:C,1,FALSE)</f>
        <v>70001234-100</v>
      </c>
      <c r="H24" t="s">
        <v>142</v>
      </c>
      <c r="I24" t="s">
        <v>97</v>
      </c>
      <c r="J24" t="e">
        <f t="shared" ca="1" si="1"/>
        <v>#NAME?</v>
      </c>
      <c r="K24" s="2">
        <v>1000.31</v>
      </c>
      <c r="L24" t="e">
        <f ca="1">VLOOKUP(J24,'U3&amp;4'!D:D,1,FALSE)</f>
        <v>#NAME?</v>
      </c>
    </row>
    <row r="25" spans="1:12">
      <c r="A25" t="s">
        <v>126</v>
      </c>
      <c r="B25" t="s">
        <v>97</v>
      </c>
      <c r="C25" t="e">
        <f t="shared" ca="1" si="0"/>
        <v>#NAME?</v>
      </c>
      <c r="D25" s="2">
        <v>3000.96</v>
      </c>
      <c r="E25" t="str">
        <f>VLOOKUP(B25,'U1&amp;2'!C:C,1,FALSE)</f>
        <v>70001234-101</v>
      </c>
      <c r="H25" t="s">
        <v>142</v>
      </c>
      <c r="I25" t="s">
        <v>99</v>
      </c>
      <c r="J25" t="e">
        <f t="shared" ca="1" si="1"/>
        <v>#NAME?</v>
      </c>
      <c r="K25" s="2">
        <v>6028.26</v>
      </c>
      <c r="L25" t="e">
        <f ca="1">VLOOKUP(J25,'U3&amp;4'!D:D,1,FALSE)</f>
        <v>#NAME?</v>
      </c>
    </row>
    <row r="26" spans="1:12">
      <c r="A26" t="s">
        <v>126</v>
      </c>
      <c r="B26" t="s">
        <v>99</v>
      </c>
      <c r="C26" t="e">
        <f t="shared" ca="1" si="0"/>
        <v>#NAME?</v>
      </c>
      <c r="D26" s="2">
        <v>18084.79</v>
      </c>
      <c r="E26" t="str">
        <f>VLOOKUP(B26,'U1&amp;2'!C:C,1,FALSE)</f>
        <v>70001234-102</v>
      </c>
      <c r="H26" t="s">
        <v>142</v>
      </c>
      <c r="I26" t="s">
        <v>101</v>
      </c>
      <c r="J26" t="e">
        <f t="shared" ca="1" si="1"/>
        <v>#NAME?</v>
      </c>
      <c r="K26" s="2">
        <v>1915.21</v>
      </c>
      <c r="L26" t="e">
        <f ca="1">VLOOKUP(J26,'U3&amp;4'!D:D,1,FALSE)</f>
        <v>#NAME?</v>
      </c>
    </row>
    <row r="27" spans="1:12">
      <c r="A27" t="s">
        <v>126</v>
      </c>
      <c r="B27" t="s">
        <v>101</v>
      </c>
      <c r="C27" t="e">
        <f t="shared" ca="1" si="0"/>
        <v>#NAME?</v>
      </c>
      <c r="D27" s="2">
        <v>5745.64</v>
      </c>
      <c r="E27" t="str">
        <f>VLOOKUP(B27,'U1&amp;2'!C:C,1,FALSE)</f>
        <v>70001234-103</v>
      </c>
      <c r="H27" t="s">
        <v>143</v>
      </c>
      <c r="I27" t="s">
        <v>127</v>
      </c>
      <c r="J27" t="e">
        <f t="shared" ca="1" si="1"/>
        <v>#NAME?</v>
      </c>
      <c r="K27" s="2">
        <v>3.4405000004085196E-3</v>
      </c>
      <c r="L27" t="e">
        <f ca="1">VLOOKUP(J27,'U3&amp;4'!D:D,1,FALSE)</f>
        <v>#NAME?</v>
      </c>
    </row>
    <row r="28" spans="1:12">
      <c r="A28" t="s">
        <v>140</v>
      </c>
      <c r="B28" t="s">
        <v>127</v>
      </c>
      <c r="C28" t="e">
        <f t="shared" ca="1" si="0"/>
        <v>#NAME?</v>
      </c>
      <c r="D28" s="2">
        <v>6.1900000059722515E-4</v>
      </c>
      <c r="E28" t="str">
        <f>VLOOKUP(B28,'U1&amp;2'!C:C,1,FALSE)</f>
        <v>000</v>
      </c>
      <c r="H28" t="s">
        <v>143</v>
      </c>
      <c r="I28" t="s">
        <v>114</v>
      </c>
      <c r="J28" t="e">
        <f t="shared" ca="1" si="1"/>
        <v>#NAME?</v>
      </c>
      <c r="K28" s="2">
        <v>1861.66</v>
      </c>
      <c r="L28" t="e">
        <f ca="1">VLOOKUP(J28,'U3&amp;4'!D:D,1,FALSE)</f>
        <v>#NAME?</v>
      </c>
    </row>
    <row r="29" spans="1:12">
      <c r="A29" t="s">
        <v>140</v>
      </c>
      <c r="B29" t="s">
        <v>49</v>
      </c>
      <c r="C29" t="e">
        <f t="shared" ca="1" si="0"/>
        <v>#NAME?</v>
      </c>
      <c r="D29" s="2">
        <v>1203.9942639999999</v>
      </c>
      <c r="E29" t="str">
        <f>VLOOKUP(B29,'U1&amp;2'!C:C,1,FALSE)</f>
        <v>10027024-810</v>
      </c>
      <c r="H29" t="s">
        <v>143</v>
      </c>
      <c r="I29" t="s">
        <v>49</v>
      </c>
      <c r="J29" t="e">
        <f t="shared" ca="1" si="1"/>
        <v>#NAME?</v>
      </c>
      <c r="K29" s="2">
        <v>1287.502868</v>
      </c>
      <c r="L29" t="e">
        <f ca="1">VLOOKUP(J29,'U3&amp;4'!D:D,1,FALSE)</f>
        <v>#NAME?</v>
      </c>
    </row>
    <row r="30" spans="1:12">
      <c r="A30" t="s">
        <v>140</v>
      </c>
      <c r="B30" t="s">
        <v>52</v>
      </c>
      <c r="C30" t="e">
        <f t="shared" ca="1" si="0"/>
        <v>#NAME?</v>
      </c>
      <c r="D30" s="2">
        <v>2893.28</v>
      </c>
      <c r="E30" t="str">
        <f>VLOOKUP(B30,'U1&amp;2'!C:C,1,FALSE)</f>
        <v>10027024-811</v>
      </c>
      <c r="H30" t="s">
        <v>143</v>
      </c>
      <c r="I30" t="s">
        <v>52</v>
      </c>
      <c r="J30" t="e">
        <f t="shared" ca="1" si="1"/>
        <v>#NAME?</v>
      </c>
      <c r="K30" s="2">
        <v>3093.97</v>
      </c>
      <c r="L30" t="e">
        <f ca="1">VLOOKUP(J30,'U3&amp;4'!D:D,1,FALSE)</f>
        <v>#NAME?</v>
      </c>
    </row>
    <row r="31" spans="1:12">
      <c r="A31" t="s">
        <v>140</v>
      </c>
      <c r="B31" t="s">
        <v>54</v>
      </c>
      <c r="C31" t="e">
        <f t="shared" ca="1" si="0"/>
        <v>#NAME?</v>
      </c>
      <c r="D31" s="2">
        <v>64.584117000000006</v>
      </c>
      <c r="E31" t="str">
        <f>VLOOKUP(B31,'U1&amp;2'!C:C,1,FALSE)</f>
        <v>10027024-812</v>
      </c>
      <c r="H31" t="s">
        <v>143</v>
      </c>
      <c r="I31" t="s">
        <v>54</v>
      </c>
      <c r="J31" t="e">
        <f t="shared" ca="1" si="1"/>
        <v>#NAME?</v>
      </c>
      <c r="K31" s="2">
        <v>69.04544150000001</v>
      </c>
      <c r="L31" t="e">
        <f ca="1">VLOOKUP(J31,'U3&amp;4'!D:D,1,FALSE)</f>
        <v>#NAME?</v>
      </c>
    </row>
    <row r="32" spans="1:12">
      <c r="A32" t="s">
        <v>140</v>
      </c>
      <c r="B32" t="s">
        <v>58</v>
      </c>
      <c r="C32" t="e">
        <f t="shared" ca="1" si="0"/>
        <v>#NAME?</v>
      </c>
      <c r="D32" s="2">
        <v>612</v>
      </c>
      <c r="E32" t="str">
        <f>VLOOKUP(B32,'U1&amp;2'!C:C,1,FALSE)</f>
        <v>10027024-814</v>
      </c>
      <c r="H32" t="s">
        <v>143</v>
      </c>
      <c r="I32" t="s">
        <v>58</v>
      </c>
      <c r="J32" t="e">
        <f t="shared" ca="1" si="1"/>
        <v>#NAME?</v>
      </c>
      <c r="K32" s="2">
        <v>654.45000000000005</v>
      </c>
      <c r="L32" t="e">
        <f ca="1">VLOOKUP(J32,'U3&amp;4'!D:D,1,FALSE)</f>
        <v>#NAME?</v>
      </c>
    </row>
    <row r="33" spans="1:12">
      <c r="A33" t="s">
        <v>140</v>
      </c>
      <c r="B33" t="s">
        <v>60</v>
      </c>
      <c r="C33" t="e">
        <f t="shared" ca="1" si="0"/>
        <v>#NAME?</v>
      </c>
      <c r="D33" s="2">
        <v>3645.85</v>
      </c>
      <c r="E33" t="str">
        <f>VLOOKUP(B33,'U1&amp;2'!C:C,1,FALSE)</f>
        <v>10027024-815</v>
      </c>
      <c r="H33" t="s">
        <v>143</v>
      </c>
      <c r="I33" t="s">
        <v>60</v>
      </c>
      <c r="J33" t="e">
        <f t="shared" ca="1" si="1"/>
        <v>#NAME?</v>
      </c>
      <c r="K33" s="2">
        <v>3898.77</v>
      </c>
      <c r="L33" t="e">
        <f ca="1">VLOOKUP(J33,'U3&amp;4'!D:D,1,FALSE)</f>
        <v>#NAME?</v>
      </c>
    </row>
    <row r="34" spans="1:12">
      <c r="A34" t="s">
        <v>140</v>
      </c>
      <c r="B34" t="s">
        <v>64</v>
      </c>
      <c r="C34" t="e">
        <f t="shared" ca="1" si="0"/>
        <v>#NAME?</v>
      </c>
      <c r="D34" s="2">
        <v>79.650000000000006</v>
      </c>
      <c r="E34" t="str">
        <f>VLOOKUP(B34,'U1&amp;2'!C:C,1,FALSE)</f>
        <v>10027024-818</v>
      </c>
      <c r="H34" t="s">
        <v>143</v>
      </c>
      <c r="I34" t="s">
        <v>64</v>
      </c>
      <c r="J34" t="e">
        <f t="shared" ca="1" si="1"/>
        <v>#NAME?</v>
      </c>
      <c r="K34" s="2">
        <v>85.18</v>
      </c>
      <c r="L34" t="e">
        <f ca="1">VLOOKUP(J34,'U3&amp;4'!D:D,1,FALSE)</f>
        <v>#NAME?</v>
      </c>
    </row>
    <row r="35" spans="1:12">
      <c r="A35" t="s">
        <v>140</v>
      </c>
      <c r="B35" t="s">
        <v>129</v>
      </c>
      <c r="C35" t="e">
        <f t="shared" ca="1" si="0"/>
        <v>#NAME?</v>
      </c>
      <c r="D35" s="2">
        <v>4188.3225000000002</v>
      </c>
      <c r="E35" t="str">
        <f>VLOOKUP(B35,'U1&amp;2'!C:C,1,FALSE)</f>
        <v>10027025-810</v>
      </c>
      <c r="H35" t="s">
        <v>143</v>
      </c>
      <c r="I35" t="s">
        <v>69</v>
      </c>
      <c r="J35" t="e">
        <f t="shared" ca="1" si="1"/>
        <v>#NAME?</v>
      </c>
      <c r="K35" s="2">
        <v>2043.6962500000002</v>
      </c>
      <c r="L35" t="e">
        <f ca="1">VLOOKUP(J35,'U3&amp;4'!D:D,1,FALSE)</f>
        <v>#NAME?</v>
      </c>
    </row>
    <row r="36" spans="1:12">
      <c r="A36" t="s">
        <v>140</v>
      </c>
      <c r="B36" t="s">
        <v>130</v>
      </c>
      <c r="C36" t="e">
        <f t="shared" ca="1" si="0"/>
        <v>#NAME?</v>
      </c>
      <c r="D36" s="2">
        <v>8346.2999999999993</v>
      </c>
      <c r="E36" t="str">
        <f>VLOOKUP(B36,'U1&amp;2'!C:C,1,FALSE)</f>
        <v>10027025-811</v>
      </c>
      <c r="H36" t="s">
        <v>143</v>
      </c>
      <c r="I36" t="s">
        <v>71</v>
      </c>
      <c r="J36" t="e">
        <f t="shared" ca="1" si="1"/>
        <v>#NAME?</v>
      </c>
      <c r="K36" s="2">
        <v>4958.8900000000003</v>
      </c>
      <c r="L36" t="e">
        <f ca="1">VLOOKUP(J36,'U3&amp;4'!D:D,1,FALSE)</f>
        <v>#NAME?</v>
      </c>
    </row>
    <row r="37" spans="1:12">
      <c r="A37" t="s">
        <v>140</v>
      </c>
      <c r="B37" t="s">
        <v>131</v>
      </c>
      <c r="C37" t="e">
        <f t="shared" ca="1" si="0"/>
        <v>#NAME?</v>
      </c>
      <c r="D37" s="2">
        <v>323.49749999999995</v>
      </c>
      <c r="E37" t="str">
        <f>VLOOKUP(B37,'U1&amp;2'!C:C,1,FALSE)</f>
        <v>10027025-812</v>
      </c>
      <c r="H37" t="s">
        <v>143</v>
      </c>
      <c r="I37" t="s">
        <v>73</v>
      </c>
      <c r="J37" t="e">
        <f t="shared" ca="1" si="1"/>
        <v>#NAME?</v>
      </c>
      <c r="K37" s="2">
        <v>1106.8400000000001</v>
      </c>
      <c r="L37" t="e">
        <f ca="1">VLOOKUP(J37,'U3&amp;4'!D:D,1,FALSE)</f>
        <v>#NAME?</v>
      </c>
    </row>
    <row r="38" spans="1:12">
      <c r="A38" t="s">
        <v>140</v>
      </c>
      <c r="B38" t="s">
        <v>132</v>
      </c>
      <c r="C38" t="e">
        <f t="shared" ca="1" si="0"/>
        <v>#NAME?</v>
      </c>
      <c r="D38" s="2">
        <v>44</v>
      </c>
      <c r="E38" t="str">
        <f>VLOOKUP(B38,'U1&amp;2'!C:C,1,FALSE)</f>
        <v>10027025-814</v>
      </c>
      <c r="H38" t="s">
        <v>143</v>
      </c>
      <c r="I38" t="s">
        <v>75</v>
      </c>
      <c r="J38" t="e">
        <f t="shared" ca="1" si="1"/>
        <v>#NAME?</v>
      </c>
      <c r="K38" s="2">
        <v>245.22249999999997</v>
      </c>
      <c r="L38" t="e">
        <f ca="1">VLOOKUP(J38,'U3&amp;4'!D:D,1,FALSE)</f>
        <v>#NAME?</v>
      </c>
    </row>
    <row r="39" spans="1:12">
      <c r="A39" t="s">
        <v>140</v>
      </c>
      <c r="B39" t="s">
        <v>133</v>
      </c>
      <c r="C39" t="e">
        <f t="shared" ca="1" si="0"/>
        <v>#NAME?</v>
      </c>
      <c r="D39" s="2">
        <v>114.63</v>
      </c>
      <c r="E39" t="str">
        <f>VLOOKUP(B39,'U1&amp;2'!C:C,1,FALSE)</f>
        <v>10027025-815</v>
      </c>
      <c r="H39" t="s">
        <v>143</v>
      </c>
      <c r="I39" t="s">
        <v>77</v>
      </c>
      <c r="J39" t="e">
        <f t="shared" ca="1" si="1"/>
        <v>#NAME?</v>
      </c>
      <c r="K39" s="2">
        <v>-250.75</v>
      </c>
      <c r="L39" t="e">
        <f ca="1">VLOOKUP(J39,'U3&amp;4'!D:D,1,FALSE)</f>
        <v>#NAME?</v>
      </c>
    </row>
    <row r="40" spans="1:12">
      <c r="A40" t="s">
        <v>140</v>
      </c>
      <c r="B40" t="s">
        <v>134</v>
      </c>
      <c r="C40" t="e">
        <f t="shared" ca="1" si="0"/>
        <v>#NAME?</v>
      </c>
      <c r="D40" s="2">
        <v>713.01</v>
      </c>
      <c r="E40" t="str">
        <f>VLOOKUP(B40,'U1&amp;2'!C:C,1,FALSE)</f>
        <v>10027025-816</v>
      </c>
      <c r="H40" t="s">
        <v>143</v>
      </c>
      <c r="I40" t="s">
        <v>79</v>
      </c>
      <c r="J40" t="e">
        <f t="shared" ca="1" si="1"/>
        <v>#NAME?</v>
      </c>
      <c r="K40" s="2">
        <v>1353.62</v>
      </c>
      <c r="L40" t="e">
        <f ca="1">VLOOKUP(J40,'U3&amp;4'!D:D,1,FALSE)</f>
        <v>#NAME?</v>
      </c>
    </row>
    <row r="41" spans="1:12">
      <c r="A41" t="s">
        <v>140</v>
      </c>
      <c r="B41" t="s">
        <v>135</v>
      </c>
      <c r="C41" t="e">
        <f t="shared" ca="1" si="0"/>
        <v>#NAME?</v>
      </c>
      <c r="D41" s="2">
        <v>810.36</v>
      </c>
      <c r="E41" t="str">
        <f>VLOOKUP(B41,'U1&amp;2'!C:C,1,FALSE)</f>
        <v>10027025-818</v>
      </c>
      <c r="H41" t="s">
        <v>143</v>
      </c>
      <c r="I41" t="s">
        <v>81</v>
      </c>
      <c r="J41" t="e">
        <f t="shared" ca="1" si="1"/>
        <v>#NAME?</v>
      </c>
      <c r="K41" s="2">
        <v>484.55</v>
      </c>
      <c r="L41" t="e">
        <f ca="1">VLOOKUP(J41,'U3&amp;4'!D:D,1,FALSE)</f>
        <v>#NAME?</v>
      </c>
    </row>
    <row r="42" spans="1:12">
      <c r="A42" t="s">
        <v>140</v>
      </c>
      <c r="B42" t="s">
        <v>161</v>
      </c>
      <c r="C42" t="e">
        <f t="shared" ca="1" si="0"/>
        <v>#NAME?</v>
      </c>
      <c r="D42" s="2">
        <v>3379</v>
      </c>
      <c r="E42" t="str">
        <f>VLOOKUP(B42,'U1&amp;2'!C:C,1,FALSE)</f>
        <v>10027663-879</v>
      </c>
      <c r="H42" t="s">
        <v>143</v>
      </c>
      <c r="I42" t="s">
        <v>83</v>
      </c>
      <c r="J42" t="e">
        <f t="shared" ca="1" si="1"/>
        <v>#NAME?</v>
      </c>
      <c r="K42" s="2">
        <v>712.5</v>
      </c>
      <c r="L42" t="e">
        <f ca="1">VLOOKUP(J42,'U3&amp;4'!D:D,1,FALSE)</f>
        <v>#NAME?</v>
      </c>
    </row>
    <row r="43" spans="1:12">
      <c r="A43" t="s">
        <v>140</v>
      </c>
      <c r="B43" t="s">
        <v>162</v>
      </c>
      <c r="C43" t="e">
        <f t="shared" ca="1" si="0"/>
        <v>#NAME?</v>
      </c>
      <c r="D43" s="2">
        <v>2716.6725000000001</v>
      </c>
      <c r="E43" t="str">
        <f>VLOOKUP(B43,'U1&amp;2'!C:C,1,FALSE)</f>
        <v>10027663-880</v>
      </c>
      <c r="H43" t="s">
        <v>143</v>
      </c>
      <c r="I43" t="s">
        <v>36</v>
      </c>
      <c r="J43" t="e">
        <f t="shared" ca="1" si="1"/>
        <v>#NAME?</v>
      </c>
      <c r="K43" s="2">
        <v>2637.51</v>
      </c>
      <c r="L43" t="e">
        <f ca="1">VLOOKUP(J43,'U3&amp;4'!D:D,1,FALSE)</f>
        <v>#NAME?</v>
      </c>
    </row>
    <row r="44" spans="1:12">
      <c r="A44" t="s">
        <v>140</v>
      </c>
      <c r="B44" t="s">
        <v>166</v>
      </c>
      <c r="C44" t="e">
        <f t="shared" ca="1" si="0"/>
        <v>#NAME?</v>
      </c>
      <c r="D44" s="2">
        <v>19789.82</v>
      </c>
      <c r="E44" t="str">
        <f>VLOOKUP(B44,'U1&amp;2'!C:C,1,FALSE)</f>
        <v>10027663-881</v>
      </c>
      <c r="H44" t="s">
        <v>143</v>
      </c>
      <c r="I44" t="s">
        <v>43</v>
      </c>
      <c r="J44" t="e">
        <f t="shared" ca="1" si="1"/>
        <v>#NAME?</v>
      </c>
      <c r="K44" s="2">
        <v>1491.68</v>
      </c>
      <c r="L44" t="e">
        <f ca="1">VLOOKUP(J44,'U3&amp;4'!D:D,1,FALSE)</f>
        <v>#NAME?</v>
      </c>
    </row>
    <row r="45" spans="1:12">
      <c r="A45" t="s">
        <v>140</v>
      </c>
      <c r="B45" t="s">
        <v>163</v>
      </c>
      <c r="C45" t="e">
        <f t="shared" ca="1" si="0"/>
        <v>#NAME?</v>
      </c>
      <c r="D45" s="2">
        <v>27306.6</v>
      </c>
      <c r="E45" t="str">
        <f>VLOOKUP(B45,'U1&amp;2'!C:C,1,FALSE)</f>
        <v>10027663-882</v>
      </c>
      <c r="H45" t="s">
        <v>143</v>
      </c>
      <c r="I45" t="s">
        <v>118</v>
      </c>
      <c r="J45" t="e">
        <f t="shared" ca="1" si="1"/>
        <v>#NAME?</v>
      </c>
      <c r="K45" s="2">
        <v>-0.01</v>
      </c>
      <c r="L45" t="e">
        <f ca="1">VLOOKUP(J45,'U3&amp;4'!D:D,1,FALSE)</f>
        <v>#NAME?</v>
      </c>
    </row>
    <row r="46" spans="1:12">
      <c r="A46" t="s">
        <v>140</v>
      </c>
      <c r="B46" t="s">
        <v>164</v>
      </c>
      <c r="C46" t="e">
        <f t="shared" ca="1" si="0"/>
        <v>#NAME?</v>
      </c>
      <c r="D46" s="2">
        <v>5085.22</v>
      </c>
      <c r="E46" t="str">
        <f>VLOOKUP(B46,'U1&amp;2'!C:C,1,FALSE)</f>
        <v>10027663-883</v>
      </c>
      <c r="H46" t="s">
        <v>143</v>
      </c>
      <c r="I46" t="s">
        <v>121</v>
      </c>
      <c r="J46" t="e">
        <f t="shared" ca="1" si="1"/>
        <v>#NAME?</v>
      </c>
      <c r="K46" s="2">
        <v>1000</v>
      </c>
      <c r="L46" t="e">
        <f ca="1">VLOOKUP(J46,'U3&amp;4'!D:D,1,FALSE)</f>
        <v>#NAME?</v>
      </c>
    </row>
    <row r="47" spans="1:12">
      <c r="A47" t="s">
        <v>140</v>
      </c>
      <c r="B47" t="s">
        <v>137</v>
      </c>
      <c r="C47" t="e">
        <f t="shared" ca="1" si="0"/>
        <v>#NAME?</v>
      </c>
      <c r="D47" s="2">
        <v>22427.81</v>
      </c>
      <c r="E47" t="str">
        <f>VLOOKUP(B47,'U1&amp;2'!C:C,1,FALSE)</f>
        <v>10027663-900</v>
      </c>
      <c r="H47" t="s">
        <v>143</v>
      </c>
      <c r="I47" t="s">
        <v>165</v>
      </c>
      <c r="J47" t="e">
        <f t="shared" ca="1" si="1"/>
        <v>#NAME?</v>
      </c>
      <c r="K47" s="2">
        <v>134001.96</v>
      </c>
      <c r="L47" t="e">
        <f ca="1">VLOOKUP(J47,'U3&amp;4'!D:D,1,FALSE)</f>
        <v>#NAME?</v>
      </c>
    </row>
    <row r="48" spans="1:12">
      <c r="A48" t="s">
        <v>140</v>
      </c>
      <c r="B48" t="s">
        <v>138</v>
      </c>
      <c r="C48" t="e">
        <f t="shared" ca="1" si="0"/>
        <v>#NAME?</v>
      </c>
      <c r="D48" s="2">
        <v>42442.74</v>
      </c>
      <c r="E48" t="str">
        <f>VLOOKUP(B48,'U1&amp;2'!C:C,1,FALSE)</f>
        <v>10028291-900</v>
      </c>
      <c r="H48" t="s">
        <v>143</v>
      </c>
      <c r="I48" t="s">
        <v>95</v>
      </c>
      <c r="J48" t="e">
        <f t="shared" ca="1" si="1"/>
        <v>#NAME?</v>
      </c>
      <c r="K48" s="2">
        <v>10005.609499999999</v>
      </c>
      <c r="L48" t="e">
        <f ca="1">VLOOKUP(J48,'U3&amp;4'!D:D,1,FALSE)</f>
        <v>#NAME?</v>
      </c>
    </row>
    <row r="49" spans="1:12">
      <c r="A49" t="s">
        <v>140</v>
      </c>
      <c r="B49" t="s">
        <v>95</v>
      </c>
      <c r="C49" t="e">
        <f t="shared" ca="1" si="0"/>
        <v>#NAME?</v>
      </c>
      <c r="D49" s="2">
        <v>28602.269999999997</v>
      </c>
      <c r="E49" t="str">
        <f>VLOOKUP(B49,'U1&amp;2'!C:C,1,FALSE)</f>
        <v>70001234-100</v>
      </c>
      <c r="H49" t="s">
        <v>143</v>
      </c>
      <c r="I49" t="s">
        <v>97</v>
      </c>
      <c r="J49" t="e">
        <f t="shared" ca="1" si="1"/>
        <v>#NAME?</v>
      </c>
      <c r="K49" s="2">
        <v>1000.31</v>
      </c>
      <c r="L49" t="e">
        <f ca="1">VLOOKUP(J49,'U3&amp;4'!D:D,1,FALSE)</f>
        <v>#NAME?</v>
      </c>
    </row>
    <row r="50" spans="1:12">
      <c r="A50" t="s">
        <v>140</v>
      </c>
      <c r="B50" t="s">
        <v>97</v>
      </c>
      <c r="C50" t="e">
        <f t="shared" ca="1" si="0"/>
        <v>#NAME?</v>
      </c>
      <c r="D50" s="2">
        <v>2092.3784999999998</v>
      </c>
      <c r="E50" t="str">
        <f>VLOOKUP(B50,'U1&amp;2'!C:C,1,FALSE)</f>
        <v>70001234-101</v>
      </c>
      <c r="H50" t="s">
        <v>143</v>
      </c>
      <c r="I50" t="s">
        <v>99</v>
      </c>
      <c r="J50" t="e">
        <f t="shared" ca="1" si="1"/>
        <v>#NAME?</v>
      </c>
      <c r="K50" s="2">
        <v>6028.26</v>
      </c>
      <c r="L50" t="e">
        <f ca="1">VLOOKUP(J50,'U3&amp;4'!D:D,1,FALSE)</f>
        <v>#NAME?</v>
      </c>
    </row>
    <row r="51" spans="1:12">
      <c r="A51" t="s">
        <v>140</v>
      </c>
      <c r="B51" t="s">
        <v>99</v>
      </c>
      <c r="C51" t="e">
        <f t="shared" ca="1" si="0"/>
        <v>#NAME?</v>
      </c>
      <c r="D51" s="2">
        <v>18084.79</v>
      </c>
      <c r="E51" t="str">
        <f>VLOOKUP(B51,'U1&amp;2'!C:C,1,FALSE)</f>
        <v>70001234-102</v>
      </c>
      <c r="H51" t="s">
        <v>143</v>
      </c>
      <c r="I51" t="s">
        <v>101</v>
      </c>
      <c r="J51" t="e">
        <f t="shared" ca="1" si="1"/>
        <v>#NAME?</v>
      </c>
      <c r="K51" s="2">
        <v>1915.21</v>
      </c>
      <c r="L51" t="e">
        <f ca="1">VLOOKUP(J51,'U3&amp;4'!D:D,1,FALSE)</f>
        <v>#NAME?</v>
      </c>
    </row>
    <row r="52" spans="1:12">
      <c r="A52" t="s">
        <v>140</v>
      </c>
      <c r="B52" t="s">
        <v>101</v>
      </c>
      <c r="C52" t="e">
        <f t="shared" ca="1" si="0"/>
        <v>#NAME?</v>
      </c>
      <c r="D52" s="2">
        <v>5745.64</v>
      </c>
      <c r="E52" t="str">
        <f>VLOOKUP(B52,'U1&amp;2'!C:C,1,FALSE)</f>
        <v>70001234-103</v>
      </c>
      <c r="K52" s="3">
        <v>359371.31000000006</v>
      </c>
    </row>
    <row r="53" spans="1:12">
      <c r="D53" s="3">
        <v>401424.74999999994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L2" sqref="L2"/>
    </sheetView>
  </sheetViews>
  <sheetFormatPr defaultRowHeight="14.25"/>
  <cols>
    <col min="2" max="2" width="18" bestFit="1" customWidth="1"/>
    <col min="4" max="4" width="11.375" bestFit="1" customWidth="1"/>
    <col min="5" max="5" width="12.375" customWidth="1"/>
    <col min="8" max="8" width="7.375" bestFit="1" customWidth="1"/>
    <col min="9" max="9" width="18" bestFit="1" customWidth="1"/>
    <col min="10" max="10" width="12.375" customWidth="1"/>
    <col min="11" max="11" width="11.375" bestFit="1" customWidth="1"/>
    <col min="12" max="12" width="15.375" customWidth="1"/>
  </cols>
  <sheetData>
    <row r="1" spans="1:12" ht="15">
      <c r="A1" s="53" t="s">
        <v>32</v>
      </c>
      <c r="B1" s="53" t="s">
        <v>125</v>
      </c>
      <c r="C1" t="s">
        <v>156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2">
        <v>1.6719999994165846E-3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2.9140000001461885E-3</v>
      </c>
      <c r="L2" t="e">
        <f ca="1">VLOOKUP(J2,'U3&amp;4'!D:D,1,FALSE)</f>
        <v>#NAME?</v>
      </c>
    </row>
    <row r="3" spans="1:12">
      <c r="A3" t="s">
        <v>126</v>
      </c>
      <c r="B3" t="s">
        <v>49</v>
      </c>
      <c r="C3" t="e">
        <f t="shared" ref="C3:C59" ca="1" si="0">_xlfn.CONCAT(A3,"",B3)</f>
        <v>#NAME?</v>
      </c>
      <c r="D3" s="2">
        <v>300.72559699999999</v>
      </c>
      <c r="E3" t="str">
        <f>VLOOKUP(B3,'U1&amp;2'!C:C,1,FALSE)</f>
        <v>10027024-810</v>
      </c>
      <c r="H3" t="s">
        <v>142</v>
      </c>
      <c r="I3" t="s">
        <v>114</v>
      </c>
      <c r="J3" t="e">
        <f t="shared" ref="J3:J51" ca="1" si="1">_xlfn.CONCAT(H3,"",I3)</f>
        <v>#NAME?</v>
      </c>
      <c r="K3" s="2">
        <v>1336.76</v>
      </c>
      <c r="L3" t="e">
        <f ca="1">VLOOKUP(J3,'U3&amp;4'!D:D,1,FALSE)</f>
        <v>#NAME?</v>
      </c>
    </row>
    <row r="4" spans="1:12">
      <c r="A4" t="s">
        <v>126</v>
      </c>
      <c r="B4" t="s">
        <v>52</v>
      </c>
      <c r="C4" t="e">
        <f t="shared" ca="1" si="0"/>
        <v>#NAME?</v>
      </c>
      <c r="D4" s="2">
        <v>3983.8</v>
      </c>
      <c r="E4" t="str">
        <f>VLOOKUP(B4,'U1&amp;2'!C:C,1,FALSE)</f>
        <v>10027024-811</v>
      </c>
      <c r="H4" t="s">
        <v>142</v>
      </c>
      <c r="I4" t="s">
        <v>49</v>
      </c>
      <c r="J4" t="e">
        <f t="shared" ca="1" si="1"/>
        <v>#NAME?</v>
      </c>
      <c r="K4" s="2">
        <v>321.55970149999996</v>
      </c>
      <c r="L4" t="e">
        <f ca="1">VLOOKUP(J4,'U3&amp;4'!D:D,1,FALSE)</f>
        <v>#NAME?</v>
      </c>
    </row>
    <row r="5" spans="1:12">
      <c r="A5" t="s">
        <v>126</v>
      </c>
      <c r="B5" t="s">
        <v>54</v>
      </c>
      <c r="C5" t="e">
        <f t="shared" ca="1" si="0"/>
        <v>#NAME?</v>
      </c>
      <c r="D5" s="2">
        <v>877.93023099999994</v>
      </c>
      <c r="E5" t="str">
        <f>VLOOKUP(B5,'U1&amp;2'!C:C,1,FALSE)</f>
        <v>10027024-812</v>
      </c>
      <c r="H5" t="s">
        <v>142</v>
      </c>
      <c r="I5" t="s">
        <v>52</v>
      </c>
      <c r="J5" t="e">
        <f t="shared" ca="1" si="1"/>
        <v>#NAME?</v>
      </c>
      <c r="K5" s="2">
        <v>4260.1400000000003</v>
      </c>
      <c r="L5" t="e">
        <f ca="1">VLOOKUP(J5,'U3&amp;4'!D:D,1,FALSE)</f>
        <v>#NAME?</v>
      </c>
    </row>
    <row r="6" spans="1:12">
      <c r="A6" t="s">
        <v>126</v>
      </c>
      <c r="B6" t="s">
        <v>58</v>
      </c>
      <c r="C6" t="e">
        <f t="shared" ca="1" si="0"/>
        <v>#NAME?</v>
      </c>
      <c r="D6" s="2">
        <v>1456.12</v>
      </c>
      <c r="E6" t="str">
        <f>VLOOKUP(B6,'U1&amp;2'!C:C,1,FALSE)</f>
        <v>10027024-814</v>
      </c>
      <c r="H6" t="s">
        <v>142</v>
      </c>
      <c r="I6" t="s">
        <v>54</v>
      </c>
      <c r="J6" t="e">
        <f t="shared" ca="1" si="1"/>
        <v>#NAME?</v>
      </c>
      <c r="K6" s="2">
        <v>938.73738450000008</v>
      </c>
      <c r="L6" t="e">
        <f ca="1">VLOOKUP(J6,'U3&amp;4'!D:D,1,FALSE)</f>
        <v>#NAME?</v>
      </c>
    </row>
    <row r="7" spans="1:12">
      <c r="A7" t="s">
        <v>126</v>
      </c>
      <c r="B7" t="s">
        <v>60</v>
      </c>
      <c r="C7" t="e">
        <f t="shared" ca="1" si="0"/>
        <v>#NAME?</v>
      </c>
      <c r="D7" s="2">
        <v>3112.57</v>
      </c>
      <c r="E7" t="str">
        <f>VLOOKUP(B7,'U1&amp;2'!C:C,1,FALSE)</f>
        <v>10027024-815</v>
      </c>
      <c r="H7" t="s">
        <v>142</v>
      </c>
      <c r="I7" t="s">
        <v>58</v>
      </c>
      <c r="J7" t="e">
        <f t="shared" ca="1" si="1"/>
        <v>#NAME?</v>
      </c>
      <c r="K7" s="2">
        <v>1557.12</v>
      </c>
      <c r="L7" t="e">
        <f ca="1">VLOOKUP(J7,'U3&amp;4'!D:D,1,FALSE)</f>
        <v>#NAME?</v>
      </c>
    </row>
    <row r="8" spans="1:12">
      <c r="A8" t="s">
        <v>126</v>
      </c>
      <c r="B8" t="s">
        <v>64</v>
      </c>
      <c r="C8" t="e">
        <f t="shared" ca="1" si="0"/>
        <v>#NAME?</v>
      </c>
      <c r="D8" s="2">
        <v>-79.650000000000006</v>
      </c>
      <c r="E8" t="str">
        <f>VLOOKUP(B8,'U1&amp;2'!C:C,1,FALSE)</f>
        <v>10027024-818</v>
      </c>
      <c r="H8" t="s">
        <v>142</v>
      </c>
      <c r="I8" t="s">
        <v>60</v>
      </c>
      <c r="J8" t="e">
        <f t="shared" ca="1" si="1"/>
        <v>#NAME?</v>
      </c>
      <c r="K8" s="2">
        <v>3328.47</v>
      </c>
      <c r="L8" t="e">
        <f ca="1">VLOOKUP(J8,'U3&amp;4'!D:D,1,FALSE)</f>
        <v>#NAME?</v>
      </c>
    </row>
    <row r="9" spans="1:12">
      <c r="A9" t="s">
        <v>126</v>
      </c>
      <c r="B9" t="s">
        <v>129</v>
      </c>
      <c r="C9" t="e">
        <f t="shared" ca="1" si="0"/>
        <v>#NAME?</v>
      </c>
      <c r="D9" s="2">
        <v>701.03750000000002</v>
      </c>
      <c r="E9" t="str">
        <f>VLOOKUP(B9,'U1&amp;2'!C:C,1,FALSE)</f>
        <v>10027025-810</v>
      </c>
      <c r="H9" t="s">
        <v>142</v>
      </c>
      <c r="I9" t="s">
        <v>64</v>
      </c>
      <c r="J9" t="e">
        <f t="shared" ca="1" si="1"/>
        <v>#NAME?</v>
      </c>
      <c r="K9" s="2">
        <v>-85.18</v>
      </c>
      <c r="L9" t="e">
        <f ca="1">VLOOKUP(J9,'U3&amp;4'!D:D,1,FALSE)</f>
        <v>#NAME?</v>
      </c>
    </row>
    <row r="10" spans="1:12">
      <c r="A10" t="s">
        <v>126</v>
      </c>
      <c r="B10" t="s">
        <v>130</v>
      </c>
      <c r="C10" t="e">
        <f t="shared" ca="1" si="0"/>
        <v>#NAME?</v>
      </c>
      <c r="D10" s="2">
        <v>6063.69</v>
      </c>
      <c r="E10" t="str">
        <f>VLOOKUP(B10,'U1&amp;2'!C:C,1,FALSE)</f>
        <v>10027025-811</v>
      </c>
      <c r="H10" t="s">
        <v>142</v>
      </c>
      <c r="I10" t="s">
        <v>69</v>
      </c>
      <c r="J10" t="e">
        <f t="shared" ca="1" si="1"/>
        <v>#NAME?</v>
      </c>
      <c r="K10" s="2">
        <v>269</v>
      </c>
      <c r="L10" t="e">
        <f ca="1">VLOOKUP(J10,'U3&amp;4'!D:D,1,FALSE)</f>
        <v>#NAME?</v>
      </c>
    </row>
    <row r="11" spans="1:12">
      <c r="A11" t="s">
        <v>126</v>
      </c>
      <c r="B11" t="s">
        <v>131</v>
      </c>
      <c r="C11" t="e">
        <f t="shared" ca="1" si="0"/>
        <v>#NAME?</v>
      </c>
      <c r="D11" s="2">
        <v>1793.9349999999999</v>
      </c>
      <c r="E11" t="str">
        <f>VLOOKUP(B11,'U1&amp;2'!C:C,1,FALSE)</f>
        <v>10027025-812</v>
      </c>
      <c r="H11" t="s">
        <v>142</v>
      </c>
      <c r="I11" t="s">
        <v>71</v>
      </c>
      <c r="J11" t="e">
        <f t="shared" ca="1" si="1"/>
        <v>#NAME?</v>
      </c>
      <c r="K11" s="2">
        <v>7121.29</v>
      </c>
      <c r="L11" t="e">
        <f ca="1">VLOOKUP(J11,'U3&amp;4'!D:D,1,FALSE)</f>
        <v>#NAME?</v>
      </c>
    </row>
    <row r="12" spans="1:12">
      <c r="A12" t="s">
        <v>126</v>
      </c>
      <c r="B12" t="s">
        <v>149</v>
      </c>
      <c r="C12" t="e">
        <f t="shared" ca="1" si="0"/>
        <v>#NAME?</v>
      </c>
      <c r="D12" s="2">
        <v>211.27250000000001</v>
      </c>
      <c r="E12" t="str">
        <f>VLOOKUP(B12,'U1&amp;2'!C:C,1,FALSE)</f>
        <v>10027025-813</v>
      </c>
      <c r="H12" t="s">
        <v>142</v>
      </c>
      <c r="I12" t="s">
        <v>73</v>
      </c>
      <c r="J12" t="e">
        <f t="shared" ca="1" si="1"/>
        <v>#NAME?</v>
      </c>
      <c r="K12" s="2">
        <v>2727.4250000000002</v>
      </c>
      <c r="L12" t="e">
        <f ca="1">VLOOKUP(J12,'U3&amp;4'!D:D,1,FALSE)</f>
        <v>#NAME?</v>
      </c>
    </row>
    <row r="13" spans="1:12">
      <c r="A13" t="s">
        <v>126</v>
      </c>
      <c r="B13" t="s">
        <v>132</v>
      </c>
      <c r="C13" t="e">
        <f t="shared" ca="1" si="0"/>
        <v>#NAME?</v>
      </c>
      <c r="D13" s="2">
        <v>3033</v>
      </c>
      <c r="E13" t="str">
        <f>VLOOKUP(B13,'U1&amp;2'!C:C,1,FALSE)</f>
        <v>10027025-814</v>
      </c>
      <c r="H13" t="s">
        <v>142</v>
      </c>
      <c r="I13" t="s">
        <v>75</v>
      </c>
      <c r="J13" t="e">
        <f t="shared" ca="1" si="1"/>
        <v>#NAME?</v>
      </c>
      <c r="K13" s="2">
        <v>272.55749999999995</v>
      </c>
      <c r="L13" t="e">
        <f ca="1">VLOOKUP(J13,'U3&amp;4'!D:D,1,FALSE)</f>
        <v>#NAME?</v>
      </c>
    </row>
    <row r="14" spans="1:12">
      <c r="A14" t="s">
        <v>126</v>
      </c>
      <c r="B14" t="s">
        <v>133</v>
      </c>
      <c r="C14" t="e">
        <f t="shared" ca="1" si="0"/>
        <v>#NAME?</v>
      </c>
      <c r="D14" s="2">
        <v>818.69</v>
      </c>
      <c r="E14" t="str">
        <f>VLOOKUP(B14,'U1&amp;2'!C:C,1,FALSE)</f>
        <v>10027025-815</v>
      </c>
      <c r="H14" t="s">
        <v>142</v>
      </c>
      <c r="I14" t="s">
        <v>77</v>
      </c>
      <c r="J14" t="e">
        <f t="shared" ca="1" si="1"/>
        <v>#NAME?</v>
      </c>
      <c r="K14" s="2">
        <v>1007.73</v>
      </c>
      <c r="L14" t="e">
        <f ca="1">VLOOKUP(J14,'U3&amp;4'!D:D,1,FALSE)</f>
        <v>#NAME?</v>
      </c>
    </row>
    <row r="15" spans="1:12">
      <c r="A15" t="s">
        <v>126</v>
      </c>
      <c r="B15" t="s">
        <v>134</v>
      </c>
      <c r="C15" t="e">
        <f t="shared" ca="1" si="0"/>
        <v>#NAME?</v>
      </c>
      <c r="D15" s="2">
        <v>566.11</v>
      </c>
      <c r="E15" t="str">
        <f>VLOOKUP(B15,'U1&amp;2'!C:C,1,FALSE)</f>
        <v>10027025-816</v>
      </c>
      <c r="H15" t="s">
        <v>142</v>
      </c>
      <c r="I15" t="s">
        <v>79</v>
      </c>
      <c r="J15" t="e">
        <f t="shared" ca="1" si="1"/>
        <v>#NAME?</v>
      </c>
      <c r="K15" s="2">
        <v>1575.87</v>
      </c>
      <c r="L15" t="e">
        <f ca="1">VLOOKUP(J15,'U3&amp;4'!D:D,1,FALSE)</f>
        <v>#NAME?</v>
      </c>
    </row>
    <row r="16" spans="1:12">
      <c r="A16" t="s">
        <v>126</v>
      </c>
      <c r="B16" t="s">
        <v>135</v>
      </c>
      <c r="C16" t="e">
        <f t="shared" ca="1" si="0"/>
        <v>#NAME?</v>
      </c>
      <c r="D16" s="2">
        <v>1412.71</v>
      </c>
      <c r="E16" t="str">
        <f>VLOOKUP(B16,'U1&amp;2'!C:C,1,FALSE)</f>
        <v>10027025-818</v>
      </c>
      <c r="H16" t="s">
        <v>142</v>
      </c>
      <c r="I16" t="s">
        <v>81</v>
      </c>
      <c r="J16" t="e">
        <f t="shared" ca="1" si="1"/>
        <v>#NAME?</v>
      </c>
      <c r="K16" s="2">
        <v>69.930000000000007</v>
      </c>
      <c r="L16" t="e">
        <f ca="1">VLOOKUP(J16,'U3&amp;4'!D:D,1,FALSE)</f>
        <v>#NAME?</v>
      </c>
    </row>
    <row r="17" spans="1:12">
      <c r="A17" t="s">
        <v>126</v>
      </c>
      <c r="B17" t="s">
        <v>161</v>
      </c>
      <c r="C17" t="e">
        <f t="shared" ca="1" si="0"/>
        <v>#NAME?</v>
      </c>
      <c r="D17" s="2">
        <v>13979.05</v>
      </c>
      <c r="E17" t="str">
        <f>VLOOKUP(B17,'U1&amp;2'!C:C,1,FALSE)</f>
        <v>10027663-879</v>
      </c>
      <c r="H17" t="s">
        <v>142</v>
      </c>
      <c r="I17" t="s">
        <v>83</v>
      </c>
      <c r="J17" t="e">
        <f t="shared" ca="1" si="1"/>
        <v>#NAME?</v>
      </c>
      <c r="K17" s="2">
        <v>539.01</v>
      </c>
      <c r="L17" t="e">
        <f ca="1">VLOOKUP(J17,'U3&amp;4'!D:D,1,FALSE)</f>
        <v>#NAME?</v>
      </c>
    </row>
    <row r="18" spans="1:12">
      <c r="A18" t="s">
        <v>126</v>
      </c>
      <c r="B18" t="s">
        <v>162</v>
      </c>
      <c r="C18" t="e">
        <f t="shared" ca="1" si="0"/>
        <v>#NAME?</v>
      </c>
      <c r="D18" s="2">
        <v>3839.64</v>
      </c>
      <c r="E18" t="str">
        <f>VLOOKUP(B18,'U1&amp;2'!C:C,1,FALSE)</f>
        <v>10027663-880</v>
      </c>
      <c r="H18" t="s">
        <v>142</v>
      </c>
      <c r="I18" t="s">
        <v>36</v>
      </c>
      <c r="J18" t="e">
        <f t="shared" ca="1" si="1"/>
        <v>#NAME?</v>
      </c>
      <c r="K18" s="2">
        <v>3000.6750000000002</v>
      </c>
      <c r="L18" t="e">
        <f ca="1">VLOOKUP(J18,'U3&amp;4'!D:D,1,FALSE)</f>
        <v>#NAME?</v>
      </c>
    </row>
    <row r="19" spans="1:12">
      <c r="A19" t="s">
        <v>126</v>
      </c>
      <c r="B19" t="s">
        <v>166</v>
      </c>
      <c r="C19" t="e">
        <f t="shared" ca="1" si="0"/>
        <v>#NAME?</v>
      </c>
      <c r="D19" s="2">
        <v>16068.47</v>
      </c>
      <c r="E19" t="str">
        <f>VLOOKUP(B19,'U1&amp;2'!C:C,1,FALSE)</f>
        <v>10027663-881</v>
      </c>
      <c r="H19" t="s">
        <v>142</v>
      </c>
      <c r="I19" t="s">
        <v>43</v>
      </c>
      <c r="J19" t="e">
        <f t="shared" ca="1" si="1"/>
        <v>#NAME?</v>
      </c>
      <c r="K19" s="2">
        <v>1152.4000000000001</v>
      </c>
      <c r="L19" t="e">
        <f ca="1">VLOOKUP(J19,'U3&amp;4'!D:D,1,FALSE)</f>
        <v>#NAME?</v>
      </c>
    </row>
    <row r="20" spans="1:12">
      <c r="A20" t="s">
        <v>126</v>
      </c>
      <c r="B20" t="s">
        <v>163</v>
      </c>
      <c r="C20" t="e">
        <f t="shared" ca="1" si="0"/>
        <v>#NAME?</v>
      </c>
      <c r="D20" s="2">
        <v>26232.41</v>
      </c>
      <c r="E20" t="str">
        <f>VLOOKUP(B20,'U1&amp;2'!C:C,1,FALSE)</f>
        <v>10027663-882</v>
      </c>
      <c r="H20" t="s">
        <v>142</v>
      </c>
      <c r="I20" t="s">
        <v>121</v>
      </c>
      <c r="J20" t="e">
        <f t="shared" ca="1" si="1"/>
        <v>#NAME?</v>
      </c>
      <c r="K20" s="2">
        <v>2322.41</v>
      </c>
      <c r="L20" t="e">
        <f ca="1">VLOOKUP(J20,'U3&amp;4'!D:D,1,FALSE)</f>
        <v>#NAME?</v>
      </c>
    </row>
    <row r="21" spans="1:12">
      <c r="A21" t="s">
        <v>126</v>
      </c>
      <c r="B21" t="s">
        <v>164</v>
      </c>
      <c r="C21" t="e">
        <f t="shared" ca="1" si="0"/>
        <v>#NAME?</v>
      </c>
      <c r="D21" s="2">
        <v>3268.39</v>
      </c>
      <c r="E21" t="str">
        <f>VLOOKUP(B21,'U1&amp;2'!C:C,1,FALSE)</f>
        <v>10027663-883</v>
      </c>
      <c r="H21" t="s">
        <v>142</v>
      </c>
      <c r="I21" t="s">
        <v>165</v>
      </c>
      <c r="J21" t="e">
        <f t="shared" ca="1" si="1"/>
        <v>#NAME?</v>
      </c>
      <c r="K21" s="2">
        <v>255279.27250000002</v>
      </c>
      <c r="L21" t="e">
        <f ca="1">VLOOKUP(J21,'U3&amp;4'!D:D,1,FALSE)</f>
        <v>#NAME?</v>
      </c>
    </row>
    <row r="22" spans="1:12">
      <c r="A22" t="s">
        <v>126</v>
      </c>
      <c r="B22" t="s">
        <v>137</v>
      </c>
      <c r="C22" t="e">
        <f t="shared" ca="1" si="0"/>
        <v>#NAME?</v>
      </c>
      <c r="D22" s="2">
        <v>697.65</v>
      </c>
      <c r="E22" t="str">
        <f>VLOOKUP(B22,'U1&amp;2'!C:C,1,FALSE)</f>
        <v>10027663-900</v>
      </c>
      <c r="H22" t="s">
        <v>142</v>
      </c>
      <c r="I22" t="s">
        <v>95</v>
      </c>
      <c r="J22" t="e">
        <f t="shared" ca="1" si="1"/>
        <v>#NAME?</v>
      </c>
      <c r="K22" s="2">
        <v>10314.93</v>
      </c>
      <c r="L22" t="e">
        <f ca="1">VLOOKUP(J22,'U3&amp;4'!D:D,1,FALSE)</f>
        <v>#NAME?</v>
      </c>
    </row>
    <row r="23" spans="1:12">
      <c r="A23" t="s">
        <v>126</v>
      </c>
      <c r="B23" t="s">
        <v>138</v>
      </c>
      <c r="C23" t="e">
        <f t="shared" ca="1" si="0"/>
        <v>#NAME?</v>
      </c>
      <c r="D23" s="2">
        <v>64342.767500000002</v>
      </c>
      <c r="E23" t="str">
        <f>VLOOKUP(B23,'U1&amp;2'!C:C,1,FALSE)</f>
        <v>10028291-900</v>
      </c>
      <c r="H23" t="s">
        <v>142</v>
      </c>
      <c r="I23" t="s">
        <v>97</v>
      </c>
      <c r="J23" t="e">
        <f t="shared" ca="1" si="1"/>
        <v>#NAME?</v>
      </c>
      <c r="K23" s="2">
        <v>333.52</v>
      </c>
      <c r="L23" t="e">
        <f ca="1">VLOOKUP(J23,'U3&amp;4'!D:D,1,FALSE)</f>
        <v>#NAME?</v>
      </c>
    </row>
    <row r="24" spans="1:12">
      <c r="A24" t="s">
        <v>126</v>
      </c>
      <c r="B24" t="s">
        <v>139</v>
      </c>
      <c r="C24" t="e">
        <f t="shared" ca="1" si="0"/>
        <v>#NAME?</v>
      </c>
      <c r="D24" s="2">
        <v>68.62</v>
      </c>
      <c r="E24" t="str">
        <f>VLOOKUP(B24,'U1&amp;2'!C:C,1,FALSE)</f>
        <v>10028369-871</v>
      </c>
      <c r="H24" t="s">
        <v>142</v>
      </c>
      <c r="I24" t="s">
        <v>99</v>
      </c>
      <c r="J24" t="e">
        <f t="shared" ca="1" si="1"/>
        <v>#NAME?</v>
      </c>
      <c r="K24" s="2">
        <v>3432.49</v>
      </c>
      <c r="L24" t="e">
        <f ca="1">VLOOKUP(J24,'U3&amp;4'!D:D,1,FALSE)</f>
        <v>#NAME?</v>
      </c>
    </row>
    <row r="25" spans="1:12">
      <c r="A25" t="s">
        <v>126</v>
      </c>
      <c r="B25" t="s">
        <v>168</v>
      </c>
      <c r="C25" t="e">
        <f t="shared" ca="1" si="0"/>
        <v>#NAME?</v>
      </c>
      <c r="D25" s="2">
        <v>12035</v>
      </c>
      <c r="E25" t="str">
        <f>VLOOKUP(B25,'U1&amp;2'!C:C,1,FALSE)</f>
        <v>10028681-900</v>
      </c>
      <c r="H25" t="s">
        <v>142</v>
      </c>
      <c r="I25" t="s">
        <v>101</v>
      </c>
      <c r="J25" t="e">
        <f t="shared" ca="1" si="1"/>
        <v>#NAME?</v>
      </c>
      <c r="K25" s="2">
        <v>1986.67</v>
      </c>
      <c r="L25" t="e">
        <f ca="1">VLOOKUP(J25,'U3&amp;4'!D:D,1,FALSE)</f>
        <v>#NAME?</v>
      </c>
    </row>
    <row r="26" spans="1:12">
      <c r="A26" t="s">
        <v>126</v>
      </c>
      <c r="B26" t="s">
        <v>95</v>
      </c>
      <c r="C26" t="e">
        <f t="shared" ca="1" si="0"/>
        <v>#NAME?</v>
      </c>
      <c r="D26" s="2">
        <v>30944.71</v>
      </c>
      <c r="E26" t="str">
        <f>VLOOKUP(B26,'U1&amp;2'!C:C,1,FALSE)</f>
        <v>70001234-100</v>
      </c>
      <c r="H26" t="s">
        <v>142</v>
      </c>
      <c r="I26" t="s">
        <v>104</v>
      </c>
      <c r="J26" t="e">
        <f t="shared" ca="1" si="1"/>
        <v>#NAME?</v>
      </c>
      <c r="K26" s="2">
        <v>640</v>
      </c>
      <c r="L26" t="e">
        <f ca="1">VLOOKUP(J26,'U3&amp;4'!D:D,1,FALSE)</f>
        <v>#NAME?</v>
      </c>
    </row>
    <row r="27" spans="1:12">
      <c r="A27" t="s">
        <v>126</v>
      </c>
      <c r="B27" t="s">
        <v>97</v>
      </c>
      <c r="C27" t="e">
        <f t="shared" ca="1" si="0"/>
        <v>#NAME?</v>
      </c>
      <c r="D27" s="2">
        <v>1000.57</v>
      </c>
      <c r="E27" t="str">
        <f>VLOOKUP(B27,'U1&amp;2'!C:C,1,FALSE)</f>
        <v>70001234-101</v>
      </c>
      <c r="H27" t="s">
        <v>143</v>
      </c>
      <c r="I27" t="s">
        <v>127</v>
      </c>
      <c r="J27" t="e">
        <f t="shared" ca="1" si="1"/>
        <v>#NAME?</v>
      </c>
      <c r="K27" s="2">
        <v>2.9140000001461885E-3</v>
      </c>
      <c r="L27" t="e">
        <f ca="1">VLOOKUP(J27,'U3&amp;4'!D:D,1,FALSE)</f>
        <v>#NAME?</v>
      </c>
    </row>
    <row r="28" spans="1:12">
      <c r="A28" t="s">
        <v>126</v>
      </c>
      <c r="B28" t="s">
        <v>99</v>
      </c>
      <c r="C28" t="e">
        <f t="shared" ca="1" si="0"/>
        <v>#NAME?</v>
      </c>
      <c r="D28" s="2">
        <v>10297.48</v>
      </c>
      <c r="E28" t="str">
        <f>VLOOKUP(B28,'U1&amp;2'!C:C,1,FALSE)</f>
        <v>70001234-102</v>
      </c>
      <c r="H28" t="s">
        <v>143</v>
      </c>
      <c r="I28" t="s">
        <v>114</v>
      </c>
      <c r="J28" t="e">
        <f t="shared" ca="1" si="1"/>
        <v>#NAME?</v>
      </c>
      <c r="K28" s="2">
        <v>1336.76</v>
      </c>
      <c r="L28" t="e">
        <f ca="1">VLOOKUP(J28,'U3&amp;4'!D:D,1,FALSE)</f>
        <v>#NAME?</v>
      </c>
    </row>
    <row r="29" spans="1:12">
      <c r="A29" t="s">
        <v>126</v>
      </c>
      <c r="B29" t="s">
        <v>101</v>
      </c>
      <c r="C29" t="e">
        <f t="shared" ca="1" si="0"/>
        <v>#NAME?</v>
      </c>
      <c r="D29" s="2">
        <v>5959.99</v>
      </c>
      <c r="E29" t="str">
        <f>VLOOKUP(B29,'U1&amp;2'!C:C,1,FALSE)</f>
        <v>70001234-103</v>
      </c>
      <c r="H29" t="s">
        <v>143</v>
      </c>
      <c r="I29" t="s">
        <v>49</v>
      </c>
      <c r="J29" t="e">
        <f t="shared" ca="1" si="1"/>
        <v>#NAME?</v>
      </c>
      <c r="K29" s="2">
        <v>321.55970149999996</v>
      </c>
      <c r="L29" t="e">
        <f ca="1">VLOOKUP(J29,'U3&amp;4'!D:D,1,FALSE)</f>
        <v>#NAME?</v>
      </c>
    </row>
    <row r="30" spans="1:12">
      <c r="A30" t="s">
        <v>126</v>
      </c>
      <c r="B30" t="s">
        <v>104</v>
      </c>
      <c r="C30" t="e">
        <f t="shared" ca="1" si="0"/>
        <v>#NAME?</v>
      </c>
      <c r="D30" s="2">
        <v>1920</v>
      </c>
      <c r="E30" t="str">
        <f>VLOOKUP(B30,'U1&amp;2'!C:C,1,FALSE)</f>
        <v>70001234-106</v>
      </c>
      <c r="H30" t="s">
        <v>143</v>
      </c>
      <c r="I30" t="s">
        <v>52</v>
      </c>
      <c r="J30" t="e">
        <f t="shared" ca="1" si="1"/>
        <v>#NAME?</v>
      </c>
      <c r="K30" s="2">
        <v>4260.1400000000003</v>
      </c>
      <c r="L30" t="e">
        <f ca="1">VLOOKUP(J30,'U3&amp;4'!D:D,1,FALSE)</f>
        <v>#NAME?</v>
      </c>
    </row>
    <row r="31" spans="1:12">
      <c r="A31" t="s">
        <v>140</v>
      </c>
      <c r="B31" t="s">
        <v>127</v>
      </c>
      <c r="C31" t="e">
        <f t="shared" ca="1" si="0"/>
        <v>#NAME?</v>
      </c>
      <c r="D31" s="2">
        <v>1.672000001235574E-3</v>
      </c>
      <c r="E31" t="str">
        <f>VLOOKUP(B31,'U1&amp;2'!C:C,1,FALSE)</f>
        <v>000</v>
      </c>
      <c r="H31" t="s">
        <v>143</v>
      </c>
      <c r="I31" t="s">
        <v>54</v>
      </c>
      <c r="J31" t="e">
        <f t="shared" ca="1" si="1"/>
        <v>#NAME?</v>
      </c>
      <c r="K31" s="2">
        <v>938.73738450000008</v>
      </c>
      <c r="L31" t="e">
        <f ca="1">VLOOKUP(J31,'U3&amp;4'!D:D,1,FALSE)</f>
        <v>#NAME?</v>
      </c>
    </row>
    <row r="32" spans="1:12">
      <c r="A32" t="s">
        <v>140</v>
      </c>
      <c r="B32" t="s">
        <v>49</v>
      </c>
      <c r="C32" t="e">
        <f t="shared" ca="1" si="0"/>
        <v>#NAME?</v>
      </c>
      <c r="D32" s="2">
        <v>300.70559700000001</v>
      </c>
      <c r="E32" t="str">
        <f>VLOOKUP(B32,'U1&amp;2'!C:C,1,FALSE)</f>
        <v>10027024-810</v>
      </c>
      <c r="H32" t="s">
        <v>143</v>
      </c>
      <c r="I32" t="s">
        <v>58</v>
      </c>
      <c r="J32" t="e">
        <f t="shared" ca="1" si="1"/>
        <v>#NAME?</v>
      </c>
      <c r="K32" s="2">
        <v>1557.12</v>
      </c>
      <c r="L32" t="e">
        <f ca="1">VLOOKUP(J32,'U3&amp;4'!D:D,1,FALSE)</f>
        <v>#NAME?</v>
      </c>
    </row>
    <row r="33" spans="1:12">
      <c r="A33" t="s">
        <v>140</v>
      </c>
      <c r="B33" t="s">
        <v>52</v>
      </c>
      <c r="C33" t="e">
        <f t="shared" ca="1" si="0"/>
        <v>#NAME?</v>
      </c>
      <c r="D33" s="2">
        <v>3983.8</v>
      </c>
      <c r="E33" t="str">
        <f>VLOOKUP(B33,'U1&amp;2'!C:C,1,FALSE)</f>
        <v>10027024-811</v>
      </c>
      <c r="H33" t="s">
        <v>143</v>
      </c>
      <c r="I33" t="s">
        <v>60</v>
      </c>
      <c r="J33" t="e">
        <f t="shared" ca="1" si="1"/>
        <v>#NAME?</v>
      </c>
      <c r="K33" s="2">
        <v>3328.47</v>
      </c>
      <c r="L33" t="e">
        <f ca="1">VLOOKUP(J33,'U3&amp;4'!D:D,1,FALSE)</f>
        <v>#NAME?</v>
      </c>
    </row>
    <row r="34" spans="1:12">
      <c r="A34" t="s">
        <v>140</v>
      </c>
      <c r="B34" t="s">
        <v>54</v>
      </c>
      <c r="C34" t="e">
        <f t="shared" ca="1" si="0"/>
        <v>#NAME?</v>
      </c>
      <c r="D34" s="2">
        <v>877.93023099999994</v>
      </c>
      <c r="E34" t="str">
        <f>VLOOKUP(B34,'U1&amp;2'!C:C,1,FALSE)</f>
        <v>10027024-812</v>
      </c>
      <c r="H34" t="s">
        <v>143</v>
      </c>
      <c r="I34" t="s">
        <v>64</v>
      </c>
      <c r="J34" t="e">
        <f t="shared" ca="1" si="1"/>
        <v>#NAME?</v>
      </c>
      <c r="K34" s="2">
        <v>-85.18</v>
      </c>
      <c r="L34" t="e">
        <f ca="1">VLOOKUP(J34,'U3&amp;4'!D:D,1,FALSE)</f>
        <v>#NAME?</v>
      </c>
    </row>
    <row r="35" spans="1:12">
      <c r="A35" t="s">
        <v>140</v>
      </c>
      <c r="B35" t="s">
        <v>58</v>
      </c>
      <c r="C35" t="e">
        <f t="shared" ca="1" si="0"/>
        <v>#NAME?</v>
      </c>
      <c r="D35" s="2">
        <v>1456.12</v>
      </c>
      <c r="E35" t="str">
        <f>VLOOKUP(B35,'U1&amp;2'!C:C,1,FALSE)</f>
        <v>10027024-814</v>
      </c>
      <c r="H35" t="s">
        <v>143</v>
      </c>
      <c r="I35" t="s">
        <v>69</v>
      </c>
      <c r="J35" t="e">
        <f t="shared" ca="1" si="1"/>
        <v>#NAME?</v>
      </c>
      <c r="K35" s="2">
        <v>269.02999999999997</v>
      </c>
      <c r="L35" t="e">
        <f ca="1">VLOOKUP(J35,'U3&amp;4'!D:D,1,FALSE)</f>
        <v>#NAME?</v>
      </c>
    </row>
    <row r="36" spans="1:12">
      <c r="A36" t="s">
        <v>140</v>
      </c>
      <c r="B36" t="s">
        <v>60</v>
      </c>
      <c r="C36" t="e">
        <f t="shared" ca="1" si="0"/>
        <v>#NAME?</v>
      </c>
      <c r="D36" s="2">
        <v>3112.57</v>
      </c>
      <c r="E36" t="str">
        <f>VLOOKUP(B36,'U1&amp;2'!C:C,1,FALSE)</f>
        <v>10027024-815</v>
      </c>
      <c r="H36" t="s">
        <v>143</v>
      </c>
      <c r="I36" t="s">
        <v>71</v>
      </c>
      <c r="J36" t="e">
        <f t="shared" ca="1" si="1"/>
        <v>#NAME?</v>
      </c>
      <c r="K36" s="2">
        <v>7121.29</v>
      </c>
      <c r="L36" t="e">
        <f ca="1">VLOOKUP(J36,'U3&amp;4'!D:D,1,FALSE)</f>
        <v>#NAME?</v>
      </c>
    </row>
    <row r="37" spans="1:12">
      <c r="A37" t="s">
        <v>140</v>
      </c>
      <c r="B37" t="s">
        <v>64</v>
      </c>
      <c r="C37" t="e">
        <f t="shared" ca="1" si="0"/>
        <v>#NAME?</v>
      </c>
      <c r="D37" s="2">
        <v>-79.650000000000006</v>
      </c>
      <c r="E37" t="str">
        <f>VLOOKUP(B37,'U1&amp;2'!C:C,1,FALSE)</f>
        <v>10027024-818</v>
      </c>
      <c r="H37" t="s">
        <v>143</v>
      </c>
      <c r="I37" t="s">
        <v>73</v>
      </c>
      <c r="J37" t="e">
        <f t="shared" ca="1" si="1"/>
        <v>#NAME?</v>
      </c>
      <c r="K37" s="2">
        <v>2727.4349999999999</v>
      </c>
      <c r="L37" t="e">
        <f ca="1">VLOOKUP(J37,'U3&amp;4'!D:D,1,FALSE)</f>
        <v>#NAME?</v>
      </c>
    </row>
    <row r="38" spans="1:12">
      <c r="A38" t="s">
        <v>140</v>
      </c>
      <c r="B38" t="s">
        <v>129</v>
      </c>
      <c r="C38" t="e">
        <f t="shared" ca="1" si="0"/>
        <v>#NAME?</v>
      </c>
      <c r="D38" s="2">
        <v>701.11749999999995</v>
      </c>
      <c r="E38" t="str">
        <f>VLOOKUP(B38,'U1&amp;2'!C:C,1,FALSE)</f>
        <v>10027025-810</v>
      </c>
      <c r="H38" t="s">
        <v>143</v>
      </c>
      <c r="I38" t="s">
        <v>75</v>
      </c>
      <c r="J38" t="e">
        <f t="shared" ca="1" si="1"/>
        <v>#NAME?</v>
      </c>
      <c r="K38" s="2">
        <v>272.58749999999992</v>
      </c>
      <c r="L38" t="e">
        <f ca="1">VLOOKUP(J38,'U3&amp;4'!D:D,1,FALSE)</f>
        <v>#NAME?</v>
      </c>
    </row>
    <row r="39" spans="1:12">
      <c r="A39" t="s">
        <v>140</v>
      </c>
      <c r="B39" t="s">
        <v>130</v>
      </c>
      <c r="C39" t="e">
        <f t="shared" ca="1" si="0"/>
        <v>#NAME?</v>
      </c>
      <c r="D39" s="2">
        <v>6063.7</v>
      </c>
      <c r="E39" t="str">
        <f>VLOOKUP(B39,'U1&amp;2'!C:C,1,FALSE)</f>
        <v>10027025-811</v>
      </c>
      <c r="H39" t="s">
        <v>143</v>
      </c>
      <c r="I39" t="s">
        <v>77</v>
      </c>
      <c r="J39" t="e">
        <f t="shared" ca="1" si="1"/>
        <v>#NAME?</v>
      </c>
      <c r="K39" s="2">
        <v>1007.73</v>
      </c>
      <c r="L39" t="e">
        <f ca="1">VLOOKUP(J39,'U3&amp;4'!D:D,1,FALSE)</f>
        <v>#NAME?</v>
      </c>
    </row>
    <row r="40" spans="1:12">
      <c r="A40" t="s">
        <v>140</v>
      </c>
      <c r="B40" t="s">
        <v>131</v>
      </c>
      <c r="C40" t="e">
        <f t="shared" ca="1" si="0"/>
        <v>#NAME?</v>
      </c>
      <c r="D40" s="2">
        <v>1793.9650000000001</v>
      </c>
      <c r="E40" t="str">
        <f>VLOOKUP(B40,'U1&amp;2'!C:C,1,FALSE)</f>
        <v>10027025-812</v>
      </c>
      <c r="H40" t="s">
        <v>143</v>
      </c>
      <c r="I40" t="s">
        <v>79</v>
      </c>
      <c r="J40" t="e">
        <f t="shared" ca="1" si="1"/>
        <v>#NAME?</v>
      </c>
      <c r="K40" s="2">
        <v>1575.87</v>
      </c>
      <c r="L40" t="e">
        <f ca="1">VLOOKUP(J40,'U3&amp;4'!D:D,1,FALSE)</f>
        <v>#NAME?</v>
      </c>
    </row>
    <row r="41" spans="1:12">
      <c r="A41" t="s">
        <v>140</v>
      </c>
      <c r="B41" t="s">
        <v>149</v>
      </c>
      <c r="C41" t="e">
        <f t="shared" ca="1" si="0"/>
        <v>#NAME?</v>
      </c>
      <c r="D41" s="2">
        <v>211.2825</v>
      </c>
      <c r="E41" t="str">
        <f>VLOOKUP(B41,'U1&amp;2'!C:C,1,FALSE)</f>
        <v>10027025-813</v>
      </c>
      <c r="H41" t="s">
        <v>143</v>
      </c>
      <c r="I41" t="s">
        <v>81</v>
      </c>
      <c r="J41" t="e">
        <f t="shared" ca="1" si="1"/>
        <v>#NAME?</v>
      </c>
      <c r="K41" s="2">
        <v>69.959999999999994</v>
      </c>
      <c r="L41" t="e">
        <f ca="1">VLOOKUP(J41,'U3&amp;4'!D:D,1,FALSE)</f>
        <v>#NAME?</v>
      </c>
    </row>
    <row r="42" spans="1:12">
      <c r="A42" t="s">
        <v>140</v>
      </c>
      <c r="B42" t="s">
        <v>132</v>
      </c>
      <c r="C42" t="e">
        <f t="shared" ca="1" si="0"/>
        <v>#NAME?</v>
      </c>
      <c r="D42" s="2">
        <v>3033</v>
      </c>
      <c r="E42" t="str">
        <f>VLOOKUP(B42,'U1&amp;2'!C:C,1,FALSE)</f>
        <v>10027025-814</v>
      </c>
      <c r="H42" t="s">
        <v>143</v>
      </c>
      <c r="I42" t="s">
        <v>83</v>
      </c>
      <c r="J42" t="e">
        <f t="shared" ca="1" si="1"/>
        <v>#NAME?</v>
      </c>
      <c r="K42" s="2">
        <v>539.01</v>
      </c>
      <c r="L42" t="e">
        <f ca="1">VLOOKUP(J42,'U3&amp;4'!D:D,1,FALSE)</f>
        <v>#NAME?</v>
      </c>
    </row>
    <row r="43" spans="1:12">
      <c r="A43" t="s">
        <v>140</v>
      </c>
      <c r="B43" t="s">
        <v>133</v>
      </c>
      <c r="C43" t="e">
        <f t="shared" ca="1" si="0"/>
        <v>#NAME?</v>
      </c>
      <c r="D43" s="2">
        <v>818.69</v>
      </c>
      <c r="E43" t="str">
        <f>VLOOKUP(B43,'U1&amp;2'!C:C,1,FALSE)</f>
        <v>10027025-815</v>
      </c>
      <c r="H43" t="s">
        <v>143</v>
      </c>
      <c r="I43" t="s">
        <v>36</v>
      </c>
      <c r="J43" t="e">
        <f t="shared" ca="1" si="1"/>
        <v>#NAME?</v>
      </c>
      <c r="K43" s="2">
        <v>3000.5450000000001</v>
      </c>
      <c r="L43" t="e">
        <f ca="1">VLOOKUP(J43,'U3&amp;4'!D:D,1,FALSE)</f>
        <v>#NAME?</v>
      </c>
    </row>
    <row r="44" spans="1:12">
      <c r="A44" t="s">
        <v>140</v>
      </c>
      <c r="B44" t="s">
        <v>134</v>
      </c>
      <c r="C44" t="e">
        <f t="shared" ca="1" si="0"/>
        <v>#NAME?</v>
      </c>
      <c r="D44" s="2">
        <v>566.12</v>
      </c>
      <c r="E44" t="str">
        <f>VLOOKUP(B44,'U1&amp;2'!C:C,1,FALSE)</f>
        <v>10027025-816</v>
      </c>
      <c r="H44" t="s">
        <v>143</v>
      </c>
      <c r="I44" t="s">
        <v>43</v>
      </c>
      <c r="J44" t="e">
        <f t="shared" ca="1" si="1"/>
        <v>#NAME?</v>
      </c>
      <c r="K44" s="2">
        <v>1152.4100000000001</v>
      </c>
      <c r="L44" t="e">
        <f ca="1">VLOOKUP(J44,'U3&amp;4'!D:D,1,FALSE)</f>
        <v>#NAME?</v>
      </c>
    </row>
    <row r="45" spans="1:12">
      <c r="A45" t="s">
        <v>140</v>
      </c>
      <c r="B45" t="s">
        <v>135</v>
      </c>
      <c r="C45" t="e">
        <f t="shared" ca="1" si="0"/>
        <v>#NAME?</v>
      </c>
      <c r="D45" s="2">
        <v>1412.73</v>
      </c>
      <c r="E45" t="str">
        <f>VLOOKUP(B45,'U1&amp;2'!C:C,1,FALSE)</f>
        <v>10027025-818</v>
      </c>
      <c r="H45" t="s">
        <v>143</v>
      </c>
      <c r="I45" t="s">
        <v>121</v>
      </c>
      <c r="J45" t="e">
        <f t="shared" ca="1" si="1"/>
        <v>#NAME?</v>
      </c>
      <c r="K45" s="2">
        <v>2322.41</v>
      </c>
      <c r="L45" t="e">
        <f ca="1">VLOOKUP(J45,'U3&amp;4'!D:D,1,FALSE)</f>
        <v>#NAME?</v>
      </c>
    </row>
    <row r="46" spans="1:12">
      <c r="A46" t="s">
        <v>140</v>
      </c>
      <c r="B46" t="s">
        <v>161</v>
      </c>
      <c r="C46" t="e">
        <f t="shared" ca="1" si="0"/>
        <v>#NAME?</v>
      </c>
      <c r="D46" s="2">
        <v>13979.05</v>
      </c>
      <c r="E46" t="str">
        <f>VLOOKUP(B46,'U1&amp;2'!C:C,1,FALSE)</f>
        <v>10027663-879</v>
      </c>
      <c r="H46" t="s">
        <v>143</v>
      </c>
      <c r="I46" t="s">
        <v>165</v>
      </c>
      <c r="J46" t="e">
        <f t="shared" ca="1" si="1"/>
        <v>#NAME?</v>
      </c>
      <c r="K46" s="2">
        <v>255279.3425</v>
      </c>
      <c r="L46" t="e">
        <f ca="1">VLOOKUP(J46,'U3&amp;4'!D:D,1,FALSE)</f>
        <v>#NAME?</v>
      </c>
    </row>
    <row r="47" spans="1:12">
      <c r="A47" t="s">
        <v>140</v>
      </c>
      <c r="B47" t="s">
        <v>162</v>
      </c>
      <c r="C47" t="e">
        <f t="shared" ca="1" si="0"/>
        <v>#NAME?</v>
      </c>
      <c r="D47" s="2">
        <v>3839.39</v>
      </c>
      <c r="E47" t="str">
        <f>VLOOKUP(B47,'U1&amp;2'!C:C,1,FALSE)</f>
        <v>10027663-880</v>
      </c>
      <c r="H47" t="s">
        <v>143</v>
      </c>
      <c r="I47" t="s">
        <v>95</v>
      </c>
      <c r="J47" t="e">
        <f t="shared" ca="1" si="1"/>
        <v>#NAME?</v>
      </c>
      <c r="K47" s="2">
        <v>10314.93</v>
      </c>
      <c r="L47" t="e">
        <f ca="1">VLOOKUP(J47,'U3&amp;4'!D:D,1,FALSE)</f>
        <v>#NAME?</v>
      </c>
    </row>
    <row r="48" spans="1:12">
      <c r="A48" t="s">
        <v>140</v>
      </c>
      <c r="B48" t="s">
        <v>166</v>
      </c>
      <c r="C48" t="e">
        <f t="shared" ca="1" si="0"/>
        <v>#NAME?</v>
      </c>
      <c r="D48" s="2">
        <v>16068.48</v>
      </c>
      <c r="E48" t="str">
        <f>VLOOKUP(B48,'U1&amp;2'!C:C,1,FALSE)</f>
        <v>10027663-881</v>
      </c>
      <c r="H48" t="s">
        <v>143</v>
      </c>
      <c r="I48" t="s">
        <v>97</v>
      </c>
      <c r="J48" t="e">
        <f t="shared" ca="1" si="1"/>
        <v>#NAME?</v>
      </c>
      <c r="K48" s="2">
        <v>333.52</v>
      </c>
      <c r="L48" t="e">
        <f ca="1">VLOOKUP(J48,'U3&amp;4'!D:D,1,FALSE)</f>
        <v>#NAME?</v>
      </c>
    </row>
    <row r="49" spans="1:12">
      <c r="A49" t="s">
        <v>140</v>
      </c>
      <c r="B49" t="s">
        <v>163</v>
      </c>
      <c r="C49" t="e">
        <f t="shared" ca="1" si="0"/>
        <v>#NAME?</v>
      </c>
      <c r="D49" s="2">
        <v>26232.42</v>
      </c>
      <c r="E49" t="str">
        <f>VLOOKUP(B49,'U1&amp;2'!C:C,1,FALSE)</f>
        <v>10027663-882</v>
      </c>
      <c r="H49" t="s">
        <v>143</v>
      </c>
      <c r="I49" t="s">
        <v>99</v>
      </c>
      <c r="J49" t="e">
        <f t="shared" ca="1" si="1"/>
        <v>#NAME?</v>
      </c>
      <c r="K49" s="2">
        <v>3432.49</v>
      </c>
      <c r="L49" t="e">
        <f ca="1">VLOOKUP(J49,'U3&amp;4'!D:D,1,FALSE)</f>
        <v>#NAME?</v>
      </c>
    </row>
    <row r="50" spans="1:12">
      <c r="A50" t="s">
        <v>140</v>
      </c>
      <c r="B50" t="s">
        <v>164</v>
      </c>
      <c r="C50" t="e">
        <f t="shared" ca="1" si="0"/>
        <v>#NAME?</v>
      </c>
      <c r="D50" s="2">
        <v>3268.39</v>
      </c>
      <c r="E50" t="str">
        <f>VLOOKUP(B50,'U1&amp;2'!C:C,1,FALSE)</f>
        <v>10027663-883</v>
      </c>
      <c r="H50" t="s">
        <v>143</v>
      </c>
      <c r="I50" t="s">
        <v>101</v>
      </c>
      <c r="J50" t="e">
        <f t="shared" ca="1" si="1"/>
        <v>#NAME?</v>
      </c>
      <c r="K50" s="2">
        <v>1986.67</v>
      </c>
      <c r="L50" t="e">
        <f ca="1">VLOOKUP(J50,'U3&amp;4'!D:D,1,FALSE)</f>
        <v>#NAME?</v>
      </c>
    </row>
    <row r="51" spans="1:12">
      <c r="A51" t="s">
        <v>140</v>
      </c>
      <c r="B51" t="s">
        <v>137</v>
      </c>
      <c r="C51" t="e">
        <f t="shared" ca="1" si="0"/>
        <v>#NAME?</v>
      </c>
      <c r="D51" s="2">
        <v>697.65</v>
      </c>
      <c r="E51" t="str">
        <f>VLOOKUP(B51,'U1&amp;2'!C:C,1,FALSE)</f>
        <v>10027663-900</v>
      </c>
      <c r="H51" t="s">
        <v>143</v>
      </c>
      <c r="I51" t="s">
        <v>104</v>
      </c>
      <c r="J51" t="e">
        <f t="shared" ca="1" si="1"/>
        <v>#NAME?</v>
      </c>
      <c r="K51" s="2">
        <v>640</v>
      </c>
      <c r="L51" t="e">
        <f ca="1">VLOOKUP(J51,'U3&amp;4'!D:D,1,FALSE)</f>
        <v>#NAME?</v>
      </c>
    </row>
    <row r="52" spans="1:12">
      <c r="A52" t="s">
        <v>140</v>
      </c>
      <c r="B52" t="s">
        <v>138</v>
      </c>
      <c r="C52" t="e">
        <f t="shared" ca="1" si="0"/>
        <v>#NAME?</v>
      </c>
      <c r="D52" s="2">
        <v>64342.947499999995</v>
      </c>
      <c r="E52" t="str">
        <f>VLOOKUP(B52,'U1&amp;2'!C:C,1,FALSE)</f>
        <v>10028291-900</v>
      </c>
    </row>
    <row r="53" spans="1:12">
      <c r="A53" t="s">
        <v>140</v>
      </c>
      <c r="B53" t="s">
        <v>139</v>
      </c>
      <c r="C53" t="e">
        <f t="shared" ca="1" si="0"/>
        <v>#NAME?</v>
      </c>
      <c r="D53" s="2">
        <v>68.64</v>
      </c>
      <c r="E53" t="str">
        <f>VLOOKUP(B53,'U1&amp;2'!C:C,1,FALSE)</f>
        <v>10028369-871</v>
      </c>
    </row>
    <row r="54" spans="1:12">
      <c r="A54" t="s">
        <v>140</v>
      </c>
      <c r="B54" t="s">
        <v>168</v>
      </c>
      <c r="C54" t="e">
        <f t="shared" ca="1" si="0"/>
        <v>#NAME?</v>
      </c>
      <c r="D54" s="2">
        <v>12035</v>
      </c>
      <c r="E54" t="str">
        <f>VLOOKUP(B54,'U1&amp;2'!C:C,1,FALSE)</f>
        <v>10028681-900</v>
      </c>
    </row>
    <row r="55" spans="1:12">
      <c r="A55" t="s">
        <v>140</v>
      </c>
      <c r="B55" t="s">
        <v>95</v>
      </c>
      <c r="C55" t="e">
        <f t="shared" ca="1" si="0"/>
        <v>#NAME?</v>
      </c>
      <c r="D55" s="2">
        <v>30944.720000000001</v>
      </c>
      <c r="E55" t="str">
        <f>VLOOKUP(B55,'U1&amp;2'!C:C,1,FALSE)</f>
        <v>70001234-100</v>
      </c>
    </row>
    <row r="56" spans="1:12">
      <c r="A56" t="s">
        <v>140</v>
      </c>
      <c r="B56" t="s">
        <v>97</v>
      </c>
      <c r="C56" t="e">
        <f t="shared" ca="1" si="0"/>
        <v>#NAME?</v>
      </c>
      <c r="D56" s="2">
        <v>1000.57</v>
      </c>
      <c r="E56" t="str">
        <f>VLOOKUP(B56,'U1&amp;2'!C:C,1,FALSE)</f>
        <v>70001234-101</v>
      </c>
    </row>
    <row r="57" spans="1:12">
      <c r="A57" t="s">
        <v>140</v>
      </c>
      <c r="B57" t="s">
        <v>99</v>
      </c>
      <c r="C57" t="e">
        <f t="shared" ca="1" si="0"/>
        <v>#NAME?</v>
      </c>
      <c r="D57" s="2">
        <v>10297.48</v>
      </c>
      <c r="E57" t="str">
        <f>VLOOKUP(B57,'U1&amp;2'!C:C,1,FALSE)</f>
        <v>70001234-102</v>
      </c>
    </row>
    <row r="58" spans="1:12">
      <c r="A58" t="s">
        <v>140</v>
      </c>
      <c r="B58" t="s">
        <v>101</v>
      </c>
      <c r="C58" t="e">
        <f t="shared" ca="1" si="0"/>
        <v>#NAME?</v>
      </c>
      <c r="D58" s="2">
        <v>5959.99</v>
      </c>
      <c r="E58" t="str">
        <f>VLOOKUP(B58,'U1&amp;2'!C:C,1,FALSE)</f>
        <v>70001234-103</v>
      </c>
    </row>
    <row r="59" spans="1:12">
      <c r="A59" t="s">
        <v>140</v>
      </c>
      <c r="B59" t="s">
        <v>104</v>
      </c>
      <c r="C59" t="e">
        <f t="shared" ca="1" si="0"/>
        <v>#NAME?</v>
      </c>
      <c r="D59" s="2">
        <v>1920</v>
      </c>
      <c r="E59" t="str">
        <f>VLOOKUP(B59,'U1&amp;2'!C:C,1,FALSE)</f>
        <v>70001234-106</v>
      </c>
    </row>
    <row r="60" spans="1:12">
      <c r="D60" s="56">
        <v>429813.50000000006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31" zoomScaleNormal="100" workbookViewId="0">
      <selection activeCell="G53" sqref="G53"/>
    </sheetView>
  </sheetViews>
  <sheetFormatPr defaultRowHeight="14.25"/>
  <cols>
    <col min="1" max="1" width="12.125" bestFit="1" customWidth="1"/>
    <col min="3" max="3" width="15.125" customWidth="1"/>
    <col min="4" max="5" width="15.375" customWidth="1"/>
    <col min="6" max="6" width="13.875" bestFit="1" customWidth="1"/>
    <col min="7" max="8" width="12.375" bestFit="1" customWidth="1"/>
    <col min="9" max="9" width="13" bestFit="1" customWidth="1"/>
    <col min="10" max="10" width="13.375" bestFit="1" customWidth="1"/>
    <col min="11" max="11" width="12" bestFit="1" customWidth="1"/>
    <col min="12" max="12" width="4.875" customWidth="1"/>
    <col min="13" max="13" width="13.375" customWidth="1"/>
    <col min="14" max="14" width="9.375" customWidth="1"/>
    <col min="15" max="15" width="11.375" bestFit="1" customWidth="1"/>
  </cols>
  <sheetData>
    <row r="1" spans="1:6" ht="20.25">
      <c r="A1" s="12" t="s">
        <v>9</v>
      </c>
    </row>
    <row r="2" spans="1:6" ht="20.25">
      <c r="A2" s="12"/>
    </row>
    <row r="3" spans="1:6" ht="15">
      <c r="C3" s="11" t="s">
        <v>8</v>
      </c>
    </row>
    <row r="5" spans="1:6" ht="15">
      <c r="D5" s="4" t="s">
        <v>0</v>
      </c>
      <c r="E5" s="4" t="s">
        <v>1</v>
      </c>
      <c r="F5" s="4" t="s">
        <v>2</v>
      </c>
    </row>
    <row r="6" spans="1:6" ht="15">
      <c r="D6" s="5">
        <v>18239501</v>
      </c>
      <c r="E6" s="5">
        <v>18239511</v>
      </c>
      <c r="F6" s="5" t="s">
        <v>3</v>
      </c>
    </row>
    <row r="7" spans="1:6">
      <c r="C7" s="1">
        <v>45474</v>
      </c>
      <c r="D7" s="2">
        <v>394243.01</v>
      </c>
      <c r="E7" s="2">
        <v>335482.96999999997</v>
      </c>
      <c r="F7" s="3">
        <f t="shared" ref="F7:F18" si="0">D7+E7</f>
        <v>729725.98</v>
      </c>
    </row>
    <row r="8" spans="1:6">
      <c r="C8" s="1">
        <v>45505</v>
      </c>
      <c r="D8" s="2">
        <v>293910.42</v>
      </c>
      <c r="E8" s="2">
        <v>231339.47</v>
      </c>
      <c r="F8" s="3">
        <f t="shared" si="0"/>
        <v>525249.89</v>
      </c>
    </row>
    <row r="9" spans="1:6">
      <c r="C9" s="1">
        <v>45536</v>
      </c>
      <c r="D9" s="2">
        <v>258998.46</v>
      </c>
      <c r="E9" s="2">
        <v>134564.35999999999</v>
      </c>
      <c r="F9" s="3">
        <f t="shared" si="0"/>
        <v>393562.81999999995</v>
      </c>
    </row>
    <row r="10" spans="1:6">
      <c r="C10" s="1">
        <v>45566</v>
      </c>
      <c r="D10" s="2">
        <v>532024.12</v>
      </c>
      <c r="E10" s="2">
        <v>318198.40000000002</v>
      </c>
      <c r="F10" s="3">
        <f t="shared" si="0"/>
        <v>850222.52</v>
      </c>
    </row>
    <row r="11" spans="1:6">
      <c r="C11" s="1">
        <v>45597</v>
      </c>
      <c r="D11" s="2">
        <v>876244.42</v>
      </c>
      <c r="E11" s="2">
        <v>329766.94</v>
      </c>
      <c r="F11" s="3">
        <f t="shared" si="0"/>
        <v>1206011.3600000001</v>
      </c>
    </row>
    <row r="12" spans="1:6">
      <c r="C12" s="1">
        <v>45627</v>
      </c>
      <c r="D12" s="2">
        <v>726774.05</v>
      </c>
      <c r="E12" s="2">
        <v>177983.44</v>
      </c>
      <c r="F12" s="3">
        <f t="shared" si="0"/>
        <v>904757.49</v>
      </c>
    </row>
    <row r="13" spans="1:6">
      <c r="C13" s="1">
        <v>45658</v>
      </c>
      <c r="D13" s="2">
        <v>623905.56000000006</v>
      </c>
      <c r="E13" s="2">
        <v>262105.24</v>
      </c>
      <c r="F13" s="3">
        <f t="shared" si="0"/>
        <v>886010.8</v>
      </c>
    </row>
    <row r="14" spans="1:6">
      <c r="C14" s="1">
        <v>45689</v>
      </c>
      <c r="D14" s="2">
        <v>430727.61</v>
      </c>
      <c r="E14" s="2">
        <v>385604.56</v>
      </c>
      <c r="F14" s="3">
        <f t="shared" si="0"/>
        <v>816332.16999999993</v>
      </c>
    </row>
    <row r="15" spans="1:6">
      <c r="C15" s="1">
        <v>45717</v>
      </c>
      <c r="D15" s="2">
        <v>424222.44</v>
      </c>
      <c r="E15" s="2">
        <v>651746.96</v>
      </c>
      <c r="F15" s="3">
        <f t="shared" si="0"/>
        <v>1075969.3999999999</v>
      </c>
    </row>
    <row r="16" spans="1:6">
      <c r="C16" s="1">
        <v>45748</v>
      </c>
      <c r="D16" s="2">
        <v>958012.06</v>
      </c>
      <c r="E16" s="2">
        <v>712505.83</v>
      </c>
      <c r="F16" s="3">
        <f t="shared" si="0"/>
        <v>1670517.8900000001</v>
      </c>
    </row>
    <row r="17" spans="3:14">
      <c r="C17" s="1">
        <v>45778</v>
      </c>
      <c r="D17" s="2">
        <v>827549.82</v>
      </c>
      <c r="E17" s="2">
        <v>744992.32</v>
      </c>
      <c r="F17" s="3">
        <f t="shared" si="0"/>
        <v>1572542.14</v>
      </c>
    </row>
    <row r="18" spans="3:14">
      <c r="C18" s="1">
        <v>45809</v>
      </c>
      <c r="D18" s="8">
        <v>2723915.3539999998</v>
      </c>
      <c r="E18" s="6">
        <v>116685.36</v>
      </c>
      <c r="F18" s="7">
        <f t="shared" si="0"/>
        <v>2840600.7139999997</v>
      </c>
    </row>
    <row r="19" spans="3:14">
      <c r="D19" s="2">
        <f>SUM(D7:D18)</f>
        <v>9070527.324000001</v>
      </c>
      <c r="E19" s="2">
        <f>SUM(E7:E18)</f>
        <v>4400975.8500000006</v>
      </c>
      <c r="F19" s="3">
        <f>D19+E19</f>
        <v>13471503.174000002</v>
      </c>
    </row>
    <row r="22" spans="3:14">
      <c r="C22" s="9" t="s">
        <v>4</v>
      </c>
      <c r="D22" s="2">
        <v>2538597.9</v>
      </c>
    </row>
    <row r="23" spans="3:14">
      <c r="C23" s="9" t="s">
        <v>5</v>
      </c>
      <c r="D23" s="10">
        <f>185317.59-0.14</f>
        <v>185317.44999999998</v>
      </c>
      <c r="E23">
        <f>D23/D22</f>
        <v>7.2999922516283497E-2</v>
      </c>
    </row>
    <row r="24" spans="3:14">
      <c r="D24" s="2">
        <f>D22+D23</f>
        <v>2723915.35</v>
      </c>
      <c r="E24" s="3">
        <f>D22*0.073</f>
        <v>185317.64669999998</v>
      </c>
    </row>
    <row r="26" spans="3:14">
      <c r="C26" s="9" t="s">
        <v>6</v>
      </c>
      <c r="D26" s="2">
        <v>2538597.15</v>
      </c>
      <c r="H26" s="13"/>
      <c r="I26" s="13"/>
      <c r="J26" s="2"/>
      <c r="L26" s="13"/>
      <c r="M26" s="13"/>
    </row>
    <row r="27" spans="3:14">
      <c r="C27" s="9" t="s">
        <v>7</v>
      </c>
      <c r="D27" s="6">
        <v>-0.08</v>
      </c>
      <c r="H27" s="13"/>
      <c r="I27" s="13"/>
      <c r="J27" s="2"/>
      <c r="L27" s="13"/>
      <c r="M27" s="13"/>
      <c r="N27" s="14"/>
    </row>
    <row r="28" spans="3:14">
      <c r="D28" s="3">
        <f>D26+D27</f>
        <v>2538597.0699999998</v>
      </c>
      <c r="H28" s="13"/>
      <c r="I28" s="13"/>
      <c r="J28" s="2"/>
      <c r="L28" s="13"/>
      <c r="M28" s="13"/>
    </row>
    <row r="29" spans="3:14">
      <c r="H29" s="13"/>
      <c r="I29" s="13"/>
      <c r="J29" s="2"/>
      <c r="L29" s="13"/>
      <c r="M29" s="13"/>
      <c r="N29" s="14"/>
    </row>
    <row r="30" spans="3:14">
      <c r="D30" s="13"/>
      <c r="E30" s="13"/>
      <c r="F30" s="14"/>
    </row>
    <row r="31" spans="3:14">
      <c r="C31" s="17"/>
      <c r="D31" s="18"/>
      <c r="E31" s="19"/>
      <c r="F31" s="28"/>
      <c r="G31" s="18"/>
      <c r="H31" s="19"/>
      <c r="I31" s="15" t="s">
        <v>18</v>
      </c>
    </row>
    <row r="32" spans="3:14" ht="15">
      <c r="C32" s="20" t="s">
        <v>13</v>
      </c>
      <c r="D32" s="21"/>
      <c r="E32" s="22"/>
      <c r="F32" s="20" t="s">
        <v>12</v>
      </c>
      <c r="G32" s="21"/>
      <c r="H32" s="22"/>
      <c r="I32" s="5">
        <v>18239501</v>
      </c>
      <c r="J32" s="5" t="s">
        <v>15</v>
      </c>
      <c r="K32" s="5" t="s">
        <v>16</v>
      </c>
    </row>
    <row r="33" spans="1:15">
      <c r="C33" s="23" t="s">
        <v>17</v>
      </c>
      <c r="D33" s="15" t="s">
        <v>10</v>
      </c>
      <c r="E33" s="24" t="s">
        <v>11</v>
      </c>
      <c r="F33" s="23" t="s">
        <v>14</v>
      </c>
      <c r="G33" s="15" t="s">
        <v>10</v>
      </c>
      <c r="H33" s="24" t="s">
        <v>11</v>
      </c>
      <c r="I33" s="15" t="s">
        <v>2</v>
      </c>
    </row>
    <row r="34" spans="1:15">
      <c r="A34" s="47">
        <f>'U1&amp;2'!F1-C34</f>
        <v>-1.0000000009313226E-2</v>
      </c>
      <c r="B34" s="1">
        <v>45474</v>
      </c>
      <c r="C34" s="30">
        <v>375469.32</v>
      </c>
      <c r="D34" s="31">
        <v>0.21</v>
      </c>
      <c r="E34" s="32"/>
      <c r="F34" s="30">
        <v>18773.47</v>
      </c>
      <c r="G34" s="31">
        <v>0.01</v>
      </c>
      <c r="H34" s="32"/>
      <c r="I34" s="2">
        <f t="shared" ref="I34:I44" si="1">SUM(C34:H34)</f>
        <v>394243.01</v>
      </c>
      <c r="J34" s="2">
        <v>394243.01</v>
      </c>
      <c r="K34" s="2">
        <f>I34-J34</f>
        <v>0</v>
      </c>
      <c r="M34" s="199">
        <f>C46+H39</f>
        <v>8415188.7400000002</v>
      </c>
      <c r="N34" s="200" t="s">
        <v>531</v>
      </c>
      <c r="O34" s="200" t="s">
        <v>530</v>
      </c>
    </row>
    <row r="35" spans="1:15">
      <c r="A35" s="47"/>
      <c r="B35" s="1">
        <v>45505</v>
      </c>
      <c r="C35" s="30">
        <v>279914.01</v>
      </c>
      <c r="D35" s="31">
        <v>0.68</v>
      </c>
      <c r="E35" s="32"/>
      <c r="F35" s="30">
        <v>13995.7</v>
      </c>
      <c r="G35" s="31">
        <v>0.03</v>
      </c>
      <c r="H35" s="32"/>
      <c r="I35" s="2">
        <f t="shared" si="1"/>
        <v>293910.42000000004</v>
      </c>
      <c r="J35" s="2">
        <v>293910.42</v>
      </c>
      <c r="K35" s="2">
        <f t="shared" ref="K35:K45" si="2">I35-J35</f>
        <v>0</v>
      </c>
      <c r="M35" s="199">
        <f>C64+E56+E57</f>
        <v>4481959.8200000012</v>
      </c>
      <c r="N35" s="200" t="s">
        <v>532</v>
      </c>
      <c r="O35" s="200" t="s">
        <v>530</v>
      </c>
    </row>
    <row r="36" spans="1:15">
      <c r="A36" s="47"/>
      <c r="B36" s="1">
        <v>45536</v>
      </c>
      <c r="C36" s="30">
        <v>264101.75</v>
      </c>
      <c r="D36" s="31">
        <v>-0.01</v>
      </c>
      <c r="E36" s="32"/>
      <c r="F36" s="30">
        <v>13205.09</v>
      </c>
      <c r="G36" s="31"/>
      <c r="H36" s="32">
        <v>-18308.37</v>
      </c>
      <c r="I36" s="2">
        <f t="shared" si="1"/>
        <v>258998.46000000002</v>
      </c>
      <c r="J36" s="2">
        <v>258998.46</v>
      </c>
      <c r="K36" s="2">
        <f t="shared" si="2"/>
        <v>0</v>
      </c>
      <c r="M36" s="199">
        <f>SUM(M34:M35)</f>
        <v>12897148.560000002</v>
      </c>
      <c r="N36" s="200" t="s">
        <v>533</v>
      </c>
      <c r="O36" s="200" t="s">
        <v>530</v>
      </c>
    </row>
    <row r="37" spans="1:15">
      <c r="A37" s="47"/>
      <c r="B37" s="1">
        <v>45566</v>
      </c>
      <c r="C37" s="30">
        <v>506689.39</v>
      </c>
      <c r="D37" s="31">
        <v>0.25</v>
      </c>
      <c r="E37" s="32"/>
      <c r="F37" s="30">
        <v>25334.47</v>
      </c>
      <c r="G37" s="31"/>
      <c r="H37" s="32"/>
      <c r="I37" s="2">
        <f t="shared" si="1"/>
        <v>532024.11</v>
      </c>
      <c r="J37" s="2">
        <v>532024.12</v>
      </c>
      <c r="K37" s="2">
        <f t="shared" si="2"/>
        <v>-1.0000000009313226E-2</v>
      </c>
    </row>
    <row r="38" spans="1:15">
      <c r="A38" s="47"/>
      <c r="B38" s="1">
        <v>45597</v>
      </c>
      <c r="C38" s="30">
        <v>834517.89</v>
      </c>
      <c r="D38" s="31">
        <v>0.61</v>
      </c>
      <c r="E38" s="32"/>
      <c r="F38" s="30">
        <v>41725.89</v>
      </c>
      <c r="G38" s="31"/>
      <c r="H38" s="32"/>
      <c r="I38" s="2">
        <f t="shared" si="1"/>
        <v>876244.39</v>
      </c>
      <c r="J38" s="2">
        <v>876244.42</v>
      </c>
      <c r="K38" s="2">
        <f t="shared" si="2"/>
        <v>-3.0000000027939677E-2</v>
      </c>
    </row>
    <row r="39" spans="1:15">
      <c r="A39" s="47"/>
      <c r="B39" s="1">
        <v>45627</v>
      </c>
      <c r="C39" s="30">
        <v>556500</v>
      </c>
      <c r="D39" s="31"/>
      <c r="E39" s="32">
        <f>O73</f>
        <v>179731.88</v>
      </c>
      <c r="F39" s="30">
        <v>7924.05</v>
      </c>
      <c r="G39" s="31"/>
      <c r="H39" s="198">
        <v>-17381.89</v>
      </c>
      <c r="I39" s="2">
        <f t="shared" si="1"/>
        <v>726774.04</v>
      </c>
      <c r="J39" s="2">
        <v>726774.05</v>
      </c>
      <c r="K39" s="2">
        <f t="shared" si="2"/>
        <v>-1.0000000009313226E-2</v>
      </c>
    </row>
    <row r="40" spans="1:15">
      <c r="A40" s="47"/>
      <c r="B40" s="1">
        <v>45658</v>
      </c>
      <c r="C40" s="30">
        <f>514347.05+67112</f>
        <v>581459.05000000005</v>
      </c>
      <c r="D40" s="31"/>
      <c r="E40" s="32"/>
      <c r="F40" s="30">
        <f>37547.33+4899.18</f>
        <v>42446.51</v>
      </c>
      <c r="G40" s="31"/>
      <c r="H40" s="32"/>
      <c r="I40" s="2">
        <f t="shared" si="1"/>
        <v>623905.56000000006</v>
      </c>
      <c r="J40" s="2">
        <v>623905.56000000006</v>
      </c>
      <c r="K40" s="2">
        <f t="shared" si="2"/>
        <v>0</v>
      </c>
    </row>
    <row r="41" spans="1:15">
      <c r="A41" s="47"/>
      <c r="B41" s="1">
        <v>45689</v>
      </c>
      <c r="C41" s="30">
        <v>401424.73</v>
      </c>
      <c r="D41" s="31">
        <v>-1.05</v>
      </c>
      <c r="E41" s="32"/>
      <c r="F41" s="30">
        <v>29304.01</v>
      </c>
      <c r="G41" s="31">
        <v>-0.08</v>
      </c>
      <c r="H41" s="32"/>
      <c r="I41" s="2">
        <f t="shared" si="1"/>
        <v>430727.61</v>
      </c>
      <c r="J41" s="2">
        <v>430727.61</v>
      </c>
      <c r="K41" s="2">
        <f t="shared" si="2"/>
        <v>0</v>
      </c>
    </row>
    <row r="42" spans="1:15">
      <c r="A42" s="47"/>
      <c r="B42" s="1">
        <v>45717</v>
      </c>
      <c r="C42" s="30">
        <v>429813.5</v>
      </c>
      <c r="D42" s="31">
        <v>0.27</v>
      </c>
      <c r="E42" s="32"/>
      <c r="F42" s="30">
        <v>31376.39</v>
      </c>
      <c r="G42" s="31"/>
      <c r="H42" s="32">
        <v>-36967.72</v>
      </c>
      <c r="I42" s="2">
        <f t="shared" si="1"/>
        <v>424222.44000000006</v>
      </c>
      <c r="J42" s="2">
        <v>424222.44</v>
      </c>
      <c r="K42" s="2">
        <f t="shared" si="2"/>
        <v>0</v>
      </c>
    </row>
    <row r="43" spans="1:15">
      <c r="A43" s="47"/>
      <c r="B43" s="1">
        <v>45748</v>
      </c>
      <c r="C43" s="30">
        <v>892834.59</v>
      </c>
      <c r="D43" s="31">
        <v>0.5</v>
      </c>
      <c r="E43" s="32"/>
      <c r="F43" s="30">
        <v>65176.93</v>
      </c>
      <c r="G43" s="31">
        <v>0.04</v>
      </c>
      <c r="H43" s="32"/>
      <c r="I43" s="2">
        <f t="shared" si="1"/>
        <v>958012.06</v>
      </c>
      <c r="J43" s="2">
        <v>958012.06</v>
      </c>
      <c r="K43" s="2">
        <f t="shared" si="2"/>
        <v>0</v>
      </c>
    </row>
    <row r="44" spans="1:15">
      <c r="A44" s="47"/>
      <c r="B44" s="1">
        <v>45778</v>
      </c>
      <c r="C44" s="30">
        <v>771249.25</v>
      </c>
      <c r="D44" s="31">
        <v>-0.59</v>
      </c>
      <c r="E44" s="32"/>
      <c r="F44" s="30">
        <v>56301.2</v>
      </c>
      <c r="G44" s="31">
        <v>-0.04</v>
      </c>
      <c r="H44" s="32"/>
      <c r="I44" s="2">
        <f t="shared" si="1"/>
        <v>827549.82</v>
      </c>
      <c r="J44" s="2">
        <v>827549.82</v>
      </c>
      <c r="K44" s="2">
        <f t="shared" si="2"/>
        <v>0</v>
      </c>
    </row>
    <row r="45" spans="1:15">
      <c r="A45" s="47"/>
      <c r="B45" s="1">
        <v>45809</v>
      </c>
      <c r="C45" s="30">
        <v>2538597.15</v>
      </c>
      <c r="D45" s="31">
        <v>0.75</v>
      </c>
      <c r="E45" s="32"/>
      <c r="F45" s="30">
        <v>185317.59</v>
      </c>
      <c r="G45" s="31">
        <v>0.05</v>
      </c>
      <c r="H45" s="32"/>
      <c r="I45" s="16">
        <f>SUM(C45:H45)</f>
        <v>2723915.5399999996</v>
      </c>
      <c r="J45" s="16">
        <v>2723915.3539999998</v>
      </c>
      <c r="K45" s="2">
        <f t="shared" si="2"/>
        <v>0.18599999975413084</v>
      </c>
    </row>
    <row r="46" spans="1:15">
      <c r="A46" s="47"/>
      <c r="C46" s="197">
        <f t="shared" ref="C46:H46" si="3">SUM(C34:C45)</f>
        <v>8432570.6300000008</v>
      </c>
      <c r="D46" s="34">
        <f t="shared" si="3"/>
        <v>1.6199999999999997</v>
      </c>
      <c r="E46" s="35">
        <f t="shared" si="3"/>
        <v>179731.88</v>
      </c>
      <c r="F46" s="33">
        <f t="shared" si="3"/>
        <v>530881.30000000005</v>
      </c>
      <c r="G46" s="34">
        <f t="shared" si="3"/>
        <v>1.0000000000000002E-2</v>
      </c>
      <c r="H46" s="35">
        <f t="shared" si="3"/>
        <v>-72657.98</v>
      </c>
      <c r="I46" s="34">
        <f>SUM(I34:I45)</f>
        <v>9070527.459999999</v>
      </c>
      <c r="J46" s="34">
        <f>SUM(J34:J45)</f>
        <v>9070527.324000001</v>
      </c>
      <c r="K46" s="2"/>
    </row>
    <row r="47" spans="1:15">
      <c r="A47" s="47"/>
      <c r="C47" s="25"/>
      <c r="D47" s="26"/>
      <c r="E47" s="27"/>
      <c r="F47" s="25"/>
      <c r="G47" s="26"/>
      <c r="H47" s="27"/>
    </row>
    <row r="48" spans="1:15">
      <c r="A48" s="47"/>
    </row>
    <row r="49" spans="1:15">
      <c r="A49" s="47"/>
      <c r="C49" s="17"/>
      <c r="D49" s="18"/>
      <c r="E49" s="37" t="s">
        <v>21</v>
      </c>
      <c r="F49" s="28"/>
      <c r="G49" s="18"/>
      <c r="H49" s="19"/>
      <c r="I49" s="15" t="s">
        <v>20</v>
      </c>
    </row>
    <row r="50" spans="1:15" ht="15">
      <c r="A50" s="47"/>
      <c r="C50" s="20" t="s">
        <v>13</v>
      </c>
      <c r="D50" s="21"/>
      <c r="E50" s="22"/>
      <c r="F50" s="20" t="s">
        <v>12</v>
      </c>
      <c r="G50" s="21"/>
      <c r="H50" s="22"/>
      <c r="I50" s="5">
        <v>18239511</v>
      </c>
      <c r="J50" s="5" t="s">
        <v>15</v>
      </c>
      <c r="K50" s="5" t="s">
        <v>16</v>
      </c>
    </row>
    <row r="51" spans="1:15">
      <c r="A51" s="47"/>
      <c r="C51" s="23" t="s">
        <v>19</v>
      </c>
      <c r="D51" s="15" t="s">
        <v>10</v>
      </c>
      <c r="E51" s="24" t="s">
        <v>11</v>
      </c>
      <c r="F51" s="23" t="s">
        <v>14</v>
      </c>
      <c r="G51" s="15" t="s">
        <v>10</v>
      </c>
      <c r="H51" s="24" t="s">
        <v>11</v>
      </c>
      <c r="I51" s="15" t="s">
        <v>2</v>
      </c>
      <c r="M51" s="13">
        <v>45504</v>
      </c>
      <c r="N51" s="13">
        <v>45506</v>
      </c>
      <c r="O51" s="14">
        <v>0.04</v>
      </c>
    </row>
    <row r="52" spans="1:15">
      <c r="A52" s="47">
        <f>'U3&amp;4'!F1-C52</f>
        <v>2.0000000018626451E-2</v>
      </c>
      <c r="B52" s="1">
        <v>45474</v>
      </c>
      <c r="C52" s="30">
        <v>319506.88</v>
      </c>
      <c r="D52" s="31">
        <v>0.71</v>
      </c>
      <c r="E52" s="36"/>
      <c r="F52" s="30">
        <v>15975.34</v>
      </c>
      <c r="G52" s="14">
        <v>0.04</v>
      </c>
      <c r="H52" s="32"/>
      <c r="I52" s="2">
        <f t="shared" ref="I52:I62" si="4">SUM(C52:H52)</f>
        <v>335482.97000000003</v>
      </c>
      <c r="J52" s="2">
        <v>335482.96999999997</v>
      </c>
      <c r="K52" s="2">
        <f>I52-J52</f>
        <v>0</v>
      </c>
      <c r="M52" s="13">
        <v>45504</v>
      </c>
      <c r="N52" s="13">
        <v>45509</v>
      </c>
      <c r="O52" s="14">
        <v>15975.34</v>
      </c>
    </row>
    <row r="53" spans="1:15">
      <c r="A53" s="47"/>
      <c r="B53" s="1">
        <v>45505</v>
      </c>
      <c r="C53" s="30">
        <v>220324.18</v>
      </c>
      <c r="D53" s="31">
        <v>-0.88</v>
      </c>
      <c r="E53" s="32"/>
      <c r="F53" s="30">
        <v>11016.21</v>
      </c>
      <c r="G53" s="14">
        <v>-0.04</v>
      </c>
      <c r="H53" s="32"/>
      <c r="I53" s="2">
        <f t="shared" si="4"/>
        <v>231339.46999999997</v>
      </c>
      <c r="J53" s="2">
        <v>231339.47</v>
      </c>
      <c r="K53" s="2">
        <f t="shared" ref="K53:K63" si="5">I53-J53</f>
        <v>0</v>
      </c>
      <c r="M53" s="13">
        <v>45535</v>
      </c>
      <c r="N53" s="13">
        <v>45539</v>
      </c>
      <c r="O53" s="14">
        <v>-0.04</v>
      </c>
    </row>
    <row r="54" spans="1:15">
      <c r="A54" s="47"/>
      <c r="B54" s="1">
        <v>45536</v>
      </c>
      <c r="C54" s="30">
        <v>128156.71</v>
      </c>
      <c r="D54" s="31">
        <v>-0.18</v>
      </c>
      <c r="E54" s="32"/>
      <c r="F54" s="30">
        <v>6407.84</v>
      </c>
      <c r="G54" s="14">
        <v>-0.01</v>
      </c>
      <c r="H54" s="32"/>
      <c r="I54" s="2">
        <f t="shared" si="4"/>
        <v>134564.36000000002</v>
      </c>
      <c r="J54" s="2">
        <v>134564.35999999999</v>
      </c>
      <c r="K54" s="2">
        <f t="shared" si="5"/>
        <v>0</v>
      </c>
      <c r="M54" s="13">
        <v>45535</v>
      </c>
      <c r="N54" s="13">
        <v>45540</v>
      </c>
      <c r="O54" s="14">
        <v>11016.21</v>
      </c>
    </row>
    <row r="55" spans="1:15">
      <c r="A55" s="47"/>
      <c r="B55" s="1">
        <v>45566</v>
      </c>
      <c r="C55" s="30">
        <v>303046.81</v>
      </c>
      <c r="D55" s="16">
        <v>-0.71</v>
      </c>
      <c r="E55" s="32"/>
      <c r="F55" s="30">
        <v>15152.34</v>
      </c>
      <c r="G55" s="14">
        <v>-0.04</v>
      </c>
      <c r="H55" s="32"/>
      <c r="I55" s="2">
        <f t="shared" si="4"/>
        <v>318198.40000000002</v>
      </c>
      <c r="J55" s="2">
        <v>318198.40000000002</v>
      </c>
      <c r="K55" s="2">
        <f t="shared" si="5"/>
        <v>0</v>
      </c>
      <c r="M55" s="13">
        <v>45565</v>
      </c>
      <c r="N55" s="13">
        <v>45567</v>
      </c>
      <c r="O55" s="14">
        <v>-0.01</v>
      </c>
    </row>
    <row r="56" spans="1:15">
      <c r="A56" s="47"/>
      <c r="B56" s="1">
        <v>45597</v>
      </c>
      <c r="C56" s="30">
        <v>228306.56</v>
      </c>
      <c r="D56" s="31"/>
      <c r="E56" s="198">
        <v>85757.19</v>
      </c>
      <c r="F56" s="30">
        <v>11415.33</v>
      </c>
      <c r="G56" s="31"/>
      <c r="H56" s="206">
        <v>4287.8599999999997</v>
      </c>
      <c r="I56" s="2">
        <f t="shared" si="4"/>
        <v>329766.94</v>
      </c>
      <c r="J56" s="2">
        <v>329766.94</v>
      </c>
      <c r="K56" s="2">
        <f t="shared" si="5"/>
        <v>0</v>
      </c>
      <c r="M56" s="13">
        <v>45565</v>
      </c>
      <c r="N56" s="13">
        <v>45568</v>
      </c>
      <c r="O56" s="14">
        <v>6407.84</v>
      </c>
    </row>
    <row r="57" spans="1:15">
      <c r="A57" s="47"/>
      <c r="B57" s="1">
        <v>45627</v>
      </c>
      <c r="C57" s="30">
        <v>185000</v>
      </c>
      <c r="D57" s="31"/>
      <c r="E57" s="198">
        <v>5213.4399999999996</v>
      </c>
      <c r="F57" s="30">
        <v>9510.67</v>
      </c>
      <c r="G57" s="31"/>
      <c r="H57" s="206">
        <v>-21740.67</v>
      </c>
      <c r="I57" s="2">
        <f t="shared" si="4"/>
        <v>177983.44</v>
      </c>
      <c r="J57" s="2">
        <v>177983.44</v>
      </c>
      <c r="K57" s="2">
        <f t="shared" si="5"/>
        <v>0</v>
      </c>
      <c r="M57" s="13">
        <v>45596</v>
      </c>
      <c r="N57" s="13">
        <v>45600</v>
      </c>
      <c r="O57" s="14">
        <v>-0.04</v>
      </c>
    </row>
    <row r="58" spans="1:15">
      <c r="A58" s="47"/>
      <c r="B58" s="1">
        <v>45658</v>
      </c>
      <c r="C58" s="30">
        <v>245304.81</v>
      </c>
      <c r="D58" s="2"/>
      <c r="E58" s="32">
        <v>-1106.82</v>
      </c>
      <c r="F58" s="2">
        <f>18936.26-1029.01</f>
        <v>17907.25</v>
      </c>
      <c r="G58" s="31"/>
      <c r="H58" s="32"/>
      <c r="I58" s="2">
        <f t="shared" si="4"/>
        <v>262105.24</v>
      </c>
      <c r="J58" s="2">
        <v>262105.24</v>
      </c>
      <c r="K58" s="2">
        <f t="shared" si="5"/>
        <v>0</v>
      </c>
      <c r="M58" s="13">
        <v>45596</v>
      </c>
      <c r="N58" s="13">
        <v>45601</v>
      </c>
      <c r="O58" s="14">
        <v>15152.34</v>
      </c>
    </row>
    <row r="59" spans="1:15">
      <c r="A59" s="47"/>
      <c r="B59" s="1">
        <v>45689</v>
      </c>
      <c r="C59" s="30">
        <v>359371.32</v>
      </c>
      <c r="D59" s="2">
        <v>-0.81</v>
      </c>
      <c r="E59" s="32"/>
      <c r="F59" s="2">
        <v>26234.11</v>
      </c>
      <c r="G59" s="16">
        <v>-0.06</v>
      </c>
      <c r="H59" s="32"/>
      <c r="I59" s="2">
        <f t="shared" si="4"/>
        <v>385604.56</v>
      </c>
      <c r="J59" s="2">
        <v>385604.56</v>
      </c>
      <c r="K59" s="2">
        <f t="shared" si="5"/>
        <v>0</v>
      </c>
      <c r="M59" s="13">
        <v>45626</v>
      </c>
      <c r="N59" s="13">
        <v>45629</v>
      </c>
      <c r="O59" s="14">
        <v>4287.8599999999997</v>
      </c>
    </row>
    <row r="60" spans="1:15">
      <c r="A60" s="47"/>
      <c r="B60" s="1">
        <v>45717</v>
      </c>
      <c r="C60" s="30">
        <v>607405.62</v>
      </c>
      <c r="D60" s="2">
        <v>0.68</v>
      </c>
      <c r="E60" s="32"/>
      <c r="F60" s="2">
        <v>44340.61</v>
      </c>
      <c r="G60" s="16">
        <v>0.05</v>
      </c>
      <c r="H60" s="32"/>
      <c r="I60" s="2">
        <f t="shared" si="4"/>
        <v>651746.96000000008</v>
      </c>
      <c r="J60" s="2">
        <v>651746.96</v>
      </c>
      <c r="K60" s="2">
        <f t="shared" si="5"/>
        <v>0</v>
      </c>
      <c r="M60" s="13">
        <v>45626</v>
      </c>
      <c r="N60" s="13">
        <v>45630</v>
      </c>
      <c r="O60" s="14">
        <v>11415.33</v>
      </c>
    </row>
    <row r="61" spans="1:15">
      <c r="A61" s="47"/>
      <c r="B61" s="1">
        <v>45748</v>
      </c>
      <c r="C61" s="30">
        <v>642300.05000000005</v>
      </c>
      <c r="D61" s="2">
        <v>0.38</v>
      </c>
      <c r="E61" s="32">
        <f>C110</f>
        <v>23317.47</v>
      </c>
      <c r="F61" s="2">
        <v>46887.9</v>
      </c>
      <c r="G61" s="16">
        <v>0.03</v>
      </c>
      <c r="H61" s="32"/>
      <c r="I61" s="2">
        <f t="shared" si="4"/>
        <v>712505.83000000007</v>
      </c>
      <c r="J61" s="2">
        <v>712505.83</v>
      </c>
      <c r="K61" s="2">
        <f t="shared" si="5"/>
        <v>0</v>
      </c>
      <c r="M61" s="13">
        <v>45657</v>
      </c>
      <c r="N61" s="13">
        <v>45660</v>
      </c>
      <c r="O61" s="14">
        <v>9510.67</v>
      </c>
    </row>
    <row r="62" spans="1:15">
      <c r="A62" s="47"/>
      <c r="B62" s="1">
        <v>45778</v>
      </c>
      <c r="C62" s="30">
        <v>694307.89</v>
      </c>
      <c r="D62" s="2">
        <v>-0.05</v>
      </c>
      <c r="E62" s="32"/>
      <c r="F62" s="2">
        <v>50684.480000000003</v>
      </c>
      <c r="G62" s="31"/>
      <c r="H62" s="32"/>
      <c r="I62" s="2">
        <f t="shared" si="4"/>
        <v>744992.32</v>
      </c>
      <c r="J62" s="2">
        <v>744992.32</v>
      </c>
      <c r="K62" s="2">
        <f t="shared" si="5"/>
        <v>0</v>
      </c>
      <c r="M62" s="13">
        <v>45657</v>
      </c>
      <c r="N62" s="13">
        <v>45663</v>
      </c>
      <c r="O62" s="14">
        <v>8545.25</v>
      </c>
    </row>
    <row r="63" spans="1:15">
      <c r="A63" s="47"/>
      <c r="B63" s="1">
        <v>45809</v>
      </c>
      <c r="C63" s="30">
        <v>457958.36</v>
      </c>
      <c r="D63" s="31">
        <v>0.11</v>
      </c>
      <c r="E63" s="32">
        <v>-374704.08</v>
      </c>
      <c r="F63" s="2">
        <v>33430.959999999999</v>
      </c>
      <c r="G63" s="31">
        <v>0.01</v>
      </c>
      <c r="H63" s="32"/>
      <c r="I63" s="16">
        <f>SUM(C63:H63)</f>
        <v>116685.35999999994</v>
      </c>
      <c r="J63" s="16">
        <v>116685.36</v>
      </c>
      <c r="K63" s="2">
        <f t="shared" si="5"/>
        <v>0</v>
      </c>
      <c r="M63" s="13">
        <v>45657</v>
      </c>
      <c r="N63" s="13">
        <v>45663</v>
      </c>
      <c r="O63" s="14">
        <v>-8545.25</v>
      </c>
    </row>
    <row r="64" spans="1:15">
      <c r="C64" s="197">
        <f t="shared" ref="C64:H64" si="6">SUM(C52:C63)</f>
        <v>4390989.1900000004</v>
      </c>
      <c r="D64" s="34">
        <f t="shared" si="6"/>
        <v>-0.75</v>
      </c>
      <c r="E64" s="35">
        <f t="shared" si="6"/>
        <v>-261522.80000000002</v>
      </c>
      <c r="F64" s="33">
        <f t="shared" si="6"/>
        <v>288963.04000000004</v>
      </c>
      <c r="G64" s="34">
        <f t="shared" si="6"/>
        <v>-1.9999999999999997E-2</v>
      </c>
      <c r="H64" s="35">
        <f t="shared" si="6"/>
        <v>-17452.809999999998</v>
      </c>
      <c r="I64" s="34">
        <f>SUM(I52:I63)</f>
        <v>4400975.8500000006</v>
      </c>
      <c r="J64" s="34">
        <f>SUM(J52:J63)</f>
        <v>4400975.8500000006</v>
      </c>
      <c r="K64" s="2"/>
      <c r="M64" s="13">
        <v>45688</v>
      </c>
      <c r="N64" s="13">
        <v>45692</v>
      </c>
      <c r="O64" s="14">
        <v>-1029.01</v>
      </c>
    </row>
    <row r="65" spans="3:15">
      <c r="C65" s="25"/>
      <c r="D65" s="26"/>
      <c r="E65" s="27"/>
      <c r="F65" s="25"/>
      <c r="G65" s="26"/>
      <c r="H65" s="27"/>
      <c r="O65" s="14">
        <v>72736.53</v>
      </c>
    </row>
    <row r="72" spans="3:15">
      <c r="O72" s="2"/>
    </row>
    <row r="73" spans="3:15">
      <c r="O73" s="2">
        <v>179731.88</v>
      </c>
    </row>
    <row r="74" spans="3:15">
      <c r="O74" s="3">
        <f>SUM(O72:O73)</f>
        <v>179731.88</v>
      </c>
    </row>
    <row r="110" spans="3:3">
      <c r="C110" s="29">
        <v>23317.47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L2" sqref="L2"/>
    </sheetView>
  </sheetViews>
  <sheetFormatPr defaultRowHeight="14.25"/>
  <cols>
    <col min="2" max="2" width="18" bestFit="1" customWidth="1"/>
    <col min="4" max="4" width="11.375" bestFit="1" customWidth="1"/>
    <col min="5" max="5" width="14.125" customWidth="1"/>
    <col min="9" max="9" width="17.375" bestFit="1" customWidth="1"/>
    <col min="11" max="11" width="10.125" bestFit="1" customWidth="1"/>
  </cols>
  <sheetData>
    <row r="1" spans="1:12" ht="15">
      <c r="A1" s="53" t="s">
        <v>32</v>
      </c>
      <c r="B1" s="53" t="s">
        <v>125</v>
      </c>
      <c r="C1" t="s">
        <v>156</v>
      </c>
      <c r="D1" s="53" t="s">
        <v>148</v>
      </c>
      <c r="E1" s="55" t="s">
        <v>151</v>
      </c>
      <c r="H1" t="s">
        <v>32</v>
      </c>
      <c r="I1" t="s">
        <v>125</v>
      </c>
      <c r="J1" t="s">
        <v>156</v>
      </c>
      <c r="K1" t="s">
        <v>148</v>
      </c>
      <c r="L1" t="s">
        <v>151</v>
      </c>
    </row>
    <row r="2" spans="1:12">
      <c r="A2" t="s">
        <v>126</v>
      </c>
      <c r="B2" t="s">
        <v>127</v>
      </c>
      <c r="C2" t="e">
        <f t="shared" ref="C2:C33" ca="1" si="0">_xlfn.CONCAT(A2,"",B2)</f>
        <v>#NAME?</v>
      </c>
      <c r="D2" s="2">
        <v>-2.7700000002255365E-3</v>
      </c>
      <c r="E2" t="str">
        <f>VLOOKUP(B2,'U1&amp;2'!C:C,1,FALSE)</f>
        <v>000</v>
      </c>
      <c r="H2" t="s">
        <v>142</v>
      </c>
      <c r="I2" t="s">
        <v>114</v>
      </c>
      <c r="J2" t="e">
        <f t="shared" ref="J2:J49" ca="1" si="1">_xlfn.CONCAT(H2,"",I2)</f>
        <v>#NAME?</v>
      </c>
      <c r="K2">
        <v>94.28</v>
      </c>
      <c r="L2" t="e">
        <f ca="1">VLOOKUP(J2,'U3&amp;4'!D:D,1,FALSE)</f>
        <v>#NAME?</v>
      </c>
    </row>
    <row r="3" spans="1:12">
      <c r="A3" t="s">
        <v>140</v>
      </c>
      <c r="B3" t="s">
        <v>127</v>
      </c>
      <c r="C3" t="e">
        <f t="shared" ca="1" si="0"/>
        <v>#NAME?</v>
      </c>
      <c r="D3" s="2">
        <v>-2.7700000011350312E-3</v>
      </c>
      <c r="E3" t="str">
        <f>VLOOKUP(B3,'U1&amp;2'!C:C,1,FALSE)</f>
        <v>000</v>
      </c>
      <c r="H3" t="s">
        <v>142</v>
      </c>
      <c r="I3" t="s">
        <v>49</v>
      </c>
      <c r="J3" t="e">
        <f t="shared" ca="1" si="1"/>
        <v>#NAME?</v>
      </c>
      <c r="K3">
        <v>576.16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538.79531900000006</v>
      </c>
      <c r="E4" t="str">
        <f>VLOOKUP(B4,'U1&amp;2'!C:C,1,FALSE)</f>
        <v>10027024-810</v>
      </c>
      <c r="H4" t="s">
        <v>142</v>
      </c>
      <c r="I4" t="s">
        <v>52</v>
      </c>
      <c r="J4" t="e">
        <f t="shared" ca="1" si="1"/>
        <v>#NAME?</v>
      </c>
      <c r="K4" s="14">
        <v>2164.84</v>
      </c>
      <c r="L4" t="e">
        <f ca="1">VLOOKUP(J4,'U3&amp;4'!D:D,1,FALSE)</f>
        <v>#NAME?</v>
      </c>
    </row>
    <row r="5" spans="1:12">
      <c r="A5" t="s">
        <v>140</v>
      </c>
      <c r="B5" t="s">
        <v>49</v>
      </c>
      <c r="C5" t="e">
        <f t="shared" ca="1" si="0"/>
        <v>#NAME?</v>
      </c>
      <c r="D5" s="2">
        <v>538.80531900000005</v>
      </c>
      <c r="E5" t="str">
        <f>VLOOKUP(B5,'U1&amp;2'!C:C,1,FALSE)</f>
        <v>10027024-810</v>
      </c>
      <c r="H5" t="s">
        <v>142</v>
      </c>
      <c r="I5" t="s">
        <v>54</v>
      </c>
      <c r="J5" t="e">
        <f t="shared" ca="1" si="1"/>
        <v>#NAME?</v>
      </c>
      <c r="K5" s="14">
        <v>1145.3</v>
      </c>
      <c r="L5" t="e">
        <f ca="1">VLOOKUP(J5,'U3&amp;4'!D:D,1,FALSE)</f>
        <v>#NAME?</v>
      </c>
    </row>
    <row r="6" spans="1:12">
      <c r="A6" t="s">
        <v>126</v>
      </c>
      <c r="B6" t="s">
        <v>52</v>
      </c>
      <c r="C6" t="e">
        <f t="shared" ca="1" si="0"/>
        <v>#NAME?</v>
      </c>
      <c r="D6" s="2">
        <v>2024.42</v>
      </c>
      <c r="E6" t="str">
        <f>VLOOKUP(B6,'U1&amp;2'!C:C,1,FALSE)</f>
        <v>10027024-811</v>
      </c>
      <c r="H6" t="s">
        <v>142</v>
      </c>
      <c r="I6" t="s">
        <v>56</v>
      </c>
      <c r="J6" t="e">
        <f t="shared" ca="1" si="1"/>
        <v>#NAME?</v>
      </c>
      <c r="K6">
        <v>124.24</v>
      </c>
      <c r="L6" t="e">
        <f ca="1">VLOOKUP(J6,'U3&amp;4'!D:D,1,FALSE)</f>
        <v>#NAME?</v>
      </c>
    </row>
    <row r="7" spans="1:12">
      <c r="A7" t="s">
        <v>140</v>
      </c>
      <c r="B7" t="s">
        <v>52</v>
      </c>
      <c r="C7" t="e">
        <f t="shared" ca="1" si="0"/>
        <v>#NAME?</v>
      </c>
      <c r="D7" s="2">
        <v>2024.43</v>
      </c>
      <c r="E7" t="str">
        <f>VLOOKUP(B7,'U1&amp;2'!C:C,1,FALSE)</f>
        <v>10027024-811</v>
      </c>
      <c r="H7" t="s">
        <v>142</v>
      </c>
      <c r="I7" t="s">
        <v>58</v>
      </c>
      <c r="J7" t="e">
        <f t="shared" ca="1" si="1"/>
        <v>#NAME?</v>
      </c>
      <c r="K7" s="14">
        <v>1071.2</v>
      </c>
      <c r="L7" t="e">
        <f ca="1">VLOOKUP(J7,'U3&amp;4'!D:D,1,FALSE)</f>
        <v>#NAME?</v>
      </c>
    </row>
    <row r="8" spans="1:12">
      <c r="A8" t="s">
        <v>126</v>
      </c>
      <c r="B8" t="s">
        <v>54</v>
      </c>
      <c r="C8" t="e">
        <f t="shared" ca="1" si="0"/>
        <v>#NAME?</v>
      </c>
      <c r="D8" s="2">
        <v>1071.0714585000001</v>
      </c>
      <c r="E8" t="str">
        <f>VLOOKUP(B8,'U1&amp;2'!C:C,1,FALSE)</f>
        <v>10027024-812</v>
      </c>
      <c r="H8" t="s">
        <v>142</v>
      </c>
      <c r="I8" t="s">
        <v>60</v>
      </c>
      <c r="J8" t="e">
        <f t="shared" ca="1" si="1"/>
        <v>#NAME?</v>
      </c>
      <c r="K8" s="14">
        <v>7008.86</v>
      </c>
      <c r="L8" t="e">
        <f ca="1">VLOOKUP(J8,'U3&amp;4'!D:D,1,FALSE)</f>
        <v>#NAME?</v>
      </c>
    </row>
    <row r="9" spans="1:12">
      <c r="A9" t="s">
        <v>140</v>
      </c>
      <c r="B9" t="s">
        <v>54</v>
      </c>
      <c r="C9" t="e">
        <f t="shared" ca="1" si="0"/>
        <v>#NAME?</v>
      </c>
      <c r="D9" s="2">
        <v>1071.0714585000001</v>
      </c>
      <c r="E9" t="str">
        <f>VLOOKUP(B9,'U1&amp;2'!C:C,1,FALSE)</f>
        <v>10027024-812</v>
      </c>
      <c r="H9" t="s">
        <v>142</v>
      </c>
      <c r="I9" t="s">
        <v>69</v>
      </c>
      <c r="J9" t="e">
        <f t="shared" ca="1" si="1"/>
        <v>#NAME?</v>
      </c>
      <c r="K9" s="14">
        <v>2264.6999999999998</v>
      </c>
      <c r="L9" t="e">
        <f ca="1">VLOOKUP(J9,'U3&amp;4'!D:D,1,FALSE)</f>
        <v>#NAME?</v>
      </c>
    </row>
    <row r="10" spans="1:12">
      <c r="A10" t="s">
        <v>126</v>
      </c>
      <c r="B10" t="s">
        <v>56</v>
      </c>
      <c r="C10" t="e">
        <f t="shared" ca="1" si="0"/>
        <v>#NAME?</v>
      </c>
      <c r="D10" s="2">
        <v>116.21649249999999</v>
      </c>
      <c r="E10" t="str">
        <f>VLOOKUP(B10,'U1&amp;2'!C:C,1,FALSE)</f>
        <v>10027024-813</v>
      </c>
      <c r="H10" t="s">
        <v>142</v>
      </c>
      <c r="I10" t="s">
        <v>71</v>
      </c>
      <c r="J10" t="e">
        <f t="shared" ca="1" si="1"/>
        <v>#NAME?</v>
      </c>
      <c r="K10" s="14">
        <v>6744.78</v>
      </c>
      <c r="L10" t="e">
        <f ca="1">VLOOKUP(J10,'U3&amp;4'!D:D,1,FALSE)</f>
        <v>#NAME?</v>
      </c>
    </row>
    <row r="11" spans="1:12">
      <c r="A11" t="s">
        <v>140</v>
      </c>
      <c r="B11" t="s">
        <v>56</v>
      </c>
      <c r="C11" t="e">
        <f t="shared" ca="1" si="0"/>
        <v>#NAME?</v>
      </c>
      <c r="D11" s="2">
        <v>116.21649249999999</v>
      </c>
      <c r="E11" t="str">
        <f>VLOOKUP(B11,'U1&amp;2'!C:C,1,FALSE)</f>
        <v>10027024-813</v>
      </c>
      <c r="H11" t="s">
        <v>142</v>
      </c>
      <c r="I11" t="s">
        <v>73</v>
      </c>
      <c r="J11" t="e">
        <f t="shared" ca="1" si="1"/>
        <v>#NAME?</v>
      </c>
      <c r="K11" s="14">
        <v>9163.7900000000009</v>
      </c>
      <c r="L11" t="e">
        <f ca="1">VLOOKUP(J11,'U3&amp;4'!D:D,1,FALSE)</f>
        <v>#NAME?</v>
      </c>
    </row>
    <row r="12" spans="1:12">
      <c r="A12" t="s">
        <v>126</v>
      </c>
      <c r="B12" t="s">
        <v>58</v>
      </c>
      <c r="C12" t="e">
        <f t="shared" ca="1" si="0"/>
        <v>#NAME?</v>
      </c>
      <c r="D12" s="2">
        <v>1001.7</v>
      </c>
      <c r="E12" t="str">
        <f>VLOOKUP(B12,'U1&amp;2'!C:C,1,FALSE)</f>
        <v>10027024-814</v>
      </c>
      <c r="H12" t="s">
        <v>142</v>
      </c>
      <c r="I12" t="s">
        <v>75</v>
      </c>
      <c r="J12" t="e">
        <f t="shared" ca="1" si="1"/>
        <v>#NAME?</v>
      </c>
      <c r="K12">
        <v>416.55</v>
      </c>
      <c r="L12" t="e">
        <f ca="1">VLOOKUP(J12,'U3&amp;4'!D:D,1,FALSE)</f>
        <v>#NAME?</v>
      </c>
    </row>
    <row r="13" spans="1:12">
      <c r="A13" t="s">
        <v>140</v>
      </c>
      <c r="B13" t="s">
        <v>58</v>
      </c>
      <c r="C13" t="e">
        <f t="shared" ca="1" si="0"/>
        <v>#NAME?</v>
      </c>
      <c r="D13" s="2">
        <v>1001.7</v>
      </c>
      <c r="E13" t="str">
        <f>VLOOKUP(B13,'U1&amp;2'!C:C,1,FALSE)</f>
        <v>10027024-814</v>
      </c>
      <c r="H13" t="s">
        <v>142</v>
      </c>
      <c r="I13" t="s">
        <v>77</v>
      </c>
      <c r="J13" t="e">
        <f t="shared" ca="1" si="1"/>
        <v>#NAME?</v>
      </c>
      <c r="K13" s="14">
        <v>1916.19</v>
      </c>
      <c r="L13" t="e">
        <f ca="1">VLOOKUP(J13,'U3&amp;4'!D:D,1,FALSE)</f>
        <v>#NAME?</v>
      </c>
    </row>
    <row r="14" spans="1:12">
      <c r="A14" t="s">
        <v>126</v>
      </c>
      <c r="B14" t="s">
        <v>60</v>
      </c>
      <c r="C14" t="e">
        <f t="shared" ca="1" si="0"/>
        <v>#NAME?</v>
      </c>
      <c r="D14" s="2">
        <v>6554.22</v>
      </c>
      <c r="E14" t="str">
        <f>VLOOKUP(B14,'U1&amp;2'!C:C,1,FALSE)</f>
        <v>10027024-815</v>
      </c>
      <c r="H14" t="s">
        <v>142</v>
      </c>
      <c r="I14" t="s">
        <v>79</v>
      </c>
      <c r="J14" t="e">
        <f t="shared" ca="1" si="1"/>
        <v>#NAME?</v>
      </c>
      <c r="K14" s="14">
        <v>1768.14</v>
      </c>
      <c r="L14" t="e">
        <f ca="1">VLOOKUP(J14,'U3&amp;4'!D:D,1,FALSE)</f>
        <v>#NAME?</v>
      </c>
    </row>
    <row r="15" spans="1:12">
      <c r="A15" t="s">
        <v>140</v>
      </c>
      <c r="B15" t="s">
        <v>60</v>
      </c>
      <c r="C15" t="e">
        <f t="shared" ca="1" si="0"/>
        <v>#NAME?</v>
      </c>
      <c r="D15" s="2">
        <v>6554.22</v>
      </c>
      <c r="E15" t="str">
        <f>VLOOKUP(B15,'U1&amp;2'!C:C,1,FALSE)</f>
        <v>10027024-815</v>
      </c>
      <c r="H15" t="s">
        <v>142</v>
      </c>
      <c r="I15" t="s">
        <v>81</v>
      </c>
      <c r="J15" t="e">
        <f t="shared" ca="1" si="1"/>
        <v>#NAME?</v>
      </c>
      <c r="K15">
        <v>263.79000000000002</v>
      </c>
      <c r="L15" t="e">
        <f ca="1">VLOOKUP(J15,'U3&amp;4'!D:D,1,FALSE)</f>
        <v>#NAME?</v>
      </c>
    </row>
    <row r="16" spans="1:12">
      <c r="A16" t="s">
        <v>126</v>
      </c>
      <c r="B16" t="s">
        <v>129</v>
      </c>
      <c r="C16" t="e">
        <f t="shared" ca="1" si="0"/>
        <v>#NAME?</v>
      </c>
      <c r="D16" s="2">
        <v>4410.6424999999999</v>
      </c>
      <c r="E16" t="str">
        <f>VLOOKUP(B16,'U1&amp;2'!C:C,1,FALSE)</f>
        <v>10027025-810</v>
      </c>
      <c r="H16" t="s">
        <v>142</v>
      </c>
      <c r="I16" t="s">
        <v>36</v>
      </c>
      <c r="J16" t="e">
        <f t="shared" ca="1" si="1"/>
        <v>#NAME?</v>
      </c>
      <c r="K16" s="14">
        <v>5005.8500000000004</v>
      </c>
      <c r="L16" t="e">
        <f ca="1">VLOOKUP(J16,'U3&amp;4'!D:D,1,FALSE)</f>
        <v>#NAME?</v>
      </c>
    </row>
    <row r="17" spans="1:12">
      <c r="A17" t="s">
        <v>140</v>
      </c>
      <c r="B17" t="s">
        <v>129</v>
      </c>
      <c r="C17" t="e">
        <f t="shared" ca="1" si="0"/>
        <v>#NAME?</v>
      </c>
      <c r="D17" s="2">
        <v>4410.6324999999997</v>
      </c>
      <c r="E17" t="str">
        <f>VLOOKUP(B17,'U1&amp;2'!C:C,1,FALSE)</f>
        <v>10027025-810</v>
      </c>
      <c r="H17" t="s">
        <v>142</v>
      </c>
      <c r="I17" t="s">
        <v>43</v>
      </c>
      <c r="J17" t="e">
        <f t="shared" ca="1" si="1"/>
        <v>#NAME?</v>
      </c>
      <c r="K17">
        <v>990.73</v>
      </c>
      <c r="L17" t="e">
        <f ca="1">VLOOKUP(J17,'U3&amp;4'!D:D,1,FALSE)</f>
        <v>#NAME?</v>
      </c>
    </row>
    <row r="18" spans="1:12">
      <c r="A18" t="s">
        <v>126</v>
      </c>
      <c r="B18" t="s">
        <v>130</v>
      </c>
      <c r="C18" t="e">
        <f t="shared" ca="1" si="0"/>
        <v>#NAME?</v>
      </c>
      <c r="D18" s="2">
        <v>11983.04</v>
      </c>
      <c r="E18" t="str">
        <f>VLOOKUP(B18,'U1&amp;2'!C:C,1,FALSE)</f>
        <v>10027025-811</v>
      </c>
      <c r="H18" t="s">
        <v>142</v>
      </c>
      <c r="I18" t="s">
        <v>121</v>
      </c>
      <c r="J18" t="e">
        <f t="shared" ca="1" si="1"/>
        <v>#NAME?</v>
      </c>
      <c r="K18">
        <v>139.91999999999999</v>
      </c>
      <c r="L18" t="e">
        <f ca="1">VLOOKUP(J18,'U3&amp;4'!D:D,1,FALSE)</f>
        <v>#NAME?</v>
      </c>
    </row>
    <row r="19" spans="1:12">
      <c r="A19" t="s">
        <v>140</v>
      </c>
      <c r="B19" t="s">
        <v>130</v>
      </c>
      <c r="C19" t="e">
        <f t="shared" ca="1" si="0"/>
        <v>#NAME?</v>
      </c>
      <c r="D19" s="2">
        <v>11983.04</v>
      </c>
      <c r="E19" t="str">
        <f>VLOOKUP(B19,'U1&amp;2'!C:C,1,FALSE)</f>
        <v>10027025-811</v>
      </c>
      <c r="H19" t="s">
        <v>142</v>
      </c>
      <c r="I19" t="s">
        <v>165</v>
      </c>
      <c r="J19" t="e">
        <f t="shared" ca="1" si="1"/>
        <v>#NAME?</v>
      </c>
      <c r="K19" s="14">
        <v>263895.89</v>
      </c>
      <c r="L19" t="e">
        <f ca="1">VLOOKUP(J19,'U3&amp;4'!D:D,1,FALSE)</f>
        <v>#NAME?</v>
      </c>
    </row>
    <row r="20" spans="1:12">
      <c r="A20" t="s">
        <v>126</v>
      </c>
      <c r="B20" t="s">
        <v>131</v>
      </c>
      <c r="C20" t="e">
        <f t="shared" ca="1" si="0"/>
        <v>#NAME?</v>
      </c>
      <c r="D20" s="2">
        <v>665.13</v>
      </c>
      <c r="E20" t="str">
        <f>VLOOKUP(B20,'U1&amp;2'!C:C,1,FALSE)</f>
        <v>10027025-812</v>
      </c>
      <c r="H20" t="s">
        <v>142</v>
      </c>
      <c r="I20" t="s">
        <v>95</v>
      </c>
      <c r="J20" t="e">
        <f t="shared" ca="1" si="1"/>
        <v>#NAME?</v>
      </c>
      <c r="K20" s="14">
        <v>8085.9</v>
      </c>
      <c r="L20" t="e">
        <f ca="1">VLOOKUP(J20,'U3&amp;4'!D:D,1,FALSE)</f>
        <v>#NAME?</v>
      </c>
    </row>
    <row r="21" spans="1:12">
      <c r="A21" t="s">
        <v>140</v>
      </c>
      <c r="B21" t="s">
        <v>131</v>
      </c>
      <c r="C21" t="e">
        <f t="shared" ca="1" si="0"/>
        <v>#NAME?</v>
      </c>
      <c r="D21" s="2">
        <v>665.18</v>
      </c>
      <c r="E21" t="str">
        <f>VLOOKUP(B21,'U1&amp;2'!C:C,1,FALSE)</f>
        <v>10027025-812</v>
      </c>
      <c r="H21" t="s">
        <v>142</v>
      </c>
      <c r="I21" t="s">
        <v>99</v>
      </c>
      <c r="J21" t="e">
        <f t="shared" ca="1" si="1"/>
        <v>#NAME?</v>
      </c>
      <c r="K21" s="14">
        <v>4218.8599999999997</v>
      </c>
      <c r="L21" t="e">
        <f ca="1">VLOOKUP(J21,'U3&amp;4'!D:D,1,FALSE)</f>
        <v>#NAME?</v>
      </c>
    </row>
    <row r="22" spans="1:12">
      <c r="A22" t="s">
        <v>126</v>
      </c>
      <c r="B22" t="s">
        <v>149</v>
      </c>
      <c r="C22" t="e">
        <f t="shared" ca="1" si="0"/>
        <v>#NAME?</v>
      </c>
      <c r="D22" s="2">
        <v>1302.43</v>
      </c>
      <c r="E22" t="str">
        <f>VLOOKUP(B22,'U1&amp;2'!C:C,1,FALSE)</f>
        <v>10027025-813</v>
      </c>
      <c r="H22" t="s">
        <v>142</v>
      </c>
      <c r="I22" t="s">
        <v>101</v>
      </c>
      <c r="J22" t="e">
        <f t="shared" ca="1" si="1"/>
        <v>#NAME?</v>
      </c>
      <c r="K22" s="14">
        <v>2081.14</v>
      </c>
      <c r="L22" t="e">
        <f ca="1">VLOOKUP(J22,'U3&amp;4'!D:D,1,FALSE)</f>
        <v>#NAME?</v>
      </c>
    </row>
    <row r="23" spans="1:12">
      <c r="A23" t="s">
        <v>140</v>
      </c>
      <c r="B23" t="s">
        <v>149</v>
      </c>
      <c r="C23" t="e">
        <f t="shared" ca="1" si="0"/>
        <v>#NAME?</v>
      </c>
      <c r="D23" s="2">
        <v>1302.44</v>
      </c>
      <c r="E23" t="str">
        <f>VLOOKUP(B23,'U1&amp;2'!C:C,1,FALSE)</f>
        <v>10027025-813</v>
      </c>
      <c r="H23" t="s">
        <v>143</v>
      </c>
      <c r="I23" t="s">
        <v>114</v>
      </c>
      <c r="J23" t="e">
        <f t="shared" ca="1" si="1"/>
        <v>#NAME?</v>
      </c>
      <c r="K23">
        <v>94.28</v>
      </c>
      <c r="L23" t="e">
        <f ca="1">VLOOKUP(J23,'U3&amp;4'!D:D,1,FALSE)</f>
        <v>#NAME?</v>
      </c>
    </row>
    <row r="24" spans="1:12">
      <c r="A24" t="s">
        <v>126</v>
      </c>
      <c r="B24" t="s">
        <v>132</v>
      </c>
      <c r="C24" t="e">
        <f t="shared" ca="1" si="0"/>
        <v>#NAME?</v>
      </c>
      <c r="D24" s="2">
        <v>14781.93</v>
      </c>
      <c r="E24" t="str">
        <f>VLOOKUP(B24,'U1&amp;2'!C:C,1,FALSE)</f>
        <v>10027025-814</v>
      </c>
      <c r="H24" t="s">
        <v>143</v>
      </c>
      <c r="I24" t="s">
        <v>49</v>
      </c>
      <c r="J24" t="e">
        <f t="shared" ca="1" si="1"/>
        <v>#NAME?</v>
      </c>
      <c r="K24">
        <v>576.16</v>
      </c>
      <c r="L24" t="e">
        <f ca="1">VLOOKUP(J24,'U3&amp;4'!D:D,1,FALSE)</f>
        <v>#NAME?</v>
      </c>
    </row>
    <row r="25" spans="1:12">
      <c r="A25" t="s">
        <v>140</v>
      </c>
      <c r="B25" t="s">
        <v>132</v>
      </c>
      <c r="C25" t="e">
        <f t="shared" ca="1" si="0"/>
        <v>#NAME?</v>
      </c>
      <c r="D25" s="2">
        <v>14781.93</v>
      </c>
      <c r="E25" t="str">
        <f>VLOOKUP(B25,'U1&amp;2'!C:C,1,FALSE)</f>
        <v>10027025-814</v>
      </c>
      <c r="H25" t="s">
        <v>143</v>
      </c>
      <c r="I25" t="s">
        <v>52</v>
      </c>
      <c r="J25" t="e">
        <f t="shared" ca="1" si="1"/>
        <v>#NAME?</v>
      </c>
      <c r="K25" s="14">
        <v>2164.84</v>
      </c>
      <c r="L25" t="e">
        <f ca="1">VLOOKUP(J25,'U3&amp;4'!D:D,1,FALSE)</f>
        <v>#NAME?</v>
      </c>
    </row>
    <row r="26" spans="1:12">
      <c r="A26" t="s">
        <v>126</v>
      </c>
      <c r="B26" t="s">
        <v>133</v>
      </c>
      <c r="C26" t="e">
        <f t="shared" ca="1" si="0"/>
        <v>#NAME?</v>
      </c>
      <c r="D26" s="2">
        <v>716.38</v>
      </c>
      <c r="E26" t="str">
        <f>VLOOKUP(B26,'U1&amp;2'!C:C,1,FALSE)</f>
        <v>10027025-815</v>
      </c>
      <c r="H26" t="s">
        <v>143</v>
      </c>
      <c r="I26" t="s">
        <v>54</v>
      </c>
      <c r="J26" t="e">
        <f t="shared" ca="1" si="1"/>
        <v>#NAME?</v>
      </c>
      <c r="K26" s="14">
        <v>1145.3</v>
      </c>
      <c r="L26" t="e">
        <f ca="1">VLOOKUP(J26,'U3&amp;4'!D:D,1,FALSE)</f>
        <v>#NAME?</v>
      </c>
    </row>
    <row r="27" spans="1:12">
      <c r="A27" t="s">
        <v>140</v>
      </c>
      <c r="B27" t="s">
        <v>133</v>
      </c>
      <c r="C27" t="e">
        <f t="shared" ca="1" si="0"/>
        <v>#NAME?</v>
      </c>
      <c r="D27" s="2">
        <v>716.38</v>
      </c>
      <c r="E27" t="str">
        <f>VLOOKUP(B27,'U1&amp;2'!C:C,1,FALSE)</f>
        <v>10027025-815</v>
      </c>
      <c r="H27" t="s">
        <v>143</v>
      </c>
      <c r="I27" t="s">
        <v>56</v>
      </c>
      <c r="J27" t="e">
        <f t="shared" ca="1" si="1"/>
        <v>#NAME?</v>
      </c>
      <c r="K27">
        <v>124.24</v>
      </c>
      <c r="L27" t="e">
        <f ca="1">VLOOKUP(J27,'U3&amp;4'!D:D,1,FALSE)</f>
        <v>#NAME?</v>
      </c>
    </row>
    <row r="28" spans="1:12">
      <c r="A28" t="s">
        <v>126</v>
      </c>
      <c r="B28" t="s">
        <v>135</v>
      </c>
      <c r="C28" t="e">
        <f t="shared" ca="1" si="0"/>
        <v>#NAME?</v>
      </c>
      <c r="D28" s="2">
        <v>3147.57</v>
      </c>
      <c r="E28" t="str">
        <f>VLOOKUP(B28,'U1&amp;2'!C:C,1,FALSE)</f>
        <v>10027025-818</v>
      </c>
      <c r="H28" t="s">
        <v>143</v>
      </c>
      <c r="I28" t="s">
        <v>58</v>
      </c>
      <c r="J28" t="e">
        <f t="shared" ca="1" si="1"/>
        <v>#NAME?</v>
      </c>
      <c r="K28" s="14">
        <v>1071.2</v>
      </c>
      <c r="L28" t="e">
        <f ca="1">VLOOKUP(J28,'U3&amp;4'!D:D,1,FALSE)</f>
        <v>#NAME?</v>
      </c>
    </row>
    <row r="29" spans="1:12">
      <c r="A29" t="s">
        <v>140</v>
      </c>
      <c r="B29" t="s">
        <v>135</v>
      </c>
      <c r="C29" t="e">
        <f t="shared" ca="1" si="0"/>
        <v>#NAME?</v>
      </c>
      <c r="D29" s="2">
        <v>3147.57</v>
      </c>
      <c r="E29" t="str">
        <f>VLOOKUP(B29,'U1&amp;2'!C:C,1,FALSE)</f>
        <v>10027025-818</v>
      </c>
      <c r="H29" t="s">
        <v>143</v>
      </c>
      <c r="I29" t="s">
        <v>60</v>
      </c>
      <c r="J29" t="e">
        <f t="shared" ca="1" si="1"/>
        <v>#NAME?</v>
      </c>
      <c r="K29" s="14">
        <v>7008.86</v>
      </c>
      <c r="L29" t="e">
        <f ca="1">VLOOKUP(J29,'U3&amp;4'!D:D,1,FALSE)</f>
        <v>#NAME?</v>
      </c>
    </row>
    <row r="30" spans="1:12">
      <c r="A30" t="s">
        <v>126</v>
      </c>
      <c r="B30" t="s">
        <v>136</v>
      </c>
      <c r="C30" t="e">
        <f t="shared" ca="1" si="0"/>
        <v>#NAME?</v>
      </c>
      <c r="D30" s="2">
        <v>1561.4725000000001</v>
      </c>
      <c r="E30" t="str">
        <f>VLOOKUP(B30,'U1&amp;2'!C:C,1,FALSE)</f>
        <v>10027025-819</v>
      </c>
      <c r="H30" t="s">
        <v>143</v>
      </c>
      <c r="I30" t="s">
        <v>69</v>
      </c>
      <c r="J30" t="e">
        <f t="shared" ca="1" si="1"/>
        <v>#NAME?</v>
      </c>
      <c r="K30" s="14">
        <v>2264.7399999999998</v>
      </c>
      <c r="L30" t="e">
        <f ca="1">VLOOKUP(J30,'U3&amp;4'!D:D,1,FALSE)</f>
        <v>#NAME?</v>
      </c>
    </row>
    <row r="31" spans="1:12">
      <c r="A31" t="s">
        <v>140</v>
      </c>
      <c r="B31" t="s">
        <v>136</v>
      </c>
      <c r="C31" t="e">
        <f t="shared" ca="1" si="0"/>
        <v>#NAME?</v>
      </c>
      <c r="D31" s="2">
        <v>1561.5125</v>
      </c>
      <c r="E31" t="str">
        <f>VLOOKUP(B31,'U1&amp;2'!C:C,1,FALSE)</f>
        <v>10027025-819</v>
      </c>
      <c r="H31" t="s">
        <v>143</v>
      </c>
      <c r="I31" t="s">
        <v>71</v>
      </c>
      <c r="J31" t="e">
        <f t="shared" ca="1" si="1"/>
        <v>#NAME?</v>
      </c>
      <c r="K31" s="14">
        <v>6744.78</v>
      </c>
      <c r="L31" t="e">
        <f ca="1">VLOOKUP(J31,'U3&amp;4'!D:D,1,FALSE)</f>
        <v>#NAME?</v>
      </c>
    </row>
    <row r="32" spans="1:12">
      <c r="A32" t="s">
        <v>126</v>
      </c>
      <c r="B32" t="s">
        <v>160</v>
      </c>
      <c r="C32" t="e">
        <f t="shared" ca="1" si="0"/>
        <v>#NAME?</v>
      </c>
      <c r="D32" s="2">
        <v>180750</v>
      </c>
      <c r="E32" t="str">
        <f>VLOOKUP(B32,'U1&amp;2'!C:C,1,FALSE)</f>
        <v>10027663-871</v>
      </c>
      <c r="H32" t="s">
        <v>143</v>
      </c>
      <c r="I32" t="s">
        <v>73</v>
      </c>
      <c r="J32" t="e">
        <f t="shared" ca="1" si="1"/>
        <v>#NAME?</v>
      </c>
      <c r="K32" s="14">
        <v>9163.85</v>
      </c>
      <c r="L32" t="e">
        <f ca="1">VLOOKUP(J32,'U3&amp;4'!D:D,1,FALSE)</f>
        <v>#NAME?</v>
      </c>
    </row>
    <row r="33" spans="1:12">
      <c r="A33" t="s">
        <v>140</v>
      </c>
      <c r="B33" t="s">
        <v>160</v>
      </c>
      <c r="C33" t="e">
        <f t="shared" ca="1" si="0"/>
        <v>#NAME?</v>
      </c>
      <c r="D33" s="2">
        <v>180750</v>
      </c>
      <c r="E33" t="str">
        <f>VLOOKUP(B33,'U1&amp;2'!C:C,1,FALSE)</f>
        <v>10027663-871</v>
      </c>
      <c r="H33" t="s">
        <v>143</v>
      </c>
      <c r="I33" t="s">
        <v>75</v>
      </c>
      <c r="J33" t="e">
        <f t="shared" ca="1" si="1"/>
        <v>#NAME?</v>
      </c>
      <c r="K33">
        <v>416.55</v>
      </c>
      <c r="L33" t="e">
        <f ca="1">VLOOKUP(J33,'U3&amp;4'!D:D,1,FALSE)</f>
        <v>#NAME?</v>
      </c>
    </row>
    <row r="34" spans="1:12">
      <c r="A34" t="s">
        <v>126</v>
      </c>
      <c r="B34" t="s">
        <v>161</v>
      </c>
      <c r="C34" t="e">
        <f t="shared" ref="C34:C61" ca="1" si="2">_xlfn.CONCAT(A34,"",B34)</f>
        <v>#NAME?</v>
      </c>
      <c r="D34" s="2">
        <v>25084.31</v>
      </c>
      <c r="E34" t="str">
        <f>VLOOKUP(B34,'U1&amp;2'!C:C,1,FALSE)</f>
        <v>10027663-879</v>
      </c>
      <c r="H34" t="s">
        <v>143</v>
      </c>
      <c r="I34" t="s">
        <v>77</v>
      </c>
      <c r="J34" t="e">
        <f t="shared" ca="1" si="1"/>
        <v>#NAME?</v>
      </c>
      <c r="K34" s="14">
        <v>1916.19</v>
      </c>
      <c r="L34" t="e">
        <f ca="1">VLOOKUP(J34,'U3&amp;4'!D:D,1,FALSE)</f>
        <v>#NAME?</v>
      </c>
    </row>
    <row r="35" spans="1:12">
      <c r="A35" t="s">
        <v>140</v>
      </c>
      <c r="B35" t="s">
        <v>161</v>
      </c>
      <c r="C35" t="e">
        <f t="shared" ca="1" si="2"/>
        <v>#NAME?</v>
      </c>
      <c r="D35" s="2">
        <v>25084.32</v>
      </c>
      <c r="E35" t="str">
        <f>VLOOKUP(B35,'U1&amp;2'!C:C,1,FALSE)</f>
        <v>10027663-879</v>
      </c>
      <c r="H35" t="s">
        <v>143</v>
      </c>
      <c r="I35" t="s">
        <v>79</v>
      </c>
      <c r="J35" t="e">
        <f t="shared" ca="1" si="1"/>
        <v>#NAME?</v>
      </c>
      <c r="K35" s="14">
        <v>1768.16</v>
      </c>
      <c r="L35" t="e">
        <f ca="1">VLOOKUP(J35,'U3&amp;4'!D:D,1,FALSE)</f>
        <v>#NAME?</v>
      </c>
    </row>
    <row r="36" spans="1:12">
      <c r="A36" t="s">
        <v>126</v>
      </c>
      <c r="B36" t="s">
        <v>162</v>
      </c>
      <c r="C36" t="e">
        <f t="shared" ca="1" si="2"/>
        <v>#NAME?</v>
      </c>
      <c r="D36" s="2">
        <v>7537.2375000000011</v>
      </c>
      <c r="E36" t="str">
        <f>VLOOKUP(B36,'U1&amp;2'!C:C,1,FALSE)</f>
        <v>10027663-880</v>
      </c>
      <c r="H36" t="s">
        <v>143</v>
      </c>
      <c r="I36" t="s">
        <v>81</v>
      </c>
      <c r="J36" t="e">
        <f t="shared" ca="1" si="1"/>
        <v>#NAME?</v>
      </c>
      <c r="K36">
        <v>263.8</v>
      </c>
      <c r="L36" t="e">
        <f ca="1">VLOOKUP(J36,'U3&amp;4'!D:D,1,FALSE)</f>
        <v>#NAME?</v>
      </c>
    </row>
    <row r="37" spans="1:12">
      <c r="A37" t="s">
        <v>140</v>
      </c>
      <c r="B37" t="s">
        <v>162</v>
      </c>
      <c r="C37" t="e">
        <f t="shared" ca="1" si="2"/>
        <v>#NAME?</v>
      </c>
      <c r="D37" s="2">
        <v>7536.9575000000013</v>
      </c>
      <c r="E37" t="str">
        <f>VLOOKUP(B37,'U1&amp;2'!C:C,1,FALSE)</f>
        <v>10027663-880</v>
      </c>
      <c r="H37" t="s">
        <v>143</v>
      </c>
      <c r="I37" t="s">
        <v>36</v>
      </c>
      <c r="J37" t="e">
        <f t="shared" ca="1" si="1"/>
        <v>#NAME?</v>
      </c>
      <c r="K37" s="14">
        <v>5005.74</v>
      </c>
      <c r="L37" t="e">
        <f ca="1">VLOOKUP(J37,'U3&amp;4'!D:D,1,FALSE)</f>
        <v>#NAME?</v>
      </c>
    </row>
    <row r="38" spans="1:12">
      <c r="A38" t="s">
        <v>126</v>
      </c>
      <c r="B38" t="s">
        <v>166</v>
      </c>
      <c r="C38" t="e">
        <f t="shared" ca="1" si="2"/>
        <v>#NAME?</v>
      </c>
      <c r="D38" s="2">
        <v>59627.63</v>
      </c>
      <c r="E38" t="str">
        <f>VLOOKUP(B38,'U1&amp;2'!C:C,1,FALSE)</f>
        <v>10027663-881</v>
      </c>
      <c r="H38" t="s">
        <v>143</v>
      </c>
      <c r="I38" t="s">
        <v>43</v>
      </c>
      <c r="J38" t="e">
        <f t="shared" ca="1" si="1"/>
        <v>#NAME?</v>
      </c>
      <c r="K38">
        <v>990.74</v>
      </c>
      <c r="L38" t="e">
        <f ca="1">VLOOKUP(J38,'U3&amp;4'!D:D,1,FALSE)</f>
        <v>#NAME?</v>
      </c>
    </row>
    <row r="39" spans="1:12">
      <c r="A39" t="s">
        <v>140</v>
      </c>
      <c r="B39" t="s">
        <v>166</v>
      </c>
      <c r="C39" t="e">
        <f t="shared" ca="1" si="2"/>
        <v>#NAME?</v>
      </c>
      <c r="D39" s="2">
        <v>59627.64</v>
      </c>
      <c r="E39" t="str">
        <f>VLOOKUP(B39,'U1&amp;2'!C:C,1,FALSE)</f>
        <v>10027663-881</v>
      </c>
      <c r="H39" t="s">
        <v>143</v>
      </c>
      <c r="I39" t="s">
        <v>121</v>
      </c>
      <c r="J39" t="e">
        <f t="shared" ca="1" si="1"/>
        <v>#NAME?</v>
      </c>
      <c r="K39">
        <v>139.93</v>
      </c>
      <c r="L39" t="e">
        <f ca="1">VLOOKUP(J39,'U3&amp;4'!D:D,1,FALSE)</f>
        <v>#NAME?</v>
      </c>
    </row>
    <row r="40" spans="1:12">
      <c r="A40" t="s">
        <v>126</v>
      </c>
      <c r="B40" t="s">
        <v>163</v>
      </c>
      <c r="C40" t="e">
        <f t="shared" ca="1" si="2"/>
        <v>#NAME?</v>
      </c>
      <c r="D40" s="2">
        <v>30609.06</v>
      </c>
      <c r="E40" t="str">
        <f>VLOOKUP(B40,'U1&amp;2'!C:C,1,FALSE)</f>
        <v>10027663-882</v>
      </c>
      <c r="H40" t="s">
        <v>143</v>
      </c>
      <c r="I40" t="s">
        <v>165</v>
      </c>
      <c r="J40" t="e">
        <f t="shared" ca="1" si="1"/>
        <v>#NAME?</v>
      </c>
      <c r="K40" s="14">
        <v>263895.93</v>
      </c>
      <c r="L40" t="e">
        <f ca="1">VLOOKUP(J40,'U3&amp;4'!D:D,1,FALSE)</f>
        <v>#NAME?</v>
      </c>
    </row>
    <row r="41" spans="1:12">
      <c r="A41" t="s">
        <v>140</v>
      </c>
      <c r="B41" t="s">
        <v>163</v>
      </c>
      <c r="C41" t="e">
        <f t="shared" ca="1" si="2"/>
        <v>#NAME?</v>
      </c>
      <c r="D41" s="2">
        <v>30609.08</v>
      </c>
      <c r="E41" t="str">
        <f>VLOOKUP(B41,'U1&amp;2'!C:C,1,FALSE)</f>
        <v>10027663-882</v>
      </c>
      <c r="H41" t="s">
        <v>143</v>
      </c>
      <c r="I41" t="s">
        <v>95</v>
      </c>
      <c r="J41" t="e">
        <f t="shared" ca="1" si="1"/>
        <v>#NAME?</v>
      </c>
      <c r="K41" s="14">
        <v>8085.9</v>
      </c>
      <c r="L41" t="e">
        <f ca="1">VLOOKUP(J41,'U3&amp;4'!D:D,1,FALSE)</f>
        <v>#NAME?</v>
      </c>
    </row>
    <row r="42" spans="1:12">
      <c r="A42" t="s">
        <v>126</v>
      </c>
      <c r="B42" t="s">
        <v>164</v>
      </c>
      <c r="C42" t="e">
        <f t="shared" ca="1" si="2"/>
        <v>#NAME?</v>
      </c>
      <c r="D42" s="2">
        <v>13554.88</v>
      </c>
      <c r="E42" t="str">
        <f>VLOOKUP(B42,'U1&amp;2'!C:C,1,FALSE)</f>
        <v>10027663-883</v>
      </c>
      <c r="H42" t="s">
        <v>143</v>
      </c>
      <c r="I42" t="s">
        <v>99</v>
      </c>
      <c r="J42" t="e">
        <f t="shared" ca="1" si="1"/>
        <v>#NAME?</v>
      </c>
      <c r="K42" s="14">
        <v>4218.8599999999997</v>
      </c>
      <c r="L42" t="e">
        <f ca="1">VLOOKUP(J42,'U3&amp;4'!D:D,1,FALSE)</f>
        <v>#NAME?</v>
      </c>
    </row>
    <row r="43" spans="1:12">
      <c r="A43" t="s">
        <v>140</v>
      </c>
      <c r="B43" t="s">
        <v>164</v>
      </c>
      <c r="C43" t="e">
        <f t="shared" ca="1" si="2"/>
        <v>#NAME?</v>
      </c>
      <c r="D43" s="2">
        <v>13554.88</v>
      </c>
      <c r="E43" t="str">
        <f>VLOOKUP(B43,'U1&amp;2'!C:C,1,FALSE)</f>
        <v>10027663-883</v>
      </c>
      <c r="H43" t="s">
        <v>143</v>
      </c>
      <c r="I43" t="s">
        <v>101</v>
      </c>
      <c r="J43" t="e">
        <f t="shared" ca="1" si="1"/>
        <v>#NAME?</v>
      </c>
      <c r="K43" s="14">
        <v>2081.14</v>
      </c>
      <c r="L43" t="e">
        <f ca="1">VLOOKUP(J43,'U3&amp;4'!D:D,1,FALSE)</f>
        <v>#NAME?</v>
      </c>
    </row>
    <row r="44" spans="1:12">
      <c r="A44" t="s">
        <v>126</v>
      </c>
      <c r="B44" t="s">
        <v>137</v>
      </c>
      <c r="C44" t="e">
        <f t="shared" ca="1" si="2"/>
        <v>#NAME?</v>
      </c>
      <c r="D44" s="2">
        <v>484.88</v>
      </c>
      <c r="E44" t="str">
        <f>VLOOKUP(B44,'U1&amp;2'!C:C,1,FALSE)</f>
        <v>10027663-900</v>
      </c>
      <c r="H44" t="s">
        <v>142</v>
      </c>
      <c r="I44">
        <v>0</v>
      </c>
      <c r="J44" t="e">
        <f t="shared" ca="1" si="1"/>
        <v>#NAME?</v>
      </c>
      <c r="K44" s="58">
        <v>0</v>
      </c>
      <c r="L44" t="e">
        <f ca="1">VLOOKUP(J44,'U3&amp;4'!D:D,1,FALSE)</f>
        <v>#NAME?</v>
      </c>
    </row>
    <row r="45" spans="1:12">
      <c r="A45" t="s">
        <v>140</v>
      </c>
      <c r="B45" t="s">
        <v>137</v>
      </c>
      <c r="C45" t="e">
        <f t="shared" ca="1" si="2"/>
        <v>#NAME?</v>
      </c>
      <c r="D45" s="2">
        <v>484.88</v>
      </c>
      <c r="E45" t="str">
        <f>VLOOKUP(B45,'U1&amp;2'!C:C,1,FALSE)</f>
        <v>10027663-900</v>
      </c>
      <c r="H45" t="s">
        <v>142</v>
      </c>
      <c r="I45" t="s">
        <v>172</v>
      </c>
      <c r="J45" t="e">
        <f t="shared" ca="1" si="1"/>
        <v>#NAME?</v>
      </c>
      <c r="K45" s="14">
        <v>1967.63</v>
      </c>
      <c r="L45" t="e">
        <f ca="1">VLOOKUP(J45,'U3&amp;4'!D:D,1,FALSE)</f>
        <v>#NAME?</v>
      </c>
    </row>
    <row r="46" spans="1:12">
      <c r="A46" t="s">
        <v>126</v>
      </c>
      <c r="B46" t="s">
        <v>138</v>
      </c>
      <c r="C46" t="e">
        <f t="shared" ca="1" si="2"/>
        <v>#NAME?</v>
      </c>
      <c r="D46" s="2">
        <v>22973.635000000002</v>
      </c>
      <c r="E46" t="str">
        <f>VLOOKUP(B46,'U1&amp;2'!C:C,1,FALSE)</f>
        <v>10028291-900</v>
      </c>
      <c r="H46" t="s">
        <v>142</v>
      </c>
      <c r="I46" t="s">
        <v>171</v>
      </c>
      <c r="J46" t="e">
        <f t="shared" ca="1" si="1"/>
        <v>#NAME?</v>
      </c>
      <c r="K46">
        <v>41.25</v>
      </c>
      <c r="L46" t="e">
        <f ca="1">VLOOKUP(J46,'U3&amp;4'!D:D,1,FALSE)</f>
        <v>#NAME?</v>
      </c>
    </row>
    <row r="47" spans="1:12">
      <c r="A47" t="s">
        <v>140</v>
      </c>
      <c r="B47" t="s">
        <v>138</v>
      </c>
      <c r="C47" t="e">
        <f t="shared" ca="1" si="2"/>
        <v>#NAME?</v>
      </c>
      <c r="D47" s="2">
        <v>22973.785</v>
      </c>
      <c r="E47" t="str">
        <f>VLOOKUP(B47,'U1&amp;2'!C:C,1,FALSE)</f>
        <v>10028291-900</v>
      </c>
      <c r="H47" t="s">
        <v>143</v>
      </c>
      <c r="I47">
        <v>0</v>
      </c>
      <c r="J47" t="e">
        <f t="shared" ca="1" si="1"/>
        <v>#NAME?</v>
      </c>
      <c r="K47">
        <v>0</v>
      </c>
      <c r="L47" t="e">
        <f ca="1">VLOOKUP(J47,'U3&amp;4'!D:D,1,FALSE)</f>
        <v>#NAME?</v>
      </c>
    </row>
    <row r="48" spans="1:12">
      <c r="A48" t="s">
        <v>126</v>
      </c>
      <c r="B48" t="s">
        <v>139</v>
      </c>
      <c r="C48" t="e">
        <f t="shared" ca="1" si="2"/>
        <v>#NAME?</v>
      </c>
      <c r="D48" s="2">
        <v>-20.58</v>
      </c>
      <c r="E48" t="str">
        <f>VLOOKUP(B48,'U1&amp;2'!C:C,1,FALSE)</f>
        <v>10028369-871</v>
      </c>
      <c r="H48" t="s">
        <v>143</v>
      </c>
      <c r="I48" t="s">
        <v>172</v>
      </c>
      <c r="J48" t="e">
        <f t="shared" ca="1" si="1"/>
        <v>#NAME?</v>
      </c>
      <c r="K48" s="14">
        <v>1967.63</v>
      </c>
      <c r="L48" t="e">
        <f ca="1">VLOOKUP(J48,'U3&amp;4'!D:D,1,FALSE)</f>
        <v>#NAME?</v>
      </c>
    </row>
    <row r="49" spans="1:12">
      <c r="A49" t="s">
        <v>140</v>
      </c>
      <c r="B49" t="s">
        <v>139</v>
      </c>
      <c r="C49" t="e">
        <f t="shared" ca="1" si="2"/>
        <v>#NAME?</v>
      </c>
      <c r="D49" s="2">
        <v>-20.59</v>
      </c>
      <c r="E49" t="str">
        <f>VLOOKUP(B49,'U1&amp;2'!C:C,1,FALSE)</f>
        <v>10028369-871</v>
      </c>
      <c r="H49" t="s">
        <v>143</v>
      </c>
      <c r="I49" t="s">
        <v>171</v>
      </c>
      <c r="J49" t="e">
        <f t="shared" ca="1" si="1"/>
        <v>#NAME?</v>
      </c>
      <c r="K49">
        <v>41.25</v>
      </c>
      <c r="L49" t="e">
        <f ca="1">VLOOKUP(J49,'U3&amp;4'!D:D,1,FALSE)</f>
        <v>#NAME?</v>
      </c>
    </row>
    <row r="50" spans="1:12">
      <c r="A50" t="s">
        <v>126</v>
      </c>
      <c r="B50" t="s">
        <v>95</v>
      </c>
      <c r="C50" t="e">
        <f t="shared" ca="1" si="2"/>
        <v>#NAME?</v>
      </c>
      <c r="D50" s="2">
        <v>24257.787</v>
      </c>
      <c r="E50" t="str">
        <f>VLOOKUP(B50,'U1&amp;2'!C:C,1,FALSE)</f>
        <v>70001234-100</v>
      </c>
      <c r="K50">
        <f>SUM(K2:K49)</f>
        <v>642300.05999999994</v>
      </c>
    </row>
    <row r="51" spans="1:12">
      <c r="A51" t="s">
        <v>140</v>
      </c>
      <c r="B51" t="s">
        <v>95</v>
      </c>
      <c r="C51" t="e">
        <f t="shared" ca="1" si="2"/>
        <v>#NAME?</v>
      </c>
      <c r="D51" s="2">
        <v>24257.827000000001</v>
      </c>
      <c r="E51" t="str">
        <f>VLOOKUP(B51,'U1&amp;2'!C:C,1,FALSE)</f>
        <v>70001234-100</v>
      </c>
    </row>
    <row r="52" spans="1:12">
      <c r="A52" t="s">
        <v>126</v>
      </c>
      <c r="B52" t="s">
        <v>99</v>
      </c>
      <c r="C52" t="e">
        <f t="shared" ca="1" si="2"/>
        <v>#NAME?</v>
      </c>
      <c r="D52" s="2">
        <v>12656.58</v>
      </c>
      <c r="E52" t="str">
        <f>VLOOKUP(B52,'U1&amp;2'!C:C,1,FALSE)</f>
        <v>70001234-102</v>
      </c>
    </row>
    <row r="53" spans="1:12">
      <c r="A53" t="s">
        <v>140</v>
      </c>
      <c r="B53" t="s">
        <v>99</v>
      </c>
      <c r="C53" t="e">
        <f t="shared" ca="1" si="2"/>
        <v>#NAME?</v>
      </c>
      <c r="D53" s="2">
        <v>12656.58</v>
      </c>
      <c r="E53" t="str">
        <f>VLOOKUP(B53,'U1&amp;2'!C:C,1,FALSE)</f>
        <v>70001234-102</v>
      </c>
    </row>
    <row r="54" spans="1:12">
      <c r="A54" t="s">
        <v>126</v>
      </c>
      <c r="B54" t="s">
        <v>101</v>
      </c>
      <c r="C54" t="e">
        <f t="shared" ca="1" si="2"/>
        <v>#NAME?</v>
      </c>
      <c r="D54" s="2">
        <v>6243.44</v>
      </c>
      <c r="E54" t="str">
        <f>VLOOKUP(B54,'U1&amp;2'!C:C,1,FALSE)</f>
        <v>70001234-103</v>
      </c>
    </row>
    <row r="55" spans="1:12">
      <c r="A55" t="s">
        <v>140</v>
      </c>
      <c r="B55" t="s">
        <v>101</v>
      </c>
      <c r="C55" t="e">
        <f t="shared" ca="1" si="2"/>
        <v>#NAME?</v>
      </c>
      <c r="D55" s="2">
        <v>6243.44</v>
      </c>
      <c r="E55" t="str">
        <f>VLOOKUP(B55,'U1&amp;2'!C:C,1,FALSE)</f>
        <v>70001234-103</v>
      </c>
    </row>
    <row r="56" spans="1:12">
      <c r="A56" t="s">
        <v>126</v>
      </c>
      <c r="B56" t="s">
        <v>169</v>
      </c>
      <c r="C56" t="e">
        <f t="shared" ca="1" si="2"/>
        <v>#NAME?</v>
      </c>
      <c r="D56" s="2">
        <v>14.515000000000001</v>
      </c>
      <c r="E56" t="str">
        <f>VLOOKUP(B56,'U1&amp;2'!C:C,1,FALSE)</f>
        <v>10027663-872</v>
      </c>
    </row>
    <row r="57" spans="1:12">
      <c r="A57" t="s">
        <v>126</v>
      </c>
      <c r="B57" t="s">
        <v>170</v>
      </c>
      <c r="C57" t="e">
        <f t="shared" ca="1" si="2"/>
        <v>#NAME?</v>
      </c>
      <c r="D57" s="2">
        <v>12645.12</v>
      </c>
      <c r="E57" t="str">
        <f>VLOOKUP(B57,'U1&amp;2'!C:C,1,FALSE)</f>
        <v>10027663-878</v>
      </c>
    </row>
    <row r="58" spans="1:12">
      <c r="A58" t="s">
        <v>126</v>
      </c>
      <c r="B58" t="s">
        <v>171</v>
      </c>
      <c r="C58" t="e">
        <f t="shared" ca="1" si="2"/>
        <v>#NAME?</v>
      </c>
      <c r="D58" s="2">
        <v>123.75</v>
      </c>
      <c r="E58" t="str">
        <f>VLOOKUP(B58,'U1&amp;2'!C:C,1,FALSE)</f>
        <v>70001234-108</v>
      </c>
    </row>
    <row r="59" spans="1:12">
      <c r="A59" t="s">
        <v>140</v>
      </c>
      <c r="B59" t="s">
        <v>169</v>
      </c>
      <c r="C59" t="e">
        <f t="shared" ca="1" si="2"/>
        <v>#NAME?</v>
      </c>
      <c r="D59" s="2">
        <v>14.525000000000002</v>
      </c>
      <c r="E59" t="str">
        <f>VLOOKUP(B59,'U1&amp;2'!C:C,1,FALSE)</f>
        <v>10027663-872</v>
      </c>
    </row>
    <row r="60" spans="1:12">
      <c r="A60" t="s">
        <v>140</v>
      </c>
      <c r="B60" t="s">
        <v>170</v>
      </c>
      <c r="C60" t="e">
        <f t="shared" ca="1" si="2"/>
        <v>#NAME?</v>
      </c>
      <c r="D60" s="2">
        <v>12645.14</v>
      </c>
      <c r="E60" t="str">
        <f>VLOOKUP(B60,'U1&amp;2'!C:C,1,FALSE)</f>
        <v>10027663-878</v>
      </c>
    </row>
    <row r="61" spans="1:12">
      <c r="A61" t="s">
        <v>140</v>
      </c>
      <c r="B61" t="s">
        <v>171</v>
      </c>
      <c r="C61" t="e">
        <f t="shared" ca="1" si="2"/>
        <v>#NAME?</v>
      </c>
      <c r="D61" s="2">
        <v>123.75</v>
      </c>
      <c r="E61" t="str">
        <f>VLOOKUP(B61,'U1&amp;2'!C:C,1,FALSE)</f>
        <v>70001234-108</v>
      </c>
    </row>
    <row r="62" spans="1:12">
      <c r="D62" s="3">
        <f>SUM(D2:D61)</f>
        <v>892834.60000000009</v>
      </c>
    </row>
  </sheetData>
  <sortState ref="H2:L49">
    <sortCondition ref="L1:L49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L3" sqref="L3"/>
    </sheetView>
  </sheetViews>
  <sheetFormatPr defaultRowHeight="14.25"/>
  <cols>
    <col min="2" max="2" width="18" bestFit="1" customWidth="1"/>
    <col min="4" max="4" width="11.375" bestFit="1" customWidth="1"/>
    <col min="9" max="9" width="17.375" customWidth="1"/>
    <col min="10" max="10" width="18" customWidth="1"/>
    <col min="11" max="11" width="15.375" customWidth="1"/>
  </cols>
  <sheetData>
    <row r="1" spans="1:12" ht="15">
      <c r="A1" s="53" t="s">
        <v>32</v>
      </c>
      <c r="B1" s="53" t="s">
        <v>125</v>
      </c>
      <c r="C1" t="s">
        <v>156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t="shared" ref="C2:C33" ca="1" si="0">_xlfn.CONCAT(A2,"",B2)</f>
        <v>#NAME?</v>
      </c>
      <c r="D2" s="2">
        <v>-4.1349999996782572E-3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-4.3249999873751221E-4</v>
      </c>
      <c r="L2" t="e">
        <f ca="1">VLOOKUP(J2,'U3&amp;4'!D:D,1,FALSE)</f>
        <v>#NAME?</v>
      </c>
    </row>
    <row r="3" spans="1:12">
      <c r="A3" t="s">
        <v>140</v>
      </c>
      <c r="B3" t="s">
        <v>127</v>
      </c>
      <c r="C3" t="e">
        <f t="shared" ca="1" si="0"/>
        <v>#NAME?</v>
      </c>
      <c r="D3" s="2">
        <v>-4.1349999996782572E-3</v>
      </c>
      <c r="E3" t="str">
        <f>VLOOKUP(B3,'U1&amp;2'!C:C,1,FALSE)</f>
        <v>000</v>
      </c>
      <c r="H3" t="s">
        <v>142</v>
      </c>
      <c r="I3" t="s">
        <v>49</v>
      </c>
      <c r="J3" t="e">
        <f t="shared" ref="J3:J51" ca="1" si="1">_xlfn.CONCAT(H3,"",I3)</f>
        <v>#NAME?</v>
      </c>
      <c r="K3" s="2">
        <v>42.566310999999985</v>
      </c>
      <c r="L3" t="e">
        <f ca="1">VLOOKUP(J3,'U3&amp;4'!D:D,1,FALSE)</f>
        <v>#NAME?</v>
      </c>
    </row>
    <row r="4" spans="1:12">
      <c r="A4" t="s">
        <v>126</v>
      </c>
      <c r="B4" t="s">
        <v>49</v>
      </c>
      <c r="C4" t="e">
        <f t="shared" ca="1" si="0"/>
        <v>#NAME?</v>
      </c>
      <c r="D4" s="2">
        <v>39.797377999999981</v>
      </c>
      <c r="E4" t="str">
        <f>VLOOKUP(B4,'U1&amp;2'!C:C,1,FALSE)</f>
        <v>10027024-810</v>
      </c>
      <c r="H4" t="s">
        <v>142</v>
      </c>
      <c r="I4" t="s">
        <v>52</v>
      </c>
      <c r="J4" t="e">
        <f t="shared" ca="1" si="1"/>
        <v>#NAME?</v>
      </c>
      <c r="K4" s="2">
        <v>1733.26</v>
      </c>
      <c r="L4" t="e">
        <f ca="1">VLOOKUP(J4,'U3&amp;4'!D:D,1,FALSE)</f>
        <v>#NAME?</v>
      </c>
    </row>
    <row r="5" spans="1:12">
      <c r="A5" t="s">
        <v>140</v>
      </c>
      <c r="B5" t="s">
        <v>49</v>
      </c>
      <c r="C5" t="e">
        <f t="shared" ca="1" si="0"/>
        <v>#NAME?</v>
      </c>
      <c r="D5" s="2">
        <v>39.827377999999982</v>
      </c>
      <c r="E5" t="str">
        <f>VLOOKUP(B5,'U1&amp;2'!C:C,1,FALSE)</f>
        <v>10027024-810</v>
      </c>
      <c r="H5" t="s">
        <v>142</v>
      </c>
      <c r="I5" t="s">
        <v>54</v>
      </c>
      <c r="J5" t="e">
        <f t="shared" ca="1" si="1"/>
        <v>#NAME?</v>
      </c>
      <c r="K5" s="2">
        <v>564.90162149999992</v>
      </c>
      <c r="L5" t="e">
        <f ca="1">VLOOKUP(J5,'U3&amp;4'!D:D,1,FALSE)</f>
        <v>#NAME?</v>
      </c>
    </row>
    <row r="6" spans="1:12">
      <c r="A6" t="s">
        <v>126</v>
      </c>
      <c r="B6" t="s">
        <v>52</v>
      </c>
      <c r="C6" t="e">
        <f t="shared" ca="1" si="0"/>
        <v>#NAME?</v>
      </c>
      <c r="D6" s="2">
        <v>1620.82</v>
      </c>
      <c r="E6" t="str">
        <f>VLOOKUP(B6,'U1&amp;2'!C:C,1,FALSE)</f>
        <v>10027024-811</v>
      </c>
      <c r="H6" t="s">
        <v>142</v>
      </c>
      <c r="I6" t="s">
        <v>58</v>
      </c>
      <c r="J6" t="e">
        <f t="shared" ca="1" si="1"/>
        <v>#NAME?</v>
      </c>
      <c r="K6" s="2">
        <v>1195.3499999999999</v>
      </c>
      <c r="L6" t="e">
        <f ca="1">VLOOKUP(J6,'U3&amp;4'!D:D,1,FALSE)</f>
        <v>#NAME?</v>
      </c>
    </row>
    <row r="7" spans="1:12">
      <c r="A7" t="s">
        <v>140</v>
      </c>
      <c r="B7" t="s">
        <v>52</v>
      </c>
      <c r="C7" t="e">
        <f t="shared" ca="1" si="0"/>
        <v>#NAME?</v>
      </c>
      <c r="D7" s="2">
        <v>1620.82</v>
      </c>
      <c r="E7" t="str">
        <f>VLOOKUP(B7,'U1&amp;2'!C:C,1,FALSE)</f>
        <v>10027024-811</v>
      </c>
      <c r="H7" t="s">
        <v>142</v>
      </c>
      <c r="I7" t="s">
        <v>60</v>
      </c>
      <c r="J7" t="e">
        <f t="shared" ca="1" si="1"/>
        <v>#NAME?</v>
      </c>
      <c r="K7" s="2">
        <v>3748.77</v>
      </c>
      <c r="L7" t="e">
        <f ca="1">VLOOKUP(J7,'U3&amp;4'!D:D,1,FALSE)</f>
        <v>#NAME?</v>
      </c>
    </row>
    <row r="8" spans="1:12">
      <c r="A8" t="s">
        <v>126</v>
      </c>
      <c r="B8" t="s">
        <v>54</v>
      </c>
      <c r="C8" t="e">
        <f t="shared" ca="1" si="0"/>
        <v>#NAME?</v>
      </c>
      <c r="D8" s="2">
        <v>528.24175699999989</v>
      </c>
      <c r="E8" t="str">
        <f>VLOOKUP(B8,'U1&amp;2'!C:C,1,FALSE)</f>
        <v>10027024-812</v>
      </c>
      <c r="H8" t="s">
        <v>142</v>
      </c>
      <c r="I8" t="s">
        <v>69</v>
      </c>
      <c r="J8" t="e">
        <f t="shared" ca="1" si="1"/>
        <v>#NAME?</v>
      </c>
      <c r="K8" s="2">
        <v>-2363.2512500000003</v>
      </c>
      <c r="L8" t="e">
        <f ca="1">VLOOKUP(J8,'U3&amp;4'!D:D,1,FALSE)</f>
        <v>#NAME?</v>
      </c>
    </row>
    <row r="9" spans="1:12">
      <c r="A9" t="s">
        <v>140</v>
      </c>
      <c r="B9" t="s">
        <v>54</v>
      </c>
      <c r="C9" t="e">
        <f t="shared" ca="1" si="0"/>
        <v>#NAME?</v>
      </c>
      <c r="D9" s="2">
        <v>528.24175699999989</v>
      </c>
      <c r="E9" t="str">
        <f>VLOOKUP(B9,'U1&amp;2'!C:C,1,FALSE)</f>
        <v>10027024-812</v>
      </c>
      <c r="H9" t="s">
        <v>142</v>
      </c>
      <c r="I9" t="s">
        <v>71</v>
      </c>
      <c r="J9" t="e">
        <f t="shared" ca="1" si="1"/>
        <v>#NAME?</v>
      </c>
      <c r="K9" s="2">
        <v>6951.9</v>
      </c>
      <c r="L9" t="e">
        <f ca="1">VLOOKUP(J9,'U3&amp;4'!D:D,1,FALSE)</f>
        <v>#NAME?</v>
      </c>
    </row>
    <row r="10" spans="1:12">
      <c r="A10" t="s">
        <v>126</v>
      </c>
      <c r="B10" t="s">
        <v>58</v>
      </c>
      <c r="C10" t="e">
        <f t="shared" ca="1" si="0"/>
        <v>#NAME?</v>
      </c>
      <c r="D10" s="2">
        <v>1117.81</v>
      </c>
      <c r="E10" t="str">
        <f>VLOOKUP(B10,'U1&amp;2'!C:C,1,FALSE)</f>
        <v>10027024-814</v>
      </c>
      <c r="H10" t="s">
        <v>142</v>
      </c>
      <c r="I10" t="s">
        <v>73</v>
      </c>
      <c r="J10" t="e">
        <f t="shared" ca="1" si="1"/>
        <v>#NAME?</v>
      </c>
      <c r="K10" s="2">
        <v>4951.4775</v>
      </c>
      <c r="L10" t="e">
        <f ca="1">VLOOKUP(J10,'U3&amp;4'!D:D,1,FALSE)</f>
        <v>#NAME?</v>
      </c>
    </row>
    <row r="11" spans="1:12">
      <c r="A11" t="s">
        <v>140</v>
      </c>
      <c r="B11" t="s">
        <v>58</v>
      </c>
      <c r="C11" t="e">
        <f t="shared" ca="1" si="0"/>
        <v>#NAME?</v>
      </c>
      <c r="D11" s="2">
        <v>1117.81</v>
      </c>
      <c r="E11" t="str">
        <f>VLOOKUP(B11,'U1&amp;2'!C:C,1,FALSE)</f>
        <v>10027024-814</v>
      </c>
      <c r="H11" t="s">
        <v>142</v>
      </c>
      <c r="I11" t="s">
        <v>75</v>
      </c>
      <c r="J11" t="e">
        <f t="shared" ca="1" si="1"/>
        <v>#NAME?</v>
      </c>
      <c r="K11" s="2">
        <v>436.07</v>
      </c>
      <c r="L11" t="e">
        <f ca="1">VLOOKUP(J11,'U3&amp;4'!D:D,1,FALSE)</f>
        <v>#NAME?</v>
      </c>
    </row>
    <row r="12" spans="1:12">
      <c r="A12" t="s">
        <v>126</v>
      </c>
      <c r="B12" t="s">
        <v>60</v>
      </c>
      <c r="C12" t="e">
        <f t="shared" ca="1" si="0"/>
        <v>#NAME?</v>
      </c>
      <c r="D12" s="2">
        <v>3505.61</v>
      </c>
      <c r="E12" t="str">
        <f>VLOOKUP(B12,'U1&amp;2'!C:C,1,FALSE)</f>
        <v>10027024-815</v>
      </c>
      <c r="H12" t="s">
        <v>142</v>
      </c>
      <c r="I12" t="s">
        <v>77</v>
      </c>
      <c r="J12" t="e">
        <f t="shared" ca="1" si="1"/>
        <v>#NAME?</v>
      </c>
      <c r="K12" s="2">
        <v>4100.74</v>
      </c>
      <c r="L12" t="e">
        <f ca="1">VLOOKUP(J12,'U3&amp;4'!D:D,1,FALSE)</f>
        <v>#NAME?</v>
      </c>
    </row>
    <row r="13" spans="1:12">
      <c r="A13" t="s">
        <v>140</v>
      </c>
      <c r="B13" t="s">
        <v>60</v>
      </c>
      <c r="C13" t="e">
        <f t="shared" ca="1" si="0"/>
        <v>#NAME?</v>
      </c>
      <c r="D13" s="2">
        <v>3505.61</v>
      </c>
      <c r="E13" t="str">
        <f>VLOOKUP(B13,'U1&amp;2'!C:C,1,FALSE)</f>
        <v>10027024-815</v>
      </c>
      <c r="H13" t="s">
        <v>142</v>
      </c>
      <c r="I13" t="s">
        <v>79</v>
      </c>
      <c r="J13" t="e">
        <f t="shared" ca="1" si="1"/>
        <v>#NAME?</v>
      </c>
      <c r="K13" s="2">
        <v>317.22000000000003</v>
      </c>
      <c r="L13" t="e">
        <f ca="1">VLOOKUP(J13,'U3&amp;4'!D:D,1,FALSE)</f>
        <v>#NAME?</v>
      </c>
    </row>
    <row r="14" spans="1:12">
      <c r="A14" t="s">
        <v>126</v>
      </c>
      <c r="B14" t="s">
        <v>129</v>
      </c>
      <c r="C14" t="e">
        <f t="shared" ca="1" si="0"/>
        <v>#NAME?</v>
      </c>
      <c r="D14" s="2">
        <v>-4748.1849999999995</v>
      </c>
      <c r="E14" t="str">
        <f>VLOOKUP(B14,'U1&amp;2'!C:C,1,FALSE)</f>
        <v>10027025-810</v>
      </c>
      <c r="H14" t="s">
        <v>142</v>
      </c>
      <c r="I14" t="s">
        <v>81</v>
      </c>
      <c r="J14" t="e">
        <f t="shared" ca="1" si="1"/>
        <v>#NAME?</v>
      </c>
      <c r="K14" s="2">
        <v>141.25</v>
      </c>
      <c r="L14" t="e">
        <f ca="1">VLOOKUP(J14,'U3&amp;4'!D:D,1,FALSE)</f>
        <v>#NAME?</v>
      </c>
    </row>
    <row r="15" spans="1:12">
      <c r="A15" t="s">
        <v>140</v>
      </c>
      <c r="B15" t="s">
        <v>129</v>
      </c>
      <c r="C15" t="e">
        <f t="shared" ca="1" si="0"/>
        <v>#NAME?</v>
      </c>
      <c r="D15" s="2">
        <v>-4748.1849999999995</v>
      </c>
      <c r="E15" t="str">
        <f>VLOOKUP(B15,'U1&amp;2'!C:C,1,FALSE)</f>
        <v>10027025-810</v>
      </c>
      <c r="H15" t="s">
        <v>142</v>
      </c>
      <c r="I15" t="s">
        <v>83</v>
      </c>
      <c r="J15" t="e">
        <f t="shared" ca="1" si="1"/>
        <v>#NAME?</v>
      </c>
      <c r="K15" s="2">
        <v>1665.4612500000001</v>
      </c>
      <c r="L15" t="e">
        <f ca="1">VLOOKUP(J15,'U3&amp;4'!D:D,1,FALSE)</f>
        <v>#NAME?</v>
      </c>
    </row>
    <row r="16" spans="1:12">
      <c r="A16" t="s">
        <v>126</v>
      </c>
      <c r="B16" t="s">
        <v>130</v>
      </c>
      <c r="C16" t="e">
        <f t="shared" ca="1" si="0"/>
        <v>#NAME?</v>
      </c>
      <c r="D16" s="2">
        <v>4935.5200000000004</v>
      </c>
      <c r="E16" t="str">
        <f>VLOOKUP(B16,'U1&amp;2'!C:C,1,FALSE)</f>
        <v>10027025-811</v>
      </c>
      <c r="H16" t="s">
        <v>142</v>
      </c>
      <c r="I16" t="s">
        <v>36</v>
      </c>
      <c r="J16" t="e">
        <f t="shared" ca="1" si="1"/>
        <v>#NAME?</v>
      </c>
      <c r="K16" s="2">
        <v>1241.6124999999997</v>
      </c>
      <c r="L16" t="e">
        <f ca="1">VLOOKUP(J16,'U3&amp;4'!D:D,1,FALSE)</f>
        <v>#NAME?</v>
      </c>
    </row>
    <row r="17" spans="1:12">
      <c r="A17" t="s">
        <v>140</v>
      </c>
      <c r="B17" t="s">
        <v>130</v>
      </c>
      <c r="C17" t="e">
        <f t="shared" ca="1" si="0"/>
        <v>#NAME?</v>
      </c>
      <c r="D17" s="2">
        <v>4935.5200000000004</v>
      </c>
      <c r="E17" t="str">
        <f>VLOOKUP(B17,'U1&amp;2'!C:C,1,FALSE)</f>
        <v>10027025-811</v>
      </c>
      <c r="H17" t="s">
        <v>142</v>
      </c>
      <c r="I17" t="s">
        <v>43</v>
      </c>
      <c r="J17" t="e">
        <f t="shared" ca="1" si="1"/>
        <v>#NAME?</v>
      </c>
      <c r="K17" s="2">
        <v>3296.81</v>
      </c>
      <c r="L17" t="e">
        <f ca="1">VLOOKUP(J17,'U3&amp;4'!D:D,1,FALSE)</f>
        <v>#NAME?</v>
      </c>
    </row>
    <row r="18" spans="1:12">
      <c r="A18" t="s">
        <v>126</v>
      </c>
      <c r="B18" t="s">
        <v>131</v>
      </c>
      <c r="C18" t="e">
        <f t="shared" ca="1" si="0"/>
        <v>#NAME?</v>
      </c>
      <c r="D18" s="2">
        <v>1812.5725000000002</v>
      </c>
      <c r="E18" t="str">
        <f>VLOOKUP(B18,'U1&amp;2'!C:C,1,FALSE)</f>
        <v>10027025-812</v>
      </c>
      <c r="H18" t="s">
        <v>142</v>
      </c>
      <c r="I18" t="s">
        <v>172</v>
      </c>
      <c r="J18" t="e">
        <f t="shared" ca="1" si="1"/>
        <v>#NAME?</v>
      </c>
      <c r="K18" s="2">
        <v>1102.19</v>
      </c>
      <c r="L18" t="e">
        <f ca="1">VLOOKUP(J18,'U3&amp;4'!D:D,1,FALSE)</f>
        <v>#NAME?</v>
      </c>
    </row>
    <row r="19" spans="1:12">
      <c r="A19" t="s">
        <v>140</v>
      </c>
      <c r="B19" t="s">
        <v>131</v>
      </c>
      <c r="C19" t="e">
        <f t="shared" ca="1" si="0"/>
        <v>#NAME?</v>
      </c>
      <c r="D19" s="2">
        <v>1812.6424999999999</v>
      </c>
      <c r="E19" t="str">
        <f>VLOOKUP(B19,'U1&amp;2'!C:C,1,FALSE)</f>
        <v>10027025-812</v>
      </c>
      <c r="H19" t="s">
        <v>142</v>
      </c>
      <c r="I19" t="s">
        <v>121</v>
      </c>
      <c r="J19" t="e">
        <f t="shared" ca="1" si="1"/>
        <v>#NAME?</v>
      </c>
      <c r="K19" s="2">
        <v>854.52</v>
      </c>
      <c r="L19" t="e">
        <f ca="1">VLOOKUP(J19,'U3&amp;4'!D:D,1,FALSE)</f>
        <v>#NAME?</v>
      </c>
    </row>
    <row r="20" spans="1:12">
      <c r="A20" t="s">
        <v>126</v>
      </c>
      <c r="B20" t="s">
        <v>132</v>
      </c>
      <c r="C20" t="e">
        <f t="shared" ca="1" si="0"/>
        <v>#NAME?</v>
      </c>
      <c r="D20" s="2">
        <v>2070</v>
      </c>
      <c r="E20" t="str">
        <f>VLOOKUP(B20,'U1&amp;2'!C:C,1,FALSE)</f>
        <v>10027025-814</v>
      </c>
      <c r="H20" t="s">
        <v>142</v>
      </c>
      <c r="I20" t="s">
        <v>175</v>
      </c>
      <c r="J20" t="e">
        <f t="shared" ca="1" si="1"/>
        <v>#NAME?</v>
      </c>
      <c r="K20" s="2">
        <v>1959.76</v>
      </c>
      <c r="L20" t="e">
        <f ca="1">VLOOKUP(J20,'U3&amp;4'!D:D,1,FALSE)</f>
        <v>#NAME?</v>
      </c>
    </row>
    <row r="21" spans="1:12">
      <c r="A21" t="s">
        <v>140</v>
      </c>
      <c r="B21" t="s">
        <v>132</v>
      </c>
      <c r="C21" t="e">
        <f t="shared" ca="1" si="0"/>
        <v>#NAME?</v>
      </c>
      <c r="D21" s="2">
        <v>2070</v>
      </c>
      <c r="E21" t="str">
        <f>VLOOKUP(B21,'U1&amp;2'!C:C,1,FALSE)</f>
        <v>10027025-814</v>
      </c>
      <c r="H21" t="s">
        <v>142</v>
      </c>
      <c r="I21" t="s">
        <v>165</v>
      </c>
      <c r="J21" t="e">
        <f t="shared" ca="1" si="1"/>
        <v>#NAME?</v>
      </c>
      <c r="K21" s="2">
        <v>300143.39249999996</v>
      </c>
      <c r="L21" t="e">
        <f ca="1">VLOOKUP(J21,'U3&amp;4'!D:D,1,FALSE)</f>
        <v>#NAME?</v>
      </c>
    </row>
    <row r="22" spans="1:12">
      <c r="A22" t="s">
        <v>126</v>
      </c>
      <c r="B22" t="s">
        <v>133</v>
      </c>
      <c r="C22" t="e">
        <f t="shared" ca="1" si="0"/>
        <v>#NAME?</v>
      </c>
      <c r="D22" s="2">
        <v>4528.2299999999996</v>
      </c>
      <c r="E22" t="str">
        <f>VLOOKUP(B22,'U1&amp;2'!C:C,1,FALSE)</f>
        <v>10027025-815</v>
      </c>
      <c r="H22" t="s">
        <v>142</v>
      </c>
      <c r="I22" t="s">
        <v>95</v>
      </c>
      <c r="J22" t="e">
        <f t="shared" ca="1" si="1"/>
        <v>#NAME?</v>
      </c>
      <c r="K22" s="2">
        <v>7306.95</v>
      </c>
      <c r="L22" t="e">
        <f ca="1">VLOOKUP(J22,'U3&amp;4'!D:D,1,FALSE)</f>
        <v>#NAME?</v>
      </c>
    </row>
    <row r="23" spans="1:12">
      <c r="A23" t="s">
        <v>140</v>
      </c>
      <c r="B23" t="s">
        <v>133</v>
      </c>
      <c r="C23" t="e">
        <f t="shared" ca="1" si="0"/>
        <v>#NAME?</v>
      </c>
      <c r="D23" s="2">
        <v>4528.25</v>
      </c>
      <c r="E23" t="str">
        <f>VLOOKUP(B23,'U1&amp;2'!C:C,1,FALSE)</f>
        <v>10027025-815</v>
      </c>
      <c r="H23" t="s">
        <v>142</v>
      </c>
      <c r="I23" t="s">
        <v>97</v>
      </c>
      <c r="J23" t="e">
        <f t="shared" ca="1" si="1"/>
        <v>#NAME?</v>
      </c>
      <c r="K23" s="2">
        <v>2063.46</v>
      </c>
      <c r="L23" t="e">
        <f ca="1">VLOOKUP(J23,'U3&amp;4'!D:D,1,FALSE)</f>
        <v>#NAME?</v>
      </c>
    </row>
    <row r="24" spans="1:12">
      <c r="A24" t="s">
        <v>126</v>
      </c>
      <c r="B24" t="s">
        <v>134</v>
      </c>
      <c r="C24" t="e">
        <f t="shared" ca="1" si="0"/>
        <v>#NAME?</v>
      </c>
      <c r="D24" s="2">
        <v>575.17999999999995</v>
      </c>
      <c r="E24" t="str">
        <f>VLOOKUP(B24,'U1&amp;2'!C:C,1,FALSE)</f>
        <v>10027025-816</v>
      </c>
      <c r="H24" t="s">
        <v>142</v>
      </c>
      <c r="I24" t="s">
        <v>99</v>
      </c>
      <c r="J24" t="e">
        <f t="shared" ca="1" si="1"/>
        <v>#NAME?</v>
      </c>
      <c r="K24" s="2">
        <v>4217.22</v>
      </c>
      <c r="L24" t="e">
        <f ca="1">VLOOKUP(J24,'U3&amp;4'!D:D,1,FALSE)</f>
        <v>#NAME?</v>
      </c>
    </row>
    <row r="25" spans="1:12">
      <c r="A25" t="s">
        <v>140</v>
      </c>
      <c r="B25" t="s">
        <v>134</v>
      </c>
      <c r="C25" t="e">
        <f t="shared" ca="1" si="0"/>
        <v>#NAME?</v>
      </c>
      <c r="D25" s="2">
        <v>575.17999999999995</v>
      </c>
      <c r="E25" t="str">
        <f>VLOOKUP(B25,'U1&amp;2'!C:C,1,FALSE)</f>
        <v>10027025-816</v>
      </c>
      <c r="H25" t="s">
        <v>142</v>
      </c>
      <c r="I25" t="s">
        <v>101</v>
      </c>
      <c r="J25" t="e">
        <f t="shared" ca="1" si="1"/>
        <v>#NAME?</v>
      </c>
      <c r="K25" s="2">
        <v>754.18</v>
      </c>
      <c r="L25" t="e">
        <f ca="1">VLOOKUP(J25,'U3&amp;4'!D:D,1,FALSE)</f>
        <v>#NAME?</v>
      </c>
    </row>
    <row r="26" spans="1:12">
      <c r="A26" t="s">
        <v>126</v>
      </c>
      <c r="B26" t="s">
        <v>135</v>
      </c>
      <c r="C26" t="e">
        <f t="shared" ca="1" si="0"/>
        <v>#NAME?</v>
      </c>
      <c r="D26" s="2">
        <v>340.71999999999997</v>
      </c>
      <c r="E26" t="str">
        <f>VLOOKUP(B26,'U1&amp;2'!C:C,1,FALSE)</f>
        <v>10027025-818</v>
      </c>
      <c r="H26" t="s">
        <v>142</v>
      </c>
      <c r="I26" t="s">
        <v>171</v>
      </c>
      <c r="J26" t="e">
        <f t="shared" ca="1" si="1"/>
        <v>#NAME?</v>
      </c>
      <c r="K26" s="2">
        <v>728.09</v>
      </c>
      <c r="L26" t="e">
        <f ca="1">VLOOKUP(J26,'U3&amp;4'!D:D,1,FALSE)</f>
        <v>#NAME?</v>
      </c>
    </row>
    <row r="27" spans="1:12">
      <c r="A27" t="s">
        <v>140</v>
      </c>
      <c r="B27" t="s">
        <v>135</v>
      </c>
      <c r="C27" t="e">
        <f t="shared" ca="1" si="0"/>
        <v>#NAME?</v>
      </c>
      <c r="D27" s="2">
        <v>340.74999999999994</v>
      </c>
      <c r="E27" t="str">
        <f>VLOOKUP(B27,'U1&amp;2'!C:C,1,FALSE)</f>
        <v>10027025-818</v>
      </c>
      <c r="H27" t="s">
        <v>143</v>
      </c>
      <c r="I27" t="s">
        <v>127</v>
      </c>
      <c r="J27" t="e">
        <f t="shared" ca="1" si="1"/>
        <v>#NAME?</v>
      </c>
      <c r="K27" s="2">
        <v>-4.3249999896488589E-4</v>
      </c>
      <c r="L27" t="e">
        <f ca="1">VLOOKUP(J27,'U3&amp;4'!D:D,1,FALSE)</f>
        <v>#NAME?</v>
      </c>
    </row>
    <row r="28" spans="1:12">
      <c r="A28" t="s">
        <v>126</v>
      </c>
      <c r="B28" t="s">
        <v>136</v>
      </c>
      <c r="C28" t="e">
        <f t="shared" ca="1" si="0"/>
        <v>#NAME?</v>
      </c>
      <c r="D28" s="2">
        <v>5064.5550000000003</v>
      </c>
      <c r="E28" t="str">
        <f>VLOOKUP(B28,'U1&amp;2'!C:C,1,FALSE)</f>
        <v>10027025-819</v>
      </c>
      <c r="H28" t="s">
        <v>143</v>
      </c>
      <c r="I28" t="s">
        <v>49</v>
      </c>
      <c r="J28" t="e">
        <f t="shared" ca="1" si="1"/>
        <v>#NAME?</v>
      </c>
      <c r="K28" s="2">
        <v>42.566310999999985</v>
      </c>
      <c r="L28" t="e">
        <f ca="1">VLOOKUP(J28,'U3&amp;4'!D:D,1,FALSE)</f>
        <v>#NAME?</v>
      </c>
    </row>
    <row r="29" spans="1:12">
      <c r="A29" t="s">
        <v>140</v>
      </c>
      <c r="B29" t="s">
        <v>136</v>
      </c>
      <c r="C29" t="e">
        <f t="shared" ca="1" si="0"/>
        <v>#NAME?</v>
      </c>
      <c r="D29" s="2">
        <v>5064.5550000000003</v>
      </c>
      <c r="E29" t="str">
        <f>VLOOKUP(B29,'U1&amp;2'!C:C,1,FALSE)</f>
        <v>10027025-819</v>
      </c>
      <c r="H29" t="s">
        <v>143</v>
      </c>
      <c r="I29" t="s">
        <v>52</v>
      </c>
      <c r="J29" t="e">
        <f t="shared" ca="1" si="1"/>
        <v>#NAME?</v>
      </c>
      <c r="K29" s="2">
        <v>1733.26</v>
      </c>
      <c r="L29" t="e">
        <f ca="1">VLOOKUP(J29,'U3&amp;4'!D:D,1,FALSE)</f>
        <v>#NAME?</v>
      </c>
    </row>
    <row r="30" spans="1:12">
      <c r="A30" t="s">
        <v>126</v>
      </c>
      <c r="B30" t="s">
        <v>160</v>
      </c>
      <c r="C30" t="e">
        <f t="shared" ca="1" si="0"/>
        <v>#NAME?</v>
      </c>
      <c r="D30" s="2">
        <v>130067.5</v>
      </c>
      <c r="E30" t="str">
        <f>VLOOKUP(B30,'U1&amp;2'!C:C,1,FALSE)</f>
        <v>10027663-871</v>
      </c>
      <c r="H30" t="s">
        <v>143</v>
      </c>
      <c r="I30" t="s">
        <v>54</v>
      </c>
      <c r="J30" t="e">
        <f t="shared" ca="1" si="1"/>
        <v>#NAME?</v>
      </c>
      <c r="K30" s="2">
        <v>564.90162149999992</v>
      </c>
      <c r="L30" t="e">
        <f ca="1">VLOOKUP(J30,'U3&amp;4'!D:D,1,FALSE)</f>
        <v>#NAME?</v>
      </c>
    </row>
    <row r="31" spans="1:12">
      <c r="A31" t="s">
        <v>140</v>
      </c>
      <c r="B31" t="s">
        <v>160</v>
      </c>
      <c r="C31" t="e">
        <f t="shared" ca="1" si="0"/>
        <v>#NAME?</v>
      </c>
      <c r="D31" s="2">
        <v>130067.5</v>
      </c>
      <c r="E31" t="str">
        <f>VLOOKUP(B31,'U1&amp;2'!C:C,1,FALSE)</f>
        <v>10027663-871</v>
      </c>
      <c r="H31" t="s">
        <v>143</v>
      </c>
      <c r="I31" t="s">
        <v>58</v>
      </c>
      <c r="J31" t="e">
        <f t="shared" ca="1" si="1"/>
        <v>#NAME?</v>
      </c>
      <c r="K31" s="2">
        <v>1195.3499999999999</v>
      </c>
      <c r="L31" t="e">
        <f ca="1">VLOOKUP(J31,'U3&amp;4'!D:D,1,FALSE)</f>
        <v>#NAME?</v>
      </c>
    </row>
    <row r="32" spans="1:12">
      <c r="A32" t="s">
        <v>126</v>
      </c>
      <c r="B32" t="s">
        <v>170</v>
      </c>
      <c r="C32" t="e">
        <f t="shared" ca="1" si="0"/>
        <v>#NAME?</v>
      </c>
      <c r="D32" s="2">
        <v>-340.81</v>
      </c>
      <c r="E32" t="str">
        <f>VLOOKUP(B32,'U1&amp;2'!C:C,1,FALSE)</f>
        <v>10027663-878</v>
      </c>
      <c r="H32" t="s">
        <v>143</v>
      </c>
      <c r="I32" t="s">
        <v>60</v>
      </c>
      <c r="J32" t="e">
        <f t="shared" ca="1" si="1"/>
        <v>#NAME?</v>
      </c>
      <c r="K32" s="2">
        <v>3748.77</v>
      </c>
      <c r="L32" t="e">
        <f ca="1">VLOOKUP(J32,'U3&amp;4'!D:D,1,FALSE)</f>
        <v>#NAME?</v>
      </c>
    </row>
    <row r="33" spans="1:12">
      <c r="A33" t="s">
        <v>140</v>
      </c>
      <c r="B33" t="s">
        <v>170</v>
      </c>
      <c r="C33" t="e">
        <f t="shared" ca="1" si="0"/>
        <v>#NAME?</v>
      </c>
      <c r="D33" s="2">
        <v>-340.82</v>
      </c>
      <c r="E33" t="str">
        <f>VLOOKUP(B33,'U1&amp;2'!C:C,1,FALSE)</f>
        <v>10027663-878</v>
      </c>
      <c r="H33" t="s">
        <v>143</v>
      </c>
      <c r="I33" t="s">
        <v>69</v>
      </c>
      <c r="J33" t="e">
        <f t="shared" ca="1" si="1"/>
        <v>#NAME?</v>
      </c>
      <c r="K33" s="2">
        <v>-2363.28125</v>
      </c>
      <c r="L33" t="e">
        <f ca="1">VLOOKUP(J33,'U3&amp;4'!D:D,1,FALSE)</f>
        <v>#NAME?</v>
      </c>
    </row>
    <row r="34" spans="1:12">
      <c r="A34" t="s">
        <v>126</v>
      </c>
      <c r="B34" t="s">
        <v>161</v>
      </c>
      <c r="C34" t="e">
        <f t="shared" ref="C34:C63" ca="1" si="2">_xlfn.CONCAT(A34,"",B34)</f>
        <v>#NAME?</v>
      </c>
      <c r="D34" s="2">
        <v>30930.21</v>
      </c>
      <c r="E34" t="str">
        <f>VLOOKUP(B34,'U1&amp;2'!C:C,1,FALSE)</f>
        <v>10027663-879</v>
      </c>
      <c r="H34" t="s">
        <v>143</v>
      </c>
      <c r="I34" t="s">
        <v>71</v>
      </c>
      <c r="J34" t="e">
        <f t="shared" ca="1" si="1"/>
        <v>#NAME?</v>
      </c>
      <c r="K34" s="2">
        <v>6951.9</v>
      </c>
      <c r="L34" t="e">
        <f ca="1">VLOOKUP(J34,'U3&amp;4'!D:D,1,FALSE)</f>
        <v>#NAME?</v>
      </c>
    </row>
    <row r="35" spans="1:12">
      <c r="A35" t="s">
        <v>140</v>
      </c>
      <c r="B35" t="s">
        <v>161</v>
      </c>
      <c r="C35" t="e">
        <f t="shared" ca="1" si="2"/>
        <v>#NAME?</v>
      </c>
      <c r="D35" s="2">
        <v>30930.23</v>
      </c>
      <c r="E35" t="str">
        <f>VLOOKUP(B35,'U1&amp;2'!C:C,1,FALSE)</f>
        <v>10027663-879</v>
      </c>
      <c r="H35" t="s">
        <v>143</v>
      </c>
      <c r="I35" t="s">
        <v>73</v>
      </c>
      <c r="J35" t="e">
        <f t="shared" ca="1" si="1"/>
        <v>#NAME?</v>
      </c>
      <c r="K35" s="2">
        <v>4951.5174999999999</v>
      </c>
      <c r="L35" t="e">
        <f ca="1">VLOOKUP(J35,'U3&amp;4'!D:D,1,FALSE)</f>
        <v>#NAME?</v>
      </c>
    </row>
    <row r="36" spans="1:12">
      <c r="A36" t="s">
        <v>126</v>
      </c>
      <c r="B36" t="s">
        <v>162</v>
      </c>
      <c r="C36" t="e">
        <f t="shared" ca="1" si="2"/>
        <v>#NAME?</v>
      </c>
      <c r="D36" s="2">
        <v>6696.0424999999996</v>
      </c>
      <c r="E36" t="str">
        <f>VLOOKUP(B36,'U1&amp;2'!C:C,1,FALSE)</f>
        <v>10027663-880</v>
      </c>
      <c r="H36" t="s">
        <v>143</v>
      </c>
      <c r="I36" t="s">
        <v>75</v>
      </c>
      <c r="J36" t="e">
        <f t="shared" ca="1" si="1"/>
        <v>#NAME?</v>
      </c>
      <c r="K36" s="2">
        <v>436.07</v>
      </c>
      <c r="L36" t="e">
        <f ca="1">VLOOKUP(J36,'U3&amp;4'!D:D,1,FALSE)</f>
        <v>#NAME?</v>
      </c>
    </row>
    <row r="37" spans="1:12">
      <c r="A37" t="s">
        <v>140</v>
      </c>
      <c r="B37" t="s">
        <v>162</v>
      </c>
      <c r="C37" t="e">
        <f t="shared" ca="1" si="2"/>
        <v>#NAME?</v>
      </c>
      <c r="D37" s="2">
        <v>6695.9325000000008</v>
      </c>
      <c r="E37" t="str">
        <f>VLOOKUP(B37,'U1&amp;2'!C:C,1,FALSE)</f>
        <v>10027663-880</v>
      </c>
      <c r="H37" t="s">
        <v>143</v>
      </c>
      <c r="I37" t="s">
        <v>77</v>
      </c>
      <c r="J37" t="e">
        <f t="shared" ca="1" si="1"/>
        <v>#NAME?</v>
      </c>
      <c r="K37" s="2">
        <v>4100.74</v>
      </c>
      <c r="L37" t="e">
        <f ca="1">VLOOKUP(J37,'U3&amp;4'!D:D,1,FALSE)</f>
        <v>#NAME?</v>
      </c>
    </row>
    <row r="38" spans="1:12">
      <c r="A38" t="s">
        <v>126</v>
      </c>
      <c r="B38" t="s">
        <v>166</v>
      </c>
      <c r="C38" t="e">
        <f t="shared" ca="1" si="2"/>
        <v>#NAME?</v>
      </c>
      <c r="D38" s="2">
        <v>18558.259999999998</v>
      </c>
      <c r="E38" t="str">
        <f>VLOOKUP(B38,'U1&amp;2'!C:C,1,FALSE)</f>
        <v>10027663-881</v>
      </c>
      <c r="H38" t="s">
        <v>143</v>
      </c>
      <c r="I38" t="s">
        <v>79</v>
      </c>
      <c r="J38" t="e">
        <f t="shared" ca="1" si="1"/>
        <v>#NAME?</v>
      </c>
      <c r="K38" s="2">
        <v>317.22000000000003</v>
      </c>
      <c r="L38" t="e">
        <f ca="1">VLOOKUP(J38,'U3&amp;4'!D:D,1,FALSE)</f>
        <v>#NAME?</v>
      </c>
    </row>
    <row r="39" spans="1:12">
      <c r="A39" t="s">
        <v>140</v>
      </c>
      <c r="B39" t="s">
        <v>166</v>
      </c>
      <c r="C39" t="e">
        <f t="shared" ca="1" si="2"/>
        <v>#NAME?</v>
      </c>
      <c r="D39" s="2">
        <v>18558.28</v>
      </c>
      <c r="E39" t="str">
        <f>VLOOKUP(B39,'U1&amp;2'!C:C,1,FALSE)</f>
        <v>10027663-881</v>
      </c>
      <c r="H39" t="s">
        <v>143</v>
      </c>
      <c r="I39" t="s">
        <v>81</v>
      </c>
      <c r="J39" t="e">
        <f t="shared" ca="1" si="1"/>
        <v>#NAME?</v>
      </c>
      <c r="K39" s="2">
        <v>141.28</v>
      </c>
      <c r="L39" t="e">
        <f ca="1">VLOOKUP(J39,'U3&amp;4'!D:D,1,FALSE)</f>
        <v>#NAME?</v>
      </c>
    </row>
    <row r="40" spans="1:12">
      <c r="A40" t="s">
        <v>126</v>
      </c>
      <c r="B40" t="s">
        <v>163</v>
      </c>
      <c r="C40" t="e">
        <f t="shared" ca="1" si="2"/>
        <v>#NAME?</v>
      </c>
      <c r="D40" s="2">
        <v>23187.61</v>
      </c>
      <c r="E40" t="str">
        <f>VLOOKUP(B40,'U1&amp;2'!C:C,1,FALSE)</f>
        <v>10027663-882</v>
      </c>
      <c r="H40" t="s">
        <v>143</v>
      </c>
      <c r="I40" t="s">
        <v>83</v>
      </c>
      <c r="J40" t="e">
        <f t="shared" ca="1" si="1"/>
        <v>#NAME?</v>
      </c>
      <c r="K40" s="2">
        <v>1665.4612500000001</v>
      </c>
      <c r="L40" t="e">
        <f ca="1">VLOOKUP(J40,'U3&amp;4'!D:D,1,FALSE)</f>
        <v>#NAME?</v>
      </c>
    </row>
    <row r="41" spans="1:12">
      <c r="A41" t="s">
        <v>140</v>
      </c>
      <c r="B41" t="s">
        <v>163</v>
      </c>
      <c r="C41" t="e">
        <f t="shared" ca="1" si="2"/>
        <v>#NAME?</v>
      </c>
      <c r="D41" s="2">
        <v>23187.62</v>
      </c>
      <c r="E41" t="str">
        <f>VLOOKUP(B41,'U1&amp;2'!C:C,1,FALSE)</f>
        <v>10027663-882</v>
      </c>
      <c r="H41" t="s">
        <v>143</v>
      </c>
      <c r="I41" t="s">
        <v>36</v>
      </c>
      <c r="J41" t="e">
        <f t="shared" ca="1" si="1"/>
        <v>#NAME?</v>
      </c>
      <c r="K41" s="2">
        <v>1241.6024999999995</v>
      </c>
      <c r="L41" t="e">
        <f ca="1">VLOOKUP(J41,'U3&amp;4'!D:D,1,FALSE)</f>
        <v>#NAME?</v>
      </c>
    </row>
    <row r="42" spans="1:12">
      <c r="A42" t="s">
        <v>126</v>
      </c>
      <c r="B42" t="s">
        <v>164</v>
      </c>
      <c r="C42" t="e">
        <f t="shared" ca="1" si="2"/>
        <v>#NAME?</v>
      </c>
      <c r="D42" s="2">
        <v>13310.72</v>
      </c>
      <c r="E42" t="str">
        <f>VLOOKUP(B42,'U1&amp;2'!C:C,1,FALSE)</f>
        <v>10027663-883</v>
      </c>
      <c r="H42" t="s">
        <v>143</v>
      </c>
      <c r="I42" t="s">
        <v>43</v>
      </c>
      <c r="J42" t="e">
        <f t="shared" ca="1" si="1"/>
        <v>#NAME?</v>
      </c>
      <c r="K42" s="2">
        <v>3296.81</v>
      </c>
      <c r="L42" t="e">
        <f ca="1">VLOOKUP(J42,'U3&amp;4'!D:D,1,FALSE)</f>
        <v>#NAME?</v>
      </c>
    </row>
    <row r="43" spans="1:12">
      <c r="A43" t="s">
        <v>140</v>
      </c>
      <c r="B43" t="s">
        <v>164</v>
      </c>
      <c r="C43" t="e">
        <f t="shared" ca="1" si="2"/>
        <v>#NAME?</v>
      </c>
      <c r="D43" s="2">
        <v>13310.72</v>
      </c>
      <c r="E43" t="str">
        <f>VLOOKUP(B43,'U1&amp;2'!C:C,1,FALSE)</f>
        <v>10027663-883</v>
      </c>
      <c r="H43" t="s">
        <v>143</v>
      </c>
      <c r="I43" t="s">
        <v>172</v>
      </c>
      <c r="J43" t="e">
        <f t="shared" ca="1" si="1"/>
        <v>#NAME?</v>
      </c>
      <c r="K43" s="2">
        <v>1102.19</v>
      </c>
      <c r="L43" t="e">
        <f ca="1">VLOOKUP(J43,'U3&amp;4'!D:D,1,FALSE)</f>
        <v>#NAME?</v>
      </c>
    </row>
    <row r="44" spans="1:12">
      <c r="A44" t="s">
        <v>126</v>
      </c>
      <c r="B44" t="s">
        <v>137</v>
      </c>
      <c r="C44" t="e">
        <f t="shared" ca="1" si="2"/>
        <v>#NAME?</v>
      </c>
      <c r="D44" s="2">
        <v>628.75</v>
      </c>
      <c r="E44" t="str">
        <f>VLOOKUP(B44,'U1&amp;2'!C:C,1,FALSE)</f>
        <v>10027663-900</v>
      </c>
      <c r="H44" t="s">
        <v>143</v>
      </c>
      <c r="I44" t="s">
        <v>121</v>
      </c>
      <c r="J44" t="e">
        <f t="shared" ca="1" si="1"/>
        <v>#NAME?</v>
      </c>
      <c r="K44" s="2">
        <v>854.52</v>
      </c>
      <c r="L44" t="e">
        <f ca="1">VLOOKUP(J44,'U3&amp;4'!D:D,1,FALSE)</f>
        <v>#NAME?</v>
      </c>
    </row>
    <row r="45" spans="1:12">
      <c r="A45" t="s">
        <v>140</v>
      </c>
      <c r="B45" t="s">
        <v>137</v>
      </c>
      <c r="C45" t="e">
        <f t="shared" ca="1" si="2"/>
        <v>#NAME?</v>
      </c>
      <c r="D45" s="2">
        <v>628.75</v>
      </c>
      <c r="E45" t="str">
        <f>VLOOKUP(B45,'U1&amp;2'!C:C,1,FALSE)</f>
        <v>10027663-900</v>
      </c>
      <c r="H45" t="s">
        <v>143</v>
      </c>
      <c r="I45" t="s">
        <v>175</v>
      </c>
      <c r="J45" t="e">
        <f t="shared" ca="1" si="1"/>
        <v>#NAME?</v>
      </c>
      <c r="K45" s="2">
        <v>1959.76</v>
      </c>
      <c r="L45" t="e">
        <f ca="1">VLOOKUP(J45,'U3&amp;4'!D:D,1,FALSE)</f>
        <v>#NAME?</v>
      </c>
    </row>
    <row r="46" spans="1:12">
      <c r="A46" t="s">
        <v>126</v>
      </c>
      <c r="B46" t="s">
        <v>138</v>
      </c>
      <c r="C46" t="e">
        <f t="shared" ca="1" si="2"/>
        <v>#NAME?</v>
      </c>
      <c r="D46" s="2">
        <v>84146.41</v>
      </c>
      <c r="E46" t="str">
        <f>VLOOKUP(B46,'U1&amp;2'!C:C,1,FALSE)</f>
        <v>10028291-900</v>
      </c>
      <c r="H46" t="s">
        <v>143</v>
      </c>
      <c r="I46" t="s">
        <v>165</v>
      </c>
      <c r="J46" t="e">
        <f t="shared" ca="1" si="1"/>
        <v>#NAME?</v>
      </c>
      <c r="K46" s="2">
        <v>300143.45250000001</v>
      </c>
      <c r="L46" t="e">
        <f ca="1">VLOOKUP(J46,'U3&amp;4'!D:D,1,FALSE)</f>
        <v>#NAME?</v>
      </c>
    </row>
    <row r="47" spans="1:12">
      <c r="A47" t="s">
        <v>140</v>
      </c>
      <c r="B47" t="s">
        <v>138</v>
      </c>
      <c r="C47" t="e">
        <f t="shared" ca="1" si="2"/>
        <v>#NAME?</v>
      </c>
      <c r="D47" s="2">
        <v>84146.47</v>
      </c>
      <c r="E47" t="str">
        <f>VLOOKUP(B47,'U1&amp;2'!C:C,1,FALSE)</f>
        <v>10028291-900</v>
      </c>
      <c r="H47" t="s">
        <v>143</v>
      </c>
      <c r="I47" t="s">
        <v>95</v>
      </c>
      <c r="J47" t="e">
        <f t="shared" ca="1" si="1"/>
        <v>#NAME?</v>
      </c>
      <c r="K47" s="2">
        <v>7306.95</v>
      </c>
      <c r="L47" t="e">
        <f ca="1">VLOOKUP(J47,'U3&amp;4'!D:D,1,FALSE)</f>
        <v>#NAME?</v>
      </c>
    </row>
    <row r="48" spans="1:12">
      <c r="A48" t="s">
        <v>126</v>
      </c>
      <c r="B48" t="s">
        <v>139</v>
      </c>
      <c r="C48" t="e">
        <f t="shared" ca="1" si="2"/>
        <v>#NAME?</v>
      </c>
      <c r="D48" s="2">
        <v>326.64999999999998</v>
      </c>
      <c r="E48" t="str">
        <f>VLOOKUP(B48,'U1&amp;2'!C:C,1,FALSE)</f>
        <v>10028369-871</v>
      </c>
      <c r="H48" t="s">
        <v>143</v>
      </c>
      <c r="I48" t="s">
        <v>97</v>
      </c>
      <c r="J48" t="e">
        <f t="shared" ca="1" si="1"/>
        <v>#NAME?</v>
      </c>
      <c r="K48" s="2">
        <v>2063.46</v>
      </c>
      <c r="L48" t="e">
        <f ca="1">VLOOKUP(J48,'U3&amp;4'!D:D,1,FALSE)</f>
        <v>#NAME?</v>
      </c>
    </row>
    <row r="49" spans="1:12">
      <c r="A49" t="s">
        <v>140</v>
      </c>
      <c r="B49" t="s">
        <v>139</v>
      </c>
      <c r="C49" t="e">
        <f t="shared" ca="1" si="2"/>
        <v>#NAME?</v>
      </c>
      <c r="D49" s="2">
        <v>326.64999999999998</v>
      </c>
      <c r="E49" t="str">
        <f>VLOOKUP(B49,'U1&amp;2'!C:C,1,FALSE)</f>
        <v>10028369-871</v>
      </c>
      <c r="H49" t="s">
        <v>143</v>
      </c>
      <c r="I49" t="s">
        <v>99</v>
      </c>
      <c r="J49" t="e">
        <f t="shared" ca="1" si="1"/>
        <v>#NAME?</v>
      </c>
      <c r="K49" s="2">
        <v>4217.22</v>
      </c>
      <c r="L49" t="e">
        <f ca="1">VLOOKUP(J49,'U3&amp;4'!D:D,1,FALSE)</f>
        <v>#NAME?</v>
      </c>
    </row>
    <row r="50" spans="1:12">
      <c r="A50" t="s">
        <v>126</v>
      </c>
      <c r="B50" t="s">
        <v>95</v>
      </c>
      <c r="C50" t="e">
        <f t="shared" ca="1" si="2"/>
        <v>#NAME?</v>
      </c>
      <c r="D50" s="2">
        <v>21920.89</v>
      </c>
      <c r="E50" t="str">
        <f>VLOOKUP(B50,'U1&amp;2'!C:C,1,FALSE)</f>
        <v>70001234-100</v>
      </c>
      <c r="H50" t="s">
        <v>143</v>
      </c>
      <c r="I50" t="s">
        <v>101</v>
      </c>
      <c r="J50" t="e">
        <f t="shared" ca="1" si="1"/>
        <v>#NAME?</v>
      </c>
      <c r="K50" s="2">
        <v>754.18</v>
      </c>
      <c r="L50" t="e">
        <f ca="1">VLOOKUP(J50,'U3&amp;4'!D:D,1,FALSE)</f>
        <v>#NAME?</v>
      </c>
    </row>
    <row r="51" spans="1:12">
      <c r="A51" t="s">
        <v>140</v>
      </c>
      <c r="B51" t="s">
        <v>95</v>
      </c>
      <c r="C51" t="e">
        <f t="shared" ca="1" si="2"/>
        <v>#NAME?</v>
      </c>
      <c r="D51" s="2">
        <v>21920.92</v>
      </c>
      <c r="E51" t="str">
        <f>VLOOKUP(B51,'U1&amp;2'!C:C,1,FALSE)</f>
        <v>70001234-100</v>
      </c>
      <c r="H51" t="s">
        <v>143</v>
      </c>
      <c r="I51" t="s">
        <v>171</v>
      </c>
      <c r="J51" t="e">
        <f t="shared" ca="1" si="1"/>
        <v>#NAME?</v>
      </c>
      <c r="K51" s="2">
        <v>728.09</v>
      </c>
      <c r="L51" t="e">
        <f ca="1">VLOOKUP(J51,'U3&amp;4'!D:D,1,FALSE)</f>
        <v>#NAME?</v>
      </c>
    </row>
    <row r="52" spans="1:12">
      <c r="A52" t="s">
        <v>126</v>
      </c>
      <c r="B52" t="s">
        <v>97</v>
      </c>
      <c r="C52" t="e">
        <f t="shared" ca="1" si="2"/>
        <v>#NAME?</v>
      </c>
      <c r="D52" s="2">
        <v>6190.5</v>
      </c>
      <c r="E52" t="str">
        <f>VLOOKUP(B52,'U1&amp;2'!C:C,1,FALSE)</f>
        <v>70001234-101</v>
      </c>
      <c r="K52" s="3">
        <v>694307.8899999999</v>
      </c>
    </row>
    <row r="53" spans="1:12">
      <c r="A53" t="s">
        <v>140</v>
      </c>
      <c r="B53" t="s">
        <v>97</v>
      </c>
      <c r="C53" t="e">
        <f t="shared" ca="1" si="2"/>
        <v>#NAME?</v>
      </c>
      <c r="D53" s="2">
        <v>6190.44</v>
      </c>
      <c r="E53" t="str">
        <f>VLOOKUP(B53,'U1&amp;2'!C:C,1,FALSE)</f>
        <v>70001234-101</v>
      </c>
    </row>
    <row r="54" spans="1:12">
      <c r="A54" t="s">
        <v>126</v>
      </c>
      <c r="B54" t="s">
        <v>99</v>
      </c>
      <c r="C54" t="e">
        <f t="shared" ca="1" si="2"/>
        <v>#NAME?</v>
      </c>
      <c r="D54" s="2">
        <v>12651.66</v>
      </c>
      <c r="E54" t="str">
        <f>VLOOKUP(B54,'U1&amp;2'!C:C,1,FALSE)</f>
        <v>70001234-102</v>
      </c>
    </row>
    <row r="55" spans="1:12">
      <c r="A55" t="s">
        <v>140</v>
      </c>
      <c r="B55" t="s">
        <v>99</v>
      </c>
      <c r="C55" t="e">
        <f t="shared" ca="1" si="2"/>
        <v>#NAME?</v>
      </c>
      <c r="D55" s="2">
        <v>12651.66</v>
      </c>
      <c r="E55" t="str">
        <f>VLOOKUP(B55,'U1&amp;2'!C:C,1,FALSE)</f>
        <v>70001234-102</v>
      </c>
    </row>
    <row r="56" spans="1:12">
      <c r="A56" t="s">
        <v>126</v>
      </c>
      <c r="B56" t="s">
        <v>101</v>
      </c>
      <c r="C56" t="e">
        <f t="shared" ca="1" si="2"/>
        <v>#NAME?</v>
      </c>
      <c r="D56" s="2">
        <v>2262.5500000000002</v>
      </c>
      <c r="E56" t="str">
        <f>VLOOKUP(B56,'U1&amp;2'!C:C,1,FALSE)</f>
        <v>70001234-103</v>
      </c>
    </row>
    <row r="57" spans="1:12">
      <c r="A57" t="s">
        <v>140</v>
      </c>
      <c r="B57" t="s">
        <v>101</v>
      </c>
      <c r="C57" t="e">
        <f t="shared" ca="1" si="2"/>
        <v>#NAME?</v>
      </c>
      <c r="D57" s="2">
        <v>2262.56</v>
      </c>
      <c r="E57" t="str">
        <f>VLOOKUP(B57,'U1&amp;2'!C:C,1,FALSE)</f>
        <v>70001234-103</v>
      </c>
    </row>
    <row r="58" spans="1:12">
      <c r="A58" t="s">
        <v>126</v>
      </c>
      <c r="B58" t="s">
        <v>171</v>
      </c>
      <c r="C58" t="e">
        <f t="shared" ca="1" si="2"/>
        <v>#NAME?</v>
      </c>
      <c r="D58" s="2">
        <v>2184.2600000000002</v>
      </c>
      <c r="E58" t="str">
        <f>VLOOKUP(B58,'U1&amp;2'!C:C,1,FALSE)</f>
        <v>70001234-108</v>
      </c>
    </row>
    <row r="59" spans="1:12">
      <c r="A59" t="s">
        <v>140</v>
      </c>
      <c r="B59" t="s">
        <v>171</v>
      </c>
      <c r="C59" t="e">
        <f t="shared" ca="1" si="2"/>
        <v>#NAME?</v>
      </c>
      <c r="D59" s="2">
        <v>2184.2600000000002</v>
      </c>
      <c r="E59" t="str">
        <f>VLOOKUP(B59,'U1&amp;2'!C:C,1,FALSE)</f>
        <v>70001234-108</v>
      </c>
    </row>
    <row r="60" spans="1:12">
      <c r="A60" t="s">
        <v>126</v>
      </c>
      <c r="B60" t="s">
        <v>173</v>
      </c>
      <c r="C60" t="e">
        <f t="shared" ca="1" si="2"/>
        <v>#NAME?</v>
      </c>
      <c r="D60" s="2">
        <v>2075</v>
      </c>
      <c r="E60" t="str">
        <f>VLOOKUP(B60,'U1&amp;2'!C:C,1,FALSE)</f>
        <v>10027663-870</v>
      </c>
    </row>
    <row r="61" spans="1:12">
      <c r="A61" t="s">
        <v>126</v>
      </c>
      <c r="B61" t="s">
        <v>174</v>
      </c>
      <c r="C61" t="e">
        <f t="shared" ca="1" si="2"/>
        <v>#NAME?</v>
      </c>
      <c r="D61" s="2">
        <v>9437.5</v>
      </c>
      <c r="E61" t="str">
        <f>VLOOKUP(B61,'U1&amp;2'!C:C,1,FALSE)</f>
        <v>10027663-873</v>
      </c>
    </row>
    <row r="62" spans="1:12">
      <c r="A62" t="s">
        <v>140</v>
      </c>
      <c r="B62" t="s">
        <v>173</v>
      </c>
      <c r="C62" t="e">
        <f t="shared" ca="1" si="2"/>
        <v>#NAME?</v>
      </c>
      <c r="D62" s="2">
        <v>2075</v>
      </c>
      <c r="E62" t="str">
        <f>VLOOKUP(B62,'U1&amp;2'!C:C,1,FALSE)</f>
        <v>10027663-870</v>
      </c>
    </row>
    <row r="63" spans="1:12">
      <c r="A63" t="s">
        <v>140</v>
      </c>
      <c r="B63" t="s">
        <v>174</v>
      </c>
      <c r="C63" t="e">
        <f t="shared" ca="1" si="2"/>
        <v>#NAME?</v>
      </c>
      <c r="D63" s="2">
        <v>9437.5</v>
      </c>
      <c r="E63" t="str">
        <f>VLOOKUP(B63,'U1&amp;2'!C:C,1,FALSE)</f>
        <v>10027663-873</v>
      </c>
    </row>
    <row r="64" spans="1:12">
      <c r="D64" s="3">
        <v>771249.26000000013</v>
      </c>
    </row>
  </sheetData>
  <sortState ref="A2:E64">
    <sortCondition ref="E1:E6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22" workbookViewId="0">
      <selection activeCell="Q48" sqref="Q48"/>
    </sheetView>
  </sheetViews>
  <sheetFormatPr defaultRowHeight="14.25"/>
  <cols>
    <col min="2" max="2" width="18" bestFit="1" customWidth="1"/>
    <col min="3" max="3" width="12.375" customWidth="1"/>
    <col min="4" max="4" width="13.375" bestFit="1" customWidth="1"/>
    <col min="8" max="8" width="12.375" customWidth="1"/>
    <col min="9" max="9" width="16.875" customWidth="1"/>
    <col min="10" max="10" width="12.375" customWidth="1"/>
    <col min="11" max="11" width="11.375" bestFit="1" customWidth="1"/>
  </cols>
  <sheetData>
    <row r="1" spans="1:12" ht="15">
      <c r="A1" s="53" t="s">
        <v>32</v>
      </c>
      <c r="B1" s="53" t="s">
        <v>125</v>
      </c>
      <c r="C1" t="s">
        <v>156</v>
      </c>
      <c r="D1" s="53" t="s">
        <v>148</v>
      </c>
      <c r="E1" s="55" t="s">
        <v>151</v>
      </c>
      <c r="H1" s="53" t="s">
        <v>32</v>
      </c>
      <c r="I1" s="53" t="s">
        <v>125</v>
      </c>
      <c r="J1" s="55" t="s">
        <v>156</v>
      </c>
      <c r="K1" s="53" t="s">
        <v>148</v>
      </c>
      <c r="L1" s="55" t="s">
        <v>151</v>
      </c>
    </row>
    <row r="2" spans="1:12">
      <c r="A2" t="s">
        <v>126</v>
      </c>
      <c r="B2" t="s">
        <v>127</v>
      </c>
      <c r="C2" t="e">
        <f ca="1">_xlfn.CONCAT(A2,"",B2)</f>
        <v>#NAME?</v>
      </c>
      <c r="D2" s="57">
        <v>-4.7160000006272185E-3</v>
      </c>
      <c r="E2" t="str">
        <f>VLOOKUP(B2,'U1&amp;2'!C:C,1,FALSE)</f>
        <v>000</v>
      </c>
      <c r="H2" t="s">
        <v>142</v>
      </c>
      <c r="I2" t="s">
        <v>127</v>
      </c>
      <c r="J2" t="e">
        <f ca="1">_xlfn.CONCAT(H2,"",I2)</f>
        <v>#NAME?</v>
      </c>
      <c r="K2" s="2">
        <v>-1.3919999997540344E-3</v>
      </c>
      <c r="L2" t="e">
        <f ca="1">VLOOKUP(J2,'U3&amp;4'!D:D,1,FALSE)</f>
        <v>#NAME?</v>
      </c>
    </row>
    <row r="3" spans="1:12">
      <c r="A3" t="s">
        <v>126</v>
      </c>
      <c r="B3" t="s">
        <v>49</v>
      </c>
      <c r="C3" t="e">
        <f t="shared" ref="C3:C61" ca="1" si="0">_xlfn.CONCAT(A3,"",B3)</f>
        <v>#NAME?</v>
      </c>
      <c r="D3" s="2">
        <v>150.69618249999999</v>
      </c>
      <c r="E3" t="str">
        <f>VLOOKUP(B3,'U1&amp;2'!C:C,1,FALSE)</f>
        <v>10027024-810</v>
      </c>
      <c r="H3" t="s">
        <v>142</v>
      </c>
      <c r="I3" t="s">
        <v>49</v>
      </c>
      <c r="J3" t="e">
        <f t="shared" ref="J3:J51" ca="1" si="1">_xlfn.CONCAT(H3,"",I3)</f>
        <v>#NAME?</v>
      </c>
      <c r="K3" s="2">
        <v>161.16315875000001</v>
      </c>
      <c r="L3" t="e">
        <f ca="1">VLOOKUP(J3,'U3&amp;4'!D:D,1,FALSE)</f>
        <v>#NAME?</v>
      </c>
    </row>
    <row r="4" spans="1:12">
      <c r="A4" t="s">
        <v>126</v>
      </c>
      <c r="B4" t="s">
        <v>52</v>
      </c>
      <c r="C4" t="e">
        <f t="shared" ca="1" si="0"/>
        <v>#NAME?</v>
      </c>
      <c r="D4" s="2">
        <v>1884.13</v>
      </c>
      <c r="E4" t="str">
        <f>VLOOKUP(B4,'U1&amp;2'!C:C,1,FALSE)</f>
        <v>10027024-811</v>
      </c>
      <c r="H4" t="s">
        <v>142</v>
      </c>
      <c r="I4" t="s">
        <v>52</v>
      </c>
      <c r="J4" t="e">
        <f t="shared" ca="1" si="1"/>
        <v>#NAME?</v>
      </c>
      <c r="K4" s="2">
        <v>2014.82</v>
      </c>
      <c r="L4" t="e">
        <f ca="1">VLOOKUP(J4,'U3&amp;4'!D:D,1,FALSE)</f>
        <v>#NAME?</v>
      </c>
    </row>
    <row r="5" spans="1:12">
      <c r="A5" t="s">
        <v>126</v>
      </c>
      <c r="B5" t="s">
        <v>54</v>
      </c>
      <c r="C5" t="e">
        <f t="shared" ca="1" si="0"/>
        <v>#NAME?</v>
      </c>
      <c r="D5" s="2">
        <v>608.33303350000006</v>
      </c>
      <c r="E5" t="str">
        <f>VLOOKUP(B5,'U1&amp;2'!C:C,1,FALSE)</f>
        <v>10027024-812</v>
      </c>
      <c r="H5" t="s">
        <v>142</v>
      </c>
      <c r="I5" t="s">
        <v>54</v>
      </c>
      <c r="J5" t="e">
        <f t="shared" ca="1" si="1"/>
        <v>#NAME?</v>
      </c>
      <c r="K5" s="2">
        <v>650.50223325000002</v>
      </c>
      <c r="L5" t="e">
        <f ca="1">VLOOKUP(J5,'U3&amp;4'!D:D,1,FALSE)</f>
        <v>#NAME?</v>
      </c>
    </row>
    <row r="6" spans="1:12">
      <c r="A6" t="s">
        <v>126</v>
      </c>
      <c r="B6" t="s">
        <v>58</v>
      </c>
      <c r="C6" t="e">
        <f t="shared" ca="1" si="0"/>
        <v>#NAME?</v>
      </c>
      <c r="D6" s="2">
        <v>882.01</v>
      </c>
      <c r="E6" t="str">
        <f>VLOOKUP(B6,'U1&amp;2'!C:C,1,FALSE)</f>
        <v>10027024-814</v>
      </c>
      <c r="H6" t="s">
        <v>142</v>
      </c>
      <c r="I6" t="s">
        <v>58</v>
      </c>
      <c r="J6" t="e">
        <f t="shared" ca="1" si="1"/>
        <v>#NAME?</v>
      </c>
      <c r="K6" s="2">
        <v>943.17</v>
      </c>
      <c r="L6" t="e">
        <f ca="1">VLOOKUP(J6,'U3&amp;4'!D:D,1,FALSE)</f>
        <v>#NAME?</v>
      </c>
    </row>
    <row r="7" spans="1:12">
      <c r="A7" t="s">
        <v>126</v>
      </c>
      <c r="B7" t="s">
        <v>60</v>
      </c>
      <c r="C7" t="e">
        <f t="shared" ca="1" si="0"/>
        <v>#NAME?</v>
      </c>
      <c r="D7" s="2">
        <v>2049.1999999999998</v>
      </c>
      <c r="E7" t="str">
        <f>VLOOKUP(B7,'U1&amp;2'!C:C,1,FALSE)</f>
        <v>10027024-815</v>
      </c>
      <c r="H7" t="s">
        <v>142</v>
      </c>
      <c r="I7" t="s">
        <v>60</v>
      </c>
      <c r="J7" t="e">
        <f t="shared" ca="1" si="1"/>
        <v>#NAME?</v>
      </c>
      <c r="K7" s="2">
        <v>2191.34</v>
      </c>
      <c r="L7" t="e">
        <f ca="1">VLOOKUP(J7,'U3&amp;4'!D:D,1,FALSE)</f>
        <v>#NAME?</v>
      </c>
    </row>
    <row r="8" spans="1:12">
      <c r="A8" t="s">
        <v>126</v>
      </c>
      <c r="B8" t="s">
        <v>129</v>
      </c>
      <c r="C8" t="e">
        <f t="shared" ca="1" si="0"/>
        <v>#NAME?</v>
      </c>
      <c r="D8" s="2">
        <v>-1600.0024999999998</v>
      </c>
      <c r="E8" t="str">
        <f>VLOOKUP(B8,'U1&amp;2'!C:C,1,FALSE)</f>
        <v>10027025-810</v>
      </c>
      <c r="H8" t="s">
        <v>142</v>
      </c>
      <c r="I8" t="s">
        <v>69</v>
      </c>
      <c r="J8" t="e">
        <f t="shared" ca="1" si="1"/>
        <v>#NAME?</v>
      </c>
      <c r="K8" s="2">
        <v>-897.53875000000005</v>
      </c>
      <c r="L8" t="e">
        <f ca="1">VLOOKUP(J8,'U3&amp;4'!D:D,1,FALSE)</f>
        <v>#NAME?</v>
      </c>
    </row>
    <row r="9" spans="1:12">
      <c r="A9" t="s">
        <v>126</v>
      </c>
      <c r="B9" t="s">
        <v>130</v>
      </c>
      <c r="C9" t="e">
        <f t="shared" ca="1" si="0"/>
        <v>#NAME?</v>
      </c>
      <c r="D9" s="2">
        <v>6265.31</v>
      </c>
      <c r="E9" t="str">
        <f>VLOOKUP(B9,'U1&amp;2'!C:C,1,FALSE)</f>
        <v>10027025-811</v>
      </c>
      <c r="H9" t="s">
        <v>142</v>
      </c>
      <c r="I9" t="s">
        <v>71</v>
      </c>
      <c r="J9" t="e">
        <f t="shared" ca="1" si="1"/>
        <v>#NAME?</v>
      </c>
      <c r="K9" s="2">
        <v>7259.36</v>
      </c>
      <c r="L9" t="e">
        <f ca="1">VLOOKUP(J9,'U3&amp;4'!D:D,1,FALSE)</f>
        <v>#NAME?</v>
      </c>
    </row>
    <row r="10" spans="1:12">
      <c r="A10" t="s">
        <v>126</v>
      </c>
      <c r="B10" t="s">
        <v>131</v>
      </c>
      <c r="C10" t="e">
        <f t="shared" ca="1" si="0"/>
        <v>#NAME?</v>
      </c>
      <c r="D10" s="2">
        <v>3253.7275</v>
      </c>
      <c r="E10" t="str">
        <f>VLOOKUP(B10,'U1&amp;2'!C:C,1,FALSE)</f>
        <v>10027025-812</v>
      </c>
      <c r="H10" t="s">
        <v>142</v>
      </c>
      <c r="I10" t="s">
        <v>73</v>
      </c>
      <c r="J10" t="e">
        <f t="shared" ca="1" si="1"/>
        <v>#NAME?</v>
      </c>
      <c r="K10" s="2">
        <v>3008.3087500000001</v>
      </c>
      <c r="L10" t="e">
        <f ca="1">VLOOKUP(J10,'U3&amp;4'!D:D,1,FALSE)</f>
        <v>#NAME?</v>
      </c>
    </row>
    <row r="11" spans="1:12">
      <c r="A11" t="s">
        <v>126</v>
      </c>
      <c r="B11" t="s">
        <v>132</v>
      </c>
      <c r="C11" t="e">
        <f t="shared" ca="1" si="0"/>
        <v>#NAME?</v>
      </c>
      <c r="D11" s="2">
        <v>3117.2</v>
      </c>
      <c r="E11" t="str">
        <f>VLOOKUP(B11,'U1&amp;2'!C:C,1,FALSE)</f>
        <v>10027025-814</v>
      </c>
      <c r="H11" t="s">
        <v>142</v>
      </c>
      <c r="I11" t="s">
        <v>75</v>
      </c>
      <c r="J11" t="e">
        <f t="shared" ca="1" si="1"/>
        <v>#NAME?</v>
      </c>
      <c r="K11" s="2">
        <v>50.47</v>
      </c>
      <c r="L11" t="e">
        <f ca="1">VLOOKUP(J11,'U3&amp;4'!D:D,1,FALSE)</f>
        <v>#NAME?</v>
      </c>
    </row>
    <row r="12" spans="1:12">
      <c r="A12" t="s">
        <v>126</v>
      </c>
      <c r="B12" t="s">
        <v>133</v>
      </c>
      <c r="C12" t="e">
        <f t="shared" ca="1" si="0"/>
        <v>#NAME?</v>
      </c>
      <c r="D12" s="2">
        <v>355.25</v>
      </c>
      <c r="E12" t="str">
        <f>VLOOKUP(B12,'U1&amp;2'!C:C,1,FALSE)</f>
        <v>10027025-815</v>
      </c>
      <c r="H12" t="s">
        <v>142</v>
      </c>
      <c r="I12" t="s">
        <v>77</v>
      </c>
      <c r="J12" t="e">
        <f t="shared" ca="1" si="1"/>
        <v>#NAME?</v>
      </c>
      <c r="K12" s="2">
        <v>4241.29</v>
      </c>
      <c r="L12" t="e">
        <f ca="1">VLOOKUP(J12,'U3&amp;4'!D:D,1,FALSE)</f>
        <v>#NAME?</v>
      </c>
    </row>
    <row r="13" spans="1:12">
      <c r="A13" t="s">
        <v>126</v>
      </c>
      <c r="B13" t="s">
        <v>134</v>
      </c>
      <c r="C13" t="e">
        <f t="shared" ca="1" si="0"/>
        <v>#NAME?</v>
      </c>
      <c r="D13" s="2">
        <v>630.86</v>
      </c>
      <c r="E13" t="str">
        <f>VLOOKUP(B13,'U1&amp;2'!C:C,1,FALSE)</f>
        <v>10027025-816</v>
      </c>
      <c r="H13" t="s">
        <v>142</v>
      </c>
      <c r="I13" t="s">
        <v>79</v>
      </c>
      <c r="J13" t="e">
        <f t="shared" ca="1" si="1"/>
        <v>#NAME?</v>
      </c>
      <c r="K13" s="2">
        <v>1273.69</v>
      </c>
      <c r="L13" t="e">
        <f ca="1">VLOOKUP(J13,'U3&amp;4'!D:D,1,FALSE)</f>
        <v>#NAME?</v>
      </c>
    </row>
    <row r="14" spans="1:12">
      <c r="A14" t="s">
        <v>126</v>
      </c>
      <c r="B14" t="s">
        <v>176</v>
      </c>
      <c r="C14" t="e">
        <f t="shared" ca="1" si="0"/>
        <v>#NAME?</v>
      </c>
      <c r="D14" s="2">
        <v>748.93</v>
      </c>
      <c r="E14" t="str">
        <f>VLOOKUP(B14,'U1&amp;2'!C:C,1,FALSE)</f>
        <v>10027025-817</v>
      </c>
      <c r="H14" t="s">
        <v>142</v>
      </c>
      <c r="I14" t="s">
        <v>81</v>
      </c>
      <c r="J14" t="e">
        <f t="shared" ca="1" si="1"/>
        <v>#NAME?</v>
      </c>
      <c r="K14" s="2">
        <v>40.51</v>
      </c>
      <c r="L14" t="e">
        <f ca="1">VLOOKUP(J14,'U3&amp;4'!D:D,1,FALSE)</f>
        <v>#NAME?</v>
      </c>
    </row>
    <row r="15" spans="1:12">
      <c r="A15" t="s">
        <v>126</v>
      </c>
      <c r="B15" t="s">
        <v>135</v>
      </c>
      <c r="C15" t="e">
        <f t="shared" ca="1" si="0"/>
        <v>#NAME?</v>
      </c>
      <c r="D15" s="2">
        <v>2254.5574999999999</v>
      </c>
      <c r="E15" t="str">
        <f>VLOOKUP(B15,'U1&amp;2'!C:C,1,FALSE)</f>
        <v>10027025-818</v>
      </c>
      <c r="H15" t="s">
        <v>142</v>
      </c>
      <c r="I15" t="s">
        <v>83</v>
      </c>
      <c r="J15" t="e">
        <f t="shared" ca="1" si="1"/>
        <v>#NAME?</v>
      </c>
      <c r="K15" s="2">
        <v>686.36</v>
      </c>
      <c r="L15" t="e">
        <f ca="1">VLOOKUP(J15,'U3&amp;4'!D:D,1,FALSE)</f>
        <v>#NAME?</v>
      </c>
    </row>
    <row r="16" spans="1:12">
      <c r="A16" t="s">
        <v>126</v>
      </c>
      <c r="B16" t="s">
        <v>136</v>
      </c>
      <c r="C16" t="e">
        <f t="shared" ca="1" si="0"/>
        <v>#NAME?</v>
      </c>
      <c r="D16" s="2">
        <v>-203.77499999999998</v>
      </c>
      <c r="E16" t="str">
        <f>VLOOKUP(B16,'U1&amp;2'!C:C,1,FALSE)</f>
        <v>10027025-819</v>
      </c>
      <c r="H16" t="s">
        <v>142</v>
      </c>
      <c r="I16" t="s">
        <v>36</v>
      </c>
      <c r="J16" t="e">
        <f t="shared" ca="1" si="1"/>
        <v>#NAME?</v>
      </c>
      <c r="K16" s="2">
        <v>7007.1962499999991</v>
      </c>
      <c r="L16" t="e">
        <f ca="1">VLOOKUP(J16,'U3&amp;4'!D:D,1,FALSE)</f>
        <v>#NAME?</v>
      </c>
    </row>
    <row r="17" spans="1:12">
      <c r="A17" t="s">
        <v>126</v>
      </c>
      <c r="B17" t="s">
        <v>160</v>
      </c>
      <c r="C17" t="e">
        <f t="shared" ca="1" si="0"/>
        <v>#NAME?</v>
      </c>
      <c r="D17" s="2">
        <v>-203509.9</v>
      </c>
      <c r="E17" t="str">
        <f>VLOOKUP(B17,'U1&amp;2'!C:C,1,FALSE)</f>
        <v>10027663-871</v>
      </c>
      <c r="H17" t="s">
        <v>142</v>
      </c>
      <c r="I17" t="s">
        <v>41</v>
      </c>
      <c r="J17" t="e">
        <f t="shared" ca="1" si="1"/>
        <v>#NAME?</v>
      </c>
      <c r="K17" s="2">
        <v>4933.5</v>
      </c>
      <c r="L17" t="e">
        <f ca="1">VLOOKUP(J17,'U3&amp;4'!D:D,1,FALSE)</f>
        <v>#NAME?</v>
      </c>
    </row>
    <row r="18" spans="1:12">
      <c r="A18" t="s">
        <v>126</v>
      </c>
      <c r="B18" t="s">
        <v>174</v>
      </c>
      <c r="C18" t="e">
        <f t="shared" ca="1" si="0"/>
        <v>#NAME?</v>
      </c>
      <c r="D18" s="2">
        <v>-9437.5</v>
      </c>
      <c r="E18" t="str">
        <f>VLOOKUP(B18,'U1&amp;2'!C:C,1,FALSE)</f>
        <v>10027663-873</v>
      </c>
      <c r="H18" t="s">
        <v>142</v>
      </c>
      <c r="I18" t="s">
        <v>43</v>
      </c>
      <c r="J18" t="e">
        <f t="shared" ca="1" si="1"/>
        <v>#NAME?</v>
      </c>
      <c r="K18" s="2">
        <v>3217.8</v>
      </c>
      <c r="L18" t="e">
        <f ca="1">VLOOKUP(J18,'U3&amp;4'!D:D,1,FALSE)</f>
        <v>#NAME?</v>
      </c>
    </row>
    <row r="19" spans="1:12">
      <c r="A19" t="s">
        <v>126</v>
      </c>
      <c r="B19" t="s">
        <v>170</v>
      </c>
      <c r="C19" t="e">
        <f t="shared" ca="1" si="0"/>
        <v>#NAME?</v>
      </c>
      <c r="D19" s="2">
        <v>492745.3</v>
      </c>
      <c r="E19" t="str">
        <f>VLOOKUP(B19,'U1&amp;2'!C:C,1,FALSE)</f>
        <v>10027663-878</v>
      </c>
      <c r="H19" t="s">
        <v>142</v>
      </c>
      <c r="I19" t="s">
        <v>172</v>
      </c>
      <c r="J19" t="e">
        <f t="shared" ca="1" si="1"/>
        <v>#NAME?</v>
      </c>
      <c r="K19" s="2">
        <v>-3069.81</v>
      </c>
      <c r="L19" t="e">
        <f ca="1">VLOOKUP(J19,'U3&amp;4'!D:D,1,FALSE)</f>
        <v>#NAME?</v>
      </c>
    </row>
    <row r="20" spans="1:12">
      <c r="A20" t="s">
        <v>126</v>
      </c>
      <c r="B20" t="s">
        <v>161</v>
      </c>
      <c r="C20" t="e">
        <f t="shared" ca="1" si="0"/>
        <v>#NAME?</v>
      </c>
      <c r="D20" s="2">
        <v>100430.01</v>
      </c>
      <c r="E20" t="str">
        <f>VLOOKUP(B20,'U1&amp;2'!C:C,1,FALSE)</f>
        <v>10027663-879</v>
      </c>
      <c r="H20" t="s">
        <v>142</v>
      </c>
      <c r="I20" t="s">
        <v>121</v>
      </c>
      <c r="J20" t="e">
        <f t="shared" ca="1" si="1"/>
        <v>#NAME?</v>
      </c>
      <c r="K20" s="2">
        <v>375</v>
      </c>
      <c r="L20" t="e">
        <f ca="1">VLOOKUP(J20,'U3&amp;4'!D:D,1,FALSE)</f>
        <v>#NAME?</v>
      </c>
    </row>
    <row r="21" spans="1:12">
      <c r="A21" t="s">
        <v>126</v>
      </c>
      <c r="B21" t="s">
        <v>162</v>
      </c>
      <c r="C21" t="e">
        <f t="shared" ca="1" si="0"/>
        <v>#NAME?</v>
      </c>
      <c r="D21" s="2">
        <v>2319.6125000000011</v>
      </c>
      <c r="E21" t="str">
        <f>VLOOKUP(B21,'U1&amp;2'!C:C,1,FALSE)</f>
        <v>10027663-880</v>
      </c>
      <c r="H21" t="s">
        <v>142</v>
      </c>
      <c r="I21" t="s">
        <v>175</v>
      </c>
      <c r="J21" t="e">
        <f t="shared" ca="1" si="1"/>
        <v>#NAME?</v>
      </c>
      <c r="K21" s="2">
        <v>-62.5</v>
      </c>
      <c r="L21" t="e">
        <f ca="1">VLOOKUP(J21,'U3&amp;4'!D:D,1,FALSE)</f>
        <v>#NAME?</v>
      </c>
    </row>
    <row r="22" spans="1:12">
      <c r="A22" t="s">
        <v>126</v>
      </c>
      <c r="B22" t="s">
        <v>166</v>
      </c>
      <c r="C22" t="e">
        <f t="shared" ca="1" si="0"/>
        <v>#NAME?</v>
      </c>
      <c r="D22" s="2">
        <v>92850.44</v>
      </c>
      <c r="E22" t="str">
        <f>VLOOKUP(B22,'U1&amp;2'!C:C,1,FALSE)</f>
        <v>10027663-881</v>
      </c>
      <c r="H22" t="s">
        <v>142</v>
      </c>
      <c r="I22" t="s">
        <v>165</v>
      </c>
      <c r="J22" t="e">
        <f t="shared" ca="1" si="1"/>
        <v>#NAME?</v>
      </c>
      <c r="K22" s="2">
        <v>185334.03874999998</v>
      </c>
      <c r="L22" t="e">
        <f ca="1">VLOOKUP(J22,'U3&amp;4'!D:D,1,FALSE)</f>
        <v>#NAME?</v>
      </c>
    </row>
    <row r="23" spans="1:12">
      <c r="A23" t="s">
        <v>126</v>
      </c>
      <c r="B23" t="s">
        <v>163</v>
      </c>
      <c r="C23" t="e">
        <f t="shared" ca="1" si="0"/>
        <v>#NAME?</v>
      </c>
      <c r="D23" s="2">
        <v>3327.77</v>
      </c>
      <c r="E23" t="str">
        <f>VLOOKUP(B23,'U1&amp;2'!C:C,1,FALSE)</f>
        <v>10027663-882</v>
      </c>
      <c r="H23" t="s">
        <v>142</v>
      </c>
      <c r="I23" t="s">
        <v>95</v>
      </c>
      <c r="J23" t="e">
        <f t="shared" ca="1" si="1"/>
        <v>#NAME?</v>
      </c>
      <c r="K23" s="2">
        <v>6733.4610000000002</v>
      </c>
      <c r="L23" t="e">
        <f ca="1">VLOOKUP(J23,'U3&amp;4'!D:D,1,FALSE)</f>
        <v>#NAME?</v>
      </c>
    </row>
    <row r="24" spans="1:12">
      <c r="A24" t="s">
        <v>126</v>
      </c>
      <c r="B24" t="s">
        <v>164</v>
      </c>
      <c r="C24" t="e">
        <f t="shared" ca="1" si="0"/>
        <v>#NAME?</v>
      </c>
      <c r="D24" s="2">
        <v>21249.919999999998</v>
      </c>
      <c r="E24" t="str">
        <f>VLOOKUP(B24,'U1&amp;2'!C:C,1,FALSE)</f>
        <v>10027663-883</v>
      </c>
      <c r="H24" t="s">
        <v>142</v>
      </c>
      <c r="I24" t="s">
        <v>99</v>
      </c>
      <c r="J24" t="e">
        <f t="shared" ca="1" si="1"/>
        <v>#NAME?</v>
      </c>
      <c r="K24" s="2">
        <v>2453.9499999999998</v>
      </c>
      <c r="L24" t="e">
        <f ca="1">VLOOKUP(J24,'U3&amp;4'!D:D,1,FALSE)</f>
        <v>#NAME?</v>
      </c>
    </row>
    <row r="25" spans="1:12">
      <c r="A25" t="s">
        <v>126</v>
      </c>
      <c r="B25" t="s">
        <v>137</v>
      </c>
      <c r="C25" t="e">
        <f t="shared" ca="1" si="0"/>
        <v>#NAME?</v>
      </c>
      <c r="D25" s="2">
        <v>324166.94</v>
      </c>
      <c r="E25" t="str">
        <f>VLOOKUP(B25,'U1&amp;2'!C:C,1,FALSE)</f>
        <v>10027663-900</v>
      </c>
      <c r="H25" t="s">
        <v>142</v>
      </c>
      <c r="I25" t="s">
        <v>101</v>
      </c>
      <c r="J25" t="e">
        <f t="shared" ca="1" si="1"/>
        <v>#NAME?</v>
      </c>
      <c r="K25" s="2">
        <v>560.5</v>
      </c>
      <c r="L25" t="e">
        <f ca="1">VLOOKUP(J25,'U3&amp;4'!D:D,1,FALSE)</f>
        <v>#NAME?</v>
      </c>
    </row>
    <row r="26" spans="1:12">
      <c r="A26" t="s">
        <v>126</v>
      </c>
      <c r="B26" t="s">
        <v>138</v>
      </c>
      <c r="C26" t="e">
        <f t="shared" ca="1" si="0"/>
        <v>#NAME?</v>
      </c>
      <c r="D26" s="2">
        <v>394397.66250000003</v>
      </c>
      <c r="E26" t="str">
        <f>VLOOKUP(B26,'U1&amp;2'!C:C,1,FALSE)</f>
        <v>10028291-900</v>
      </c>
      <c r="H26" t="s">
        <v>142</v>
      </c>
      <c r="I26" t="s">
        <v>171</v>
      </c>
      <c r="J26" t="e">
        <f t="shared" ca="1" si="1"/>
        <v>#NAME?</v>
      </c>
      <c r="K26" s="2">
        <v>-127.4</v>
      </c>
      <c r="L26" t="e">
        <f ca="1">VLOOKUP(J26,'U3&amp;4'!D:D,1,FALSE)</f>
        <v>#NAME?</v>
      </c>
    </row>
    <row r="27" spans="1:12">
      <c r="A27" t="s">
        <v>126</v>
      </c>
      <c r="B27" t="s">
        <v>139</v>
      </c>
      <c r="C27" t="e">
        <f t="shared" ca="1" si="0"/>
        <v>#NAME?</v>
      </c>
      <c r="D27" s="2">
        <v>1500</v>
      </c>
      <c r="E27" t="str">
        <f>VLOOKUP(B27,'U1&amp;2'!C:C,1,FALSE)</f>
        <v>10028369-871</v>
      </c>
      <c r="H27" t="s">
        <v>143</v>
      </c>
      <c r="I27" t="s">
        <v>127</v>
      </c>
      <c r="J27" t="e">
        <f t="shared" ca="1" si="1"/>
        <v>#NAME?</v>
      </c>
      <c r="K27" s="2">
        <v>-1.3919999997540344E-3</v>
      </c>
      <c r="L27" t="e">
        <f ca="1">VLOOKUP(J27,'U3&amp;4'!D:D,1,FALSE)</f>
        <v>#NAME?</v>
      </c>
    </row>
    <row r="28" spans="1:12">
      <c r="A28" t="s">
        <v>126</v>
      </c>
      <c r="B28" t="s">
        <v>95</v>
      </c>
      <c r="C28" t="e">
        <f t="shared" ca="1" si="0"/>
        <v>#NAME?</v>
      </c>
      <c r="D28" s="2">
        <v>20200.393</v>
      </c>
      <c r="E28" t="str">
        <f>VLOOKUP(B28,'U1&amp;2'!C:C,1,FALSE)</f>
        <v>70001234-100</v>
      </c>
      <c r="H28" t="s">
        <v>143</v>
      </c>
      <c r="I28" t="s">
        <v>49</v>
      </c>
      <c r="J28" t="e">
        <f t="shared" ca="1" si="1"/>
        <v>#NAME?</v>
      </c>
      <c r="K28" s="2">
        <v>161.16315875000001</v>
      </c>
      <c r="L28" t="e">
        <f ca="1">VLOOKUP(J28,'U3&amp;4'!D:D,1,FALSE)</f>
        <v>#NAME?</v>
      </c>
    </row>
    <row r="29" spans="1:12">
      <c r="A29" t="s">
        <v>126</v>
      </c>
      <c r="B29" t="s">
        <v>99</v>
      </c>
      <c r="C29" t="e">
        <f t="shared" ca="1" si="0"/>
        <v>#NAME?</v>
      </c>
      <c r="D29" s="2">
        <v>7361.86</v>
      </c>
      <c r="E29" t="str">
        <f>VLOOKUP(B29,'U1&amp;2'!C:C,1,FALSE)</f>
        <v>70001234-102</v>
      </c>
      <c r="H29" t="s">
        <v>143</v>
      </c>
      <c r="I29" t="s">
        <v>52</v>
      </c>
      <c r="J29" t="e">
        <f t="shared" ca="1" si="1"/>
        <v>#NAME?</v>
      </c>
      <c r="K29" s="2">
        <v>2014.82</v>
      </c>
      <c r="L29" t="e">
        <f ca="1">VLOOKUP(J29,'U3&amp;4'!D:D,1,FALSE)</f>
        <v>#NAME?</v>
      </c>
    </row>
    <row r="30" spans="1:12">
      <c r="A30" t="s">
        <v>126</v>
      </c>
      <c r="B30" t="s">
        <v>101</v>
      </c>
      <c r="C30" t="e">
        <f t="shared" ca="1" si="0"/>
        <v>#NAME?</v>
      </c>
      <c r="D30" s="2">
        <v>1681.5</v>
      </c>
      <c r="E30" t="str">
        <f>VLOOKUP(B30,'U1&amp;2'!C:C,1,FALSE)</f>
        <v>70001234-103</v>
      </c>
      <c r="H30" t="s">
        <v>143</v>
      </c>
      <c r="I30" t="s">
        <v>54</v>
      </c>
      <c r="J30" t="e">
        <f t="shared" ca="1" si="1"/>
        <v>#NAME?</v>
      </c>
      <c r="K30" s="2">
        <v>650.50223325000002</v>
      </c>
      <c r="L30" t="e">
        <f ca="1">VLOOKUP(J30,'U3&amp;4'!D:D,1,FALSE)</f>
        <v>#NAME?</v>
      </c>
    </row>
    <row r="31" spans="1:12">
      <c r="A31" t="s">
        <v>126</v>
      </c>
      <c r="B31" t="s">
        <v>171</v>
      </c>
      <c r="C31" t="e">
        <f t="shared" ca="1" si="0"/>
        <v>#NAME?</v>
      </c>
      <c r="D31" s="2">
        <v>-382.2</v>
      </c>
      <c r="E31" t="str">
        <f>VLOOKUP(B31,'U1&amp;2'!C:C,1,FALSE)</f>
        <v>70001234-108</v>
      </c>
      <c r="H31" t="s">
        <v>143</v>
      </c>
      <c r="I31" t="s">
        <v>58</v>
      </c>
      <c r="J31" t="e">
        <f t="shared" ca="1" si="1"/>
        <v>#NAME?</v>
      </c>
      <c r="K31" s="2">
        <v>943.17</v>
      </c>
      <c r="L31" t="e">
        <f ca="1">VLOOKUP(J31,'U3&amp;4'!D:D,1,FALSE)</f>
        <v>#NAME?</v>
      </c>
    </row>
    <row r="32" spans="1:12">
      <c r="A32" t="s">
        <v>140</v>
      </c>
      <c r="B32" t="s">
        <v>127</v>
      </c>
      <c r="C32" t="e">
        <f t="shared" ca="1" si="0"/>
        <v>#NAME?</v>
      </c>
      <c r="D32" s="2">
        <v>-4.7160000006272185E-3</v>
      </c>
      <c r="E32" t="str">
        <f>VLOOKUP(B32,'U1&amp;2'!C:C,1,FALSE)</f>
        <v>000</v>
      </c>
      <c r="H32" t="s">
        <v>143</v>
      </c>
      <c r="I32" t="s">
        <v>60</v>
      </c>
      <c r="J32" t="e">
        <f t="shared" ca="1" si="1"/>
        <v>#NAME?</v>
      </c>
      <c r="K32" s="2">
        <v>2191.34</v>
      </c>
      <c r="L32" t="e">
        <f ca="1">VLOOKUP(J32,'U3&amp;4'!D:D,1,FALSE)</f>
        <v>#NAME?</v>
      </c>
    </row>
    <row r="33" spans="1:12">
      <c r="A33" t="s">
        <v>140</v>
      </c>
      <c r="B33" t="s">
        <v>49</v>
      </c>
      <c r="C33" t="e">
        <f t="shared" ca="1" si="0"/>
        <v>#NAME?</v>
      </c>
      <c r="D33" s="2">
        <v>150.72618250000002</v>
      </c>
      <c r="E33" t="str">
        <f>VLOOKUP(B33,'U1&amp;2'!C:C,1,FALSE)</f>
        <v>10027024-810</v>
      </c>
      <c r="H33" t="s">
        <v>143</v>
      </c>
      <c r="I33" t="s">
        <v>69</v>
      </c>
      <c r="J33" t="e">
        <f t="shared" ca="1" si="1"/>
        <v>#NAME?</v>
      </c>
      <c r="K33" s="2">
        <v>-897.51874999999995</v>
      </c>
      <c r="L33" t="e">
        <f ca="1">VLOOKUP(J33,'U3&amp;4'!D:D,1,FALSE)</f>
        <v>#NAME?</v>
      </c>
    </row>
    <row r="34" spans="1:12">
      <c r="A34" t="s">
        <v>140</v>
      </c>
      <c r="B34" t="s">
        <v>52</v>
      </c>
      <c r="C34" t="e">
        <f t="shared" ca="1" si="0"/>
        <v>#NAME?</v>
      </c>
      <c r="D34" s="2">
        <v>1884.12</v>
      </c>
      <c r="E34" t="str">
        <f>VLOOKUP(B34,'U1&amp;2'!C:C,1,FALSE)</f>
        <v>10027024-811</v>
      </c>
      <c r="H34" t="s">
        <v>143</v>
      </c>
      <c r="I34" t="s">
        <v>71</v>
      </c>
      <c r="J34" t="e">
        <f t="shared" ca="1" si="1"/>
        <v>#NAME?</v>
      </c>
      <c r="K34" s="2">
        <v>7259.36</v>
      </c>
      <c r="L34" t="e">
        <f ca="1">VLOOKUP(J34,'U3&amp;4'!D:D,1,FALSE)</f>
        <v>#NAME?</v>
      </c>
    </row>
    <row r="35" spans="1:12">
      <c r="A35" t="s">
        <v>140</v>
      </c>
      <c r="B35" t="s">
        <v>54</v>
      </c>
      <c r="C35" t="e">
        <f t="shared" ca="1" si="0"/>
        <v>#NAME?</v>
      </c>
      <c r="D35" s="2">
        <v>608.35303350000004</v>
      </c>
      <c r="E35" t="str">
        <f>VLOOKUP(B35,'U1&amp;2'!C:C,1,FALSE)</f>
        <v>10027024-812</v>
      </c>
      <c r="H35" t="s">
        <v>143</v>
      </c>
      <c r="I35" t="s">
        <v>73</v>
      </c>
      <c r="J35" t="e">
        <f t="shared" ca="1" si="1"/>
        <v>#NAME?</v>
      </c>
      <c r="K35" s="2">
        <v>3008.3087500000001</v>
      </c>
      <c r="L35" t="e">
        <f ca="1">VLOOKUP(J35,'U3&amp;4'!D:D,1,FALSE)</f>
        <v>#NAME?</v>
      </c>
    </row>
    <row r="36" spans="1:12">
      <c r="A36" t="s">
        <v>140</v>
      </c>
      <c r="B36" t="s">
        <v>58</v>
      </c>
      <c r="C36" t="e">
        <f t="shared" ca="1" si="0"/>
        <v>#NAME?</v>
      </c>
      <c r="D36" s="2">
        <v>882.01</v>
      </c>
      <c r="E36" t="str">
        <f>VLOOKUP(B36,'U1&amp;2'!C:C,1,FALSE)</f>
        <v>10027024-814</v>
      </c>
      <c r="H36" t="s">
        <v>143</v>
      </c>
      <c r="I36" t="s">
        <v>75</v>
      </c>
      <c r="J36" t="e">
        <f t="shared" ca="1" si="1"/>
        <v>#NAME?</v>
      </c>
      <c r="K36" s="2">
        <v>50.47</v>
      </c>
      <c r="L36" t="e">
        <f ca="1">VLOOKUP(J36,'U3&amp;4'!D:D,1,FALSE)</f>
        <v>#NAME?</v>
      </c>
    </row>
    <row r="37" spans="1:12">
      <c r="A37" t="s">
        <v>140</v>
      </c>
      <c r="B37" t="s">
        <v>60</v>
      </c>
      <c r="C37" t="e">
        <f t="shared" ca="1" si="0"/>
        <v>#NAME?</v>
      </c>
      <c r="D37" s="2">
        <v>2049.19</v>
      </c>
      <c r="E37" t="str">
        <f>VLOOKUP(B37,'U1&amp;2'!C:C,1,FALSE)</f>
        <v>10027024-815</v>
      </c>
      <c r="H37" t="s">
        <v>143</v>
      </c>
      <c r="I37" t="s">
        <v>77</v>
      </c>
      <c r="J37" t="e">
        <f t="shared" ca="1" si="1"/>
        <v>#NAME?</v>
      </c>
      <c r="K37" s="2">
        <v>4241.29</v>
      </c>
      <c r="L37" t="e">
        <f ca="1">VLOOKUP(J37,'U3&amp;4'!D:D,1,FALSE)</f>
        <v>#NAME?</v>
      </c>
    </row>
    <row r="38" spans="1:12">
      <c r="A38" t="s">
        <v>140</v>
      </c>
      <c r="B38" t="s">
        <v>129</v>
      </c>
      <c r="C38" t="e">
        <f t="shared" ca="1" si="0"/>
        <v>#NAME?</v>
      </c>
      <c r="D38" s="2">
        <v>-1599.9624999999999</v>
      </c>
      <c r="E38" t="str">
        <f>VLOOKUP(B38,'U1&amp;2'!C:C,1,FALSE)</f>
        <v>10027025-810</v>
      </c>
      <c r="H38" t="s">
        <v>143</v>
      </c>
      <c r="I38" t="s">
        <v>79</v>
      </c>
      <c r="J38" t="e">
        <f t="shared" ca="1" si="1"/>
        <v>#NAME?</v>
      </c>
      <c r="K38" s="2">
        <v>1273.69</v>
      </c>
      <c r="L38" t="e">
        <f ca="1">VLOOKUP(J38,'U3&amp;4'!D:D,1,FALSE)</f>
        <v>#NAME?</v>
      </c>
    </row>
    <row r="39" spans="1:12">
      <c r="A39" t="s">
        <v>140</v>
      </c>
      <c r="B39" t="s">
        <v>130</v>
      </c>
      <c r="C39" t="e">
        <f t="shared" ca="1" si="0"/>
        <v>#NAME?</v>
      </c>
      <c r="D39" s="2">
        <v>6265.32</v>
      </c>
      <c r="E39" t="str">
        <f>VLOOKUP(B39,'U1&amp;2'!C:C,1,FALSE)</f>
        <v>10027025-811</v>
      </c>
      <c r="H39" t="s">
        <v>143</v>
      </c>
      <c r="I39" t="s">
        <v>81</v>
      </c>
      <c r="J39" t="e">
        <f t="shared" ca="1" si="1"/>
        <v>#NAME?</v>
      </c>
      <c r="K39" s="2">
        <v>40.51</v>
      </c>
      <c r="L39" t="e">
        <f ca="1">VLOOKUP(J39,'U3&amp;4'!D:D,1,FALSE)</f>
        <v>#NAME?</v>
      </c>
    </row>
    <row r="40" spans="1:12">
      <c r="A40" t="s">
        <v>140</v>
      </c>
      <c r="B40" t="s">
        <v>131</v>
      </c>
      <c r="C40" t="e">
        <f t="shared" ca="1" si="0"/>
        <v>#NAME?</v>
      </c>
      <c r="D40" s="2">
        <v>3253.8275000000003</v>
      </c>
      <c r="E40" t="str">
        <f>VLOOKUP(B40,'U1&amp;2'!C:C,1,FALSE)</f>
        <v>10027025-812</v>
      </c>
      <c r="H40" t="s">
        <v>143</v>
      </c>
      <c r="I40" t="s">
        <v>83</v>
      </c>
      <c r="J40" t="e">
        <f t="shared" ca="1" si="1"/>
        <v>#NAME?</v>
      </c>
      <c r="K40" s="2">
        <v>686.36</v>
      </c>
      <c r="L40" t="e">
        <f ca="1">VLOOKUP(J40,'U3&amp;4'!D:D,1,FALSE)</f>
        <v>#NAME?</v>
      </c>
    </row>
    <row r="41" spans="1:12">
      <c r="A41" t="s">
        <v>140</v>
      </c>
      <c r="B41" t="s">
        <v>132</v>
      </c>
      <c r="C41" t="e">
        <f t="shared" ca="1" si="0"/>
        <v>#NAME?</v>
      </c>
      <c r="D41" s="2">
        <v>3117.2</v>
      </c>
      <c r="E41" t="str">
        <f>VLOOKUP(B41,'U1&amp;2'!C:C,1,FALSE)</f>
        <v>10027025-814</v>
      </c>
      <c r="H41" t="s">
        <v>143</v>
      </c>
      <c r="I41" t="s">
        <v>36</v>
      </c>
      <c r="J41" t="e">
        <f t="shared" ca="1" si="1"/>
        <v>#NAME?</v>
      </c>
      <c r="K41" s="2">
        <v>7007.4762499999997</v>
      </c>
      <c r="L41" t="e">
        <f ca="1">VLOOKUP(J41,'U3&amp;4'!D:D,1,FALSE)</f>
        <v>#NAME?</v>
      </c>
    </row>
    <row r="42" spans="1:12">
      <c r="A42" t="s">
        <v>140</v>
      </c>
      <c r="B42" t="s">
        <v>133</v>
      </c>
      <c r="C42" t="e">
        <f t="shared" ca="1" si="0"/>
        <v>#NAME?</v>
      </c>
      <c r="D42" s="2">
        <v>355.25</v>
      </c>
      <c r="E42" t="str">
        <f>VLOOKUP(B42,'U1&amp;2'!C:C,1,FALSE)</f>
        <v>10027025-815</v>
      </c>
      <c r="H42" t="s">
        <v>143</v>
      </c>
      <c r="I42" t="s">
        <v>41</v>
      </c>
      <c r="J42" t="e">
        <f t="shared" ca="1" si="1"/>
        <v>#NAME?</v>
      </c>
      <c r="K42" s="2">
        <v>4933.5</v>
      </c>
      <c r="L42" t="e">
        <f ca="1">VLOOKUP(J42,'U3&amp;4'!D:D,1,FALSE)</f>
        <v>#NAME?</v>
      </c>
    </row>
    <row r="43" spans="1:12">
      <c r="A43" t="s">
        <v>140</v>
      </c>
      <c r="B43" t="s">
        <v>134</v>
      </c>
      <c r="C43" t="e">
        <f t="shared" ca="1" si="0"/>
        <v>#NAME?</v>
      </c>
      <c r="D43" s="2">
        <v>630.87</v>
      </c>
      <c r="E43" t="str">
        <f>VLOOKUP(B43,'U1&amp;2'!C:C,1,FALSE)</f>
        <v>10027025-816</v>
      </c>
      <c r="H43" t="s">
        <v>143</v>
      </c>
      <c r="I43" t="s">
        <v>43</v>
      </c>
      <c r="J43" t="e">
        <f t="shared" ca="1" si="1"/>
        <v>#NAME?</v>
      </c>
      <c r="K43" s="2">
        <v>3217.8</v>
      </c>
      <c r="L43" t="e">
        <f ca="1">VLOOKUP(J43,'U3&amp;4'!D:D,1,FALSE)</f>
        <v>#NAME?</v>
      </c>
    </row>
    <row r="44" spans="1:12">
      <c r="A44" t="s">
        <v>140</v>
      </c>
      <c r="B44" t="s">
        <v>176</v>
      </c>
      <c r="C44" t="e">
        <f t="shared" ca="1" si="0"/>
        <v>#NAME?</v>
      </c>
      <c r="D44" s="2">
        <v>748.93</v>
      </c>
      <c r="E44" t="str">
        <f>VLOOKUP(B44,'U1&amp;2'!C:C,1,FALSE)</f>
        <v>10027025-817</v>
      </c>
      <c r="H44" t="s">
        <v>143</v>
      </c>
      <c r="I44" t="s">
        <v>172</v>
      </c>
      <c r="J44" t="e">
        <f t="shared" ca="1" si="1"/>
        <v>#NAME?</v>
      </c>
      <c r="K44" s="2">
        <v>-3069.81</v>
      </c>
      <c r="L44" t="e">
        <f ca="1">VLOOKUP(J44,'U3&amp;4'!D:D,1,FALSE)</f>
        <v>#NAME?</v>
      </c>
    </row>
    <row r="45" spans="1:12">
      <c r="A45" t="s">
        <v>140</v>
      </c>
      <c r="B45" t="s">
        <v>135</v>
      </c>
      <c r="C45" t="e">
        <f t="shared" ca="1" si="0"/>
        <v>#NAME?</v>
      </c>
      <c r="D45" s="2">
        <v>2254.5574999999999</v>
      </c>
      <c r="E45" t="str">
        <f>VLOOKUP(B45,'U1&amp;2'!C:C,1,FALSE)</f>
        <v>10027025-818</v>
      </c>
      <c r="H45" t="s">
        <v>143</v>
      </c>
      <c r="I45" t="s">
        <v>121</v>
      </c>
      <c r="J45" t="e">
        <f t="shared" ca="1" si="1"/>
        <v>#NAME?</v>
      </c>
      <c r="K45" s="2">
        <v>375</v>
      </c>
      <c r="L45" t="e">
        <f ca="1">VLOOKUP(J45,'U3&amp;4'!D:D,1,FALSE)</f>
        <v>#NAME?</v>
      </c>
    </row>
    <row r="46" spans="1:12">
      <c r="A46" t="s">
        <v>140</v>
      </c>
      <c r="B46" t="s">
        <v>136</v>
      </c>
      <c r="C46" t="e">
        <f t="shared" ca="1" si="0"/>
        <v>#NAME?</v>
      </c>
      <c r="D46" s="2">
        <v>-203.76499999999999</v>
      </c>
      <c r="E46" t="str">
        <f>VLOOKUP(B46,'U1&amp;2'!C:C,1,FALSE)</f>
        <v>10027025-819</v>
      </c>
      <c r="H46" t="s">
        <v>143</v>
      </c>
      <c r="I46" t="s">
        <v>175</v>
      </c>
      <c r="J46" t="e">
        <f t="shared" ca="1" si="1"/>
        <v>#NAME?</v>
      </c>
      <c r="K46" s="2">
        <v>-62.5</v>
      </c>
      <c r="L46" t="e">
        <f ca="1">VLOOKUP(J46,'U3&amp;4'!D:D,1,FALSE)</f>
        <v>#NAME?</v>
      </c>
    </row>
    <row r="47" spans="1:12">
      <c r="A47" t="s">
        <v>140</v>
      </c>
      <c r="B47" t="s">
        <v>160</v>
      </c>
      <c r="C47" t="e">
        <f t="shared" ca="1" si="0"/>
        <v>#NAME?</v>
      </c>
      <c r="D47" s="2">
        <v>-203509.9</v>
      </c>
      <c r="E47" t="str">
        <f>VLOOKUP(B47,'U1&amp;2'!C:C,1,FALSE)</f>
        <v>10027663-871</v>
      </c>
      <c r="H47" t="s">
        <v>143</v>
      </c>
      <c r="I47" t="s">
        <v>165</v>
      </c>
      <c r="J47" t="e">
        <f t="shared" ca="1" si="1"/>
        <v>#NAME?</v>
      </c>
      <c r="K47" s="2">
        <v>185333.73874999999</v>
      </c>
      <c r="L47" t="e">
        <f ca="1">VLOOKUP(J47,'U3&amp;4'!D:D,1,FALSE)</f>
        <v>#NAME?</v>
      </c>
    </row>
    <row r="48" spans="1:12">
      <c r="A48" t="s">
        <v>140</v>
      </c>
      <c r="B48" t="s">
        <v>174</v>
      </c>
      <c r="C48" t="e">
        <f t="shared" ca="1" si="0"/>
        <v>#NAME?</v>
      </c>
      <c r="D48" s="2">
        <v>-9437.5</v>
      </c>
      <c r="E48" t="str">
        <f>VLOOKUP(B48,'U1&amp;2'!C:C,1,FALSE)</f>
        <v>10027663-873</v>
      </c>
      <c r="H48" t="s">
        <v>143</v>
      </c>
      <c r="I48" t="s">
        <v>95</v>
      </c>
      <c r="J48" t="e">
        <f t="shared" ca="1" si="1"/>
        <v>#NAME?</v>
      </c>
      <c r="K48" s="2">
        <v>6733.4610000000002</v>
      </c>
      <c r="L48" t="e">
        <f ca="1">VLOOKUP(J48,'U3&amp;4'!D:D,1,FALSE)</f>
        <v>#NAME?</v>
      </c>
    </row>
    <row r="49" spans="1:12">
      <c r="A49" t="s">
        <v>140</v>
      </c>
      <c r="B49" t="s">
        <v>170</v>
      </c>
      <c r="C49" t="e">
        <f t="shared" ca="1" si="0"/>
        <v>#NAME?</v>
      </c>
      <c r="D49" s="2">
        <v>492745.8</v>
      </c>
      <c r="E49" t="str">
        <f>VLOOKUP(B49,'U1&amp;2'!C:C,1,FALSE)</f>
        <v>10027663-878</v>
      </c>
      <c r="H49" t="s">
        <v>143</v>
      </c>
      <c r="I49" t="s">
        <v>99</v>
      </c>
      <c r="J49" t="e">
        <f t="shared" ca="1" si="1"/>
        <v>#NAME?</v>
      </c>
      <c r="K49" s="2">
        <v>2453.9499999999998</v>
      </c>
      <c r="L49" t="e">
        <f ca="1">VLOOKUP(J49,'U3&amp;4'!D:D,1,FALSE)</f>
        <v>#NAME?</v>
      </c>
    </row>
    <row r="50" spans="1:12">
      <c r="A50" t="s">
        <v>140</v>
      </c>
      <c r="B50" t="s">
        <v>161</v>
      </c>
      <c r="C50" t="e">
        <f t="shared" ca="1" si="0"/>
        <v>#NAME?</v>
      </c>
      <c r="D50" s="2">
        <v>100430.02</v>
      </c>
      <c r="E50" t="str">
        <f>VLOOKUP(B50,'U1&amp;2'!C:C,1,FALSE)</f>
        <v>10027663-879</v>
      </c>
      <c r="H50" t="s">
        <v>143</v>
      </c>
      <c r="I50" t="s">
        <v>101</v>
      </c>
      <c r="J50" t="e">
        <f t="shared" ca="1" si="1"/>
        <v>#NAME?</v>
      </c>
      <c r="K50" s="2">
        <v>560.5</v>
      </c>
      <c r="L50" t="e">
        <f ca="1">VLOOKUP(J50,'U3&amp;4'!D:D,1,FALSE)</f>
        <v>#NAME?</v>
      </c>
    </row>
    <row r="51" spans="1:12">
      <c r="A51" t="s">
        <v>140</v>
      </c>
      <c r="B51" t="s">
        <v>162</v>
      </c>
      <c r="C51" t="e">
        <f t="shared" ca="1" si="0"/>
        <v>#NAME?</v>
      </c>
      <c r="D51" s="2">
        <v>2319.7825000000012</v>
      </c>
      <c r="E51" t="str">
        <f>VLOOKUP(B51,'U1&amp;2'!C:C,1,FALSE)</f>
        <v>10027663-880</v>
      </c>
      <c r="H51" t="s">
        <v>143</v>
      </c>
      <c r="I51" t="s">
        <v>171</v>
      </c>
      <c r="J51" t="e">
        <f t="shared" ca="1" si="1"/>
        <v>#NAME?</v>
      </c>
      <c r="K51" s="2">
        <v>-127.4</v>
      </c>
      <c r="L51" t="e">
        <f ca="1">VLOOKUP(J51,'U3&amp;4'!D:D,1,FALSE)</f>
        <v>#NAME?</v>
      </c>
    </row>
    <row r="52" spans="1:12">
      <c r="A52" t="s">
        <v>140</v>
      </c>
      <c r="B52" t="s">
        <v>166</v>
      </c>
      <c r="C52" t="e">
        <f t="shared" ca="1" si="0"/>
        <v>#NAME?</v>
      </c>
      <c r="D52" s="2">
        <v>92850.45</v>
      </c>
      <c r="E52" t="str">
        <f>VLOOKUP(B52,'U1&amp;2'!C:C,1,FALSE)</f>
        <v>10027663-881</v>
      </c>
      <c r="K52" s="3">
        <v>457958.36000000004</v>
      </c>
    </row>
    <row r="53" spans="1:12">
      <c r="A53" t="s">
        <v>140</v>
      </c>
      <c r="B53" t="s">
        <v>163</v>
      </c>
      <c r="C53" t="e">
        <f t="shared" ca="1" si="0"/>
        <v>#NAME?</v>
      </c>
      <c r="D53" s="2">
        <v>3327.82</v>
      </c>
      <c r="E53" t="str">
        <f>VLOOKUP(B53,'U1&amp;2'!C:C,1,FALSE)</f>
        <v>10027663-882</v>
      </c>
    </row>
    <row r="54" spans="1:12">
      <c r="A54" t="s">
        <v>140</v>
      </c>
      <c r="B54" t="s">
        <v>164</v>
      </c>
      <c r="C54" t="e">
        <f t="shared" ca="1" si="0"/>
        <v>#NAME?</v>
      </c>
      <c r="D54" s="2">
        <v>21249.919999999998</v>
      </c>
      <c r="E54" t="str">
        <f>VLOOKUP(B54,'U1&amp;2'!C:C,1,FALSE)</f>
        <v>10027663-883</v>
      </c>
    </row>
    <row r="55" spans="1:12">
      <c r="A55" t="s">
        <v>140</v>
      </c>
      <c r="B55" t="s">
        <v>137</v>
      </c>
      <c r="C55" t="e">
        <f t="shared" ca="1" si="0"/>
        <v>#NAME?</v>
      </c>
      <c r="D55" s="2">
        <v>324166.94</v>
      </c>
      <c r="E55" t="str">
        <f>VLOOKUP(B55,'U1&amp;2'!C:C,1,FALSE)</f>
        <v>10027663-900</v>
      </c>
    </row>
    <row r="56" spans="1:12">
      <c r="A56" t="s">
        <v>140</v>
      </c>
      <c r="B56" t="s">
        <v>138</v>
      </c>
      <c r="C56" t="e">
        <f t="shared" ca="1" si="0"/>
        <v>#NAME?</v>
      </c>
      <c r="D56" s="2">
        <v>394397.40250000003</v>
      </c>
      <c r="E56" t="str">
        <f>VLOOKUP(B56,'U1&amp;2'!C:C,1,FALSE)</f>
        <v>10028291-900</v>
      </c>
    </row>
    <row r="57" spans="1:12">
      <c r="A57" t="s">
        <v>140</v>
      </c>
      <c r="B57" t="s">
        <v>139</v>
      </c>
      <c r="C57" t="e">
        <f t="shared" ca="1" si="0"/>
        <v>#NAME?</v>
      </c>
      <c r="D57" s="2">
        <v>1500</v>
      </c>
      <c r="E57" t="str">
        <f>VLOOKUP(B57,'U1&amp;2'!C:C,1,FALSE)</f>
        <v>10028369-871</v>
      </c>
    </row>
    <row r="58" spans="1:12">
      <c r="A58" t="s">
        <v>140</v>
      </c>
      <c r="B58" t="s">
        <v>95</v>
      </c>
      <c r="C58" t="e">
        <f t="shared" ca="1" si="0"/>
        <v>#NAME?</v>
      </c>
      <c r="D58" s="2">
        <v>20200.382999999998</v>
      </c>
      <c r="E58" t="str">
        <f>VLOOKUP(B58,'U1&amp;2'!C:C,1,FALSE)</f>
        <v>70001234-100</v>
      </c>
    </row>
    <row r="59" spans="1:12">
      <c r="A59" t="s">
        <v>140</v>
      </c>
      <c r="B59" t="s">
        <v>99</v>
      </c>
      <c r="C59" t="e">
        <f t="shared" ca="1" si="0"/>
        <v>#NAME?</v>
      </c>
      <c r="D59" s="2">
        <v>7361.86</v>
      </c>
      <c r="E59" t="str">
        <f>VLOOKUP(B59,'U1&amp;2'!C:C,1,FALSE)</f>
        <v>70001234-102</v>
      </c>
    </row>
    <row r="60" spans="1:12">
      <c r="A60" t="s">
        <v>140</v>
      </c>
      <c r="B60" t="s">
        <v>101</v>
      </c>
      <c r="C60" t="e">
        <f t="shared" ca="1" si="0"/>
        <v>#NAME?</v>
      </c>
      <c r="D60" s="2">
        <v>1681.5</v>
      </c>
      <c r="E60" t="str">
        <f>VLOOKUP(B60,'U1&amp;2'!C:C,1,FALSE)</f>
        <v>70001234-103</v>
      </c>
    </row>
    <row r="61" spans="1:12">
      <c r="A61" t="s">
        <v>140</v>
      </c>
      <c r="B61" t="s">
        <v>171</v>
      </c>
      <c r="C61" t="e">
        <f t="shared" ca="1" si="0"/>
        <v>#NAME?</v>
      </c>
      <c r="D61" s="2">
        <v>-382.2</v>
      </c>
      <c r="E61" t="str">
        <f>VLOOKUP(B61,'U1&amp;2'!C:C,1,FALSE)</f>
        <v>70001234-108</v>
      </c>
    </row>
    <row r="62" spans="1:12">
      <c r="D62" s="3">
        <v>2538597.13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21"/>
  <sheetViews>
    <sheetView topLeftCell="A2" zoomScale="175" zoomScaleNormal="175" workbookViewId="0">
      <selection activeCell="C12" sqref="C12"/>
    </sheetView>
  </sheetViews>
  <sheetFormatPr defaultRowHeight="14.25"/>
  <cols>
    <col min="3" max="4" width="15.875" bestFit="1" customWidth="1"/>
    <col min="5" max="5" width="14.625" bestFit="1" customWidth="1"/>
  </cols>
  <sheetData>
    <row r="8" spans="2:5">
      <c r="C8" s="41" t="s">
        <v>17</v>
      </c>
      <c r="D8" s="42" t="s">
        <v>19</v>
      </c>
      <c r="E8" s="43" t="s">
        <v>22</v>
      </c>
    </row>
    <row r="9" spans="2:5">
      <c r="B9" s="1">
        <v>45474</v>
      </c>
      <c r="C9" s="30">
        <v>375469.32</v>
      </c>
      <c r="D9" s="38">
        <v>319506.88</v>
      </c>
      <c r="E9" s="3">
        <f>SUM(C9:D9)</f>
        <v>694976.2</v>
      </c>
    </row>
    <row r="10" spans="2:5">
      <c r="B10" s="1">
        <v>45505</v>
      </c>
      <c r="C10" s="30">
        <v>279914.01</v>
      </c>
      <c r="D10" s="38">
        <v>220324.18</v>
      </c>
      <c r="E10" s="3">
        <f t="shared" ref="E10:E20" si="0">SUM(C10:D10)</f>
        <v>500238.19</v>
      </c>
    </row>
    <row r="11" spans="2:5">
      <c r="B11" s="1">
        <v>45536</v>
      </c>
      <c r="C11" s="30">
        <v>264101.75</v>
      </c>
      <c r="D11" s="38">
        <v>128156.71</v>
      </c>
      <c r="E11" s="3">
        <f t="shared" si="0"/>
        <v>392258.46</v>
      </c>
    </row>
    <row r="12" spans="2:5">
      <c r="B12" s="1">
        <v>45566</v>
      </c>
      <c r="C12" s="30">
        <v>506689.39</v>
      </c>
      <c r="D12" s="38">
        <v>303046.81</v>
      </c>
      <c r="E12" s="3">
        <f t="shared" si="0"/>
        <v>809736.2</v>
      </c>
    </row>
    <row r="13" spans="2:5">
      <c r="B13" s="1">
        <v>45597</v>
      </c>
      <c r="C13" s="30">
        <v>834517.89</v>
      </c>
      <c r="D13" s="38">
        <v>228306.56</v>
      </c>
      <c r="E13" s="3">
        <f t="shared" si="0"/>
        <v>1062824.45</v>
      </c>
    </row>
    <row r="14" spans="2:5">
      <c r="B14" s="1">
        <v>45627</v>
      </c>
      <c r="C14" s="30">
        <v>556500</v>
      </c>
      <c r="D14" s="38">
        <v>185000</v>
      </c>
      <c r="E14" s="3">
        <f t="shared" si="0"/>
        <v>741500</v>
      </c>
    </row>
    <row r="15" spans="2:5">
      <c r="B15" s="1">
        <v>45658</v>
      </c>
      <c r="C15" s="30">
        <f>514347.05+67112</f>
        <v>581459.05000000005</v>
      </c>
      <c r="D15" s="38">
        <v>245304.81</v>
      </c>
      <c r="E15" s="3">
        <f t="shared" si="0"/>
        <v>826763.8600000001</v>
      </c>
    </row>
    <row r="16" spans="2:5">
      <c r="B16" s="1">
        <v>45689</v>
      </c>
      <c r="C16" s="30">
        <v>401424.73</v>
      </c>
      <c r="D16" s="38">
        <v>359371.32</v>
      </c>
      <c r="E16" s="3">
        <f t="shared" si="0"/>
        <v>760796.05</v>
      </c>
    </row>
    <row r="17" spans="2:5">
      <c r="B17" s="1">
        <v>45717</v>
      </c>
      <c r="C17" s="30">
        <v>429813.5</v>
      </c>
      <c r="D17" s="38">
        <v>607405.62</v>
      </c>
      <c r="E17" s="3">
        <f t="shared" si="0"/>
        <v>1037219.12</v>
      </c>
    </row>
    <row r="18" spans="2:5">
      <c r="B18" s="1">
        <v>45748</v>
      </c>
      <c r="C18" s="30">
        <v>892834.59</v>
      </c>
      <c r="D18" s="38">
        <v>642300.05000000005</v>
      </c>
      <c r="E18" s="3">
        <f t="shared" si="0"/>
        <v>1535134.6400000001</v>
      </c>
    </row>
    <row r="19" spans="2:5">
      <c r="B19" s="1">
        <v>45778</v>
      </c>
      <c r="C19" s="30">
        <v>771249.25</v>
      </c>
      <c r="D19" s="38">
        <v>694307.89</v>
      </c>
      <c r="E19" s="3">
        <f t="shared" si="0"/>
        <v>1465557.1400000001</v>
      </c>
    </row>
    <row r="20" spans="2:5">
      <c r="B20" s="1">
        <v>45809</v>
      </c>
      <c r="C20" s="30">
        <v>2538597.15</v>
      </c>
      <c r="D20" s="38">
        <v>457958.36</v>
      </c>
      <c r="E20" s="3">
        <f t="shared" si="0"/>
        <v>2996555.51</v>
      </c>
    </row>
    <row r="21" spans="2:5">
      <c r="C21" s="39">
        <f t="shared" ref="C21:E21" si="1">SUM(C9:C20)</f>
        <v>8432570.6300000008</v>
      </c>
      <c r="D21" s="40">
        <f t="shared" si="1"/>
        <v>4390989.1900000004</v>
      </c>
      <c r="E21" s="40">
        <f t="shared" si="1"/>
        <v>12823559.82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D5" sqref="D5:E10"/>
    </sheetView>
  </sheetViews>
  <sheetFormatPr defaultRowHeight="14.25"/>
  <cols>
    <col min="1" max="1" width="36.25" bestFit="1" customWidth="1"/>
    <col min="2" max="2" width="16.125" customWidth="1"/>
    <col min="3" max="5" width="11.125" customWidth="1"/>
    <col min="6" max="6" width="12.125" customWidth="1"/>
  </cols>
  <sheetData>
    <row r="3" spans="1:6">
      <c r="A3" s="54" t="s">
        <v>535</v>
      </c>
      <c r="B3" s="54" t="s">
        <v>534</v>
      </c>
    </row>
    <row r="4" spans="1:6">
      <c r="A4" s="54" t="s">
        <v>152</v>
      </c>
      <c r="B4" t="s">
        <v>526</v>
      </c>
      <c r="C4" t="s">
        <v>527</v>
      </c>
      <c r="D4" t="s">
        <v>528</v>
      </c>
      <c r="E4" t="s">
        <v>529</v>
      </c>
      <c r="F4" t="s">
        <v>153</v>
      </c>
    </row>
    <row r="5" spans="1:6">
      <c r="A5" s="46" t="s">
        <v>123</v>
      </c>
      <c r="B5" s="204">
        <v>3262406.2820945</v>
      </c>
      <c r="C5" s="204">
        <v>3264729.7420945</v>
      </c>
      <c r="D5" s="204">
        <v>1652183.7750182501</v>
      </c>
      <c r="E5" s="204">
        <v>1652184.45881775</v>
      </c>
      <c r="F5" s="204">
        <v>9831504.2580249999</v>
      </c>
    </row>
    <row r="6" spans="1:6">
      <c r="A6" s="46" t="s">
        <v>68</v>
      </c>
      <c r="B6" s="204"/>
      <c r="C6" s="204"/>
      <c r="D6" s="204">
        <v>187251.09</v>
      </c>
      <c r="E6" s="204">
        <v>187252.23000000004</v>
      </c>
      <c r="F6" s="204">
        <v>374503.32000000007</v>
      </c>
    </row>
    <row r="7" spans="1:6">
      <c r="A7" s="46" t="s">
        <v>536</v>
      </c>
      <c r="B7" s="204"/>
      <c r="C7" s="204"/>
      <c r="D7" s="204">
        <v>98451.503750000003</v>
      </c>
      <c r="E7" s="204">
        <v>98450.533749999988</v>
      </c>
      <c r="F7" s="204">
        <v>196902.03749999998</v>
      </c>
    </row>
    <row r="8" spans="1:6">
      <c r="A8" s="46" t="s">
        <v>93</v>
      </c>
      <c r="B8" s="204">
        <v>696263.36399999994</v>
      </c>
      <c r="C8" s="204">
        <v>565679.7139999998</v>
      </c>
      <c r="D8" s="204">
        <v>211328.2365</v>
      </c>
      <c r="E8" s="204">
        <v>211328.2365</v>
      </c>
      <c r="F8" s="204">
        <v>1684599.551</v>
      </c>
    </row>
    <row r="9" spans="1:6">
      <c r="A9" s="46" t="s">
        <v>48</v>
      </c>
      <c r="B9" s="204">
        <v>85814.498905500004</v>
      </c>
      <c r="C9" s="204">
        <v>85814.308905500002</v>
      </c>
      <c r="D9" s="204">
        <v>91766.280932249996</v>
      </c>
      <c r="E9" s="204">
        <v>91766.280932249996</v>
      </c>
      <c r="F9" s="204">
        <v>355161.36967549997</v>
      </c>
    </row>
    <row r="10" spans="1:6">
      <c r="A10" s="46" t="s">
        <v>324</v>
      </c>
      <c r="B10" s="204">
        <v>227240.25499999995</v>
      </c>
      <c r="C10" s="204">
        <v>227241.39499999996</v>
      </c>
      <c r="D10" s="204"/>
      <c r="E10" s="204"/>
      <c r="F10" s="204">
        <v>454481.64999999991</v>
      </c>
    </row>
    <row r="11" spans="1:6">
      <c r="A11" s="46" t="s">
        <v>153</v>
      </c>
      <c r="B11" s="204">
        <v>4271724.4000000004</v>
      </c>
      <c r="C11" s="204">
        <v>4143465.1599999997</v>
      </c>
      <c r="D11" s="204">
        <v>2240980.8862005002</v>
      </c>
      <c r="E11" s="204">
        <v>2240981.7399999998</v>
      </c>
      <c r="F11" s="204">
        <v>12897152.1862005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7"/>
  <sheetViews>
    <sheetView workbookViewId="0">
      <selection activeCell="C11" sqref="C11"/>
    </sheetView>
  </sheetViews>
  <sheetFormatPr defaultRowHeight="14.25"/>
  <cols>
    <col min="1" max="1" width="26.375" customWidth="1"/>
    <col min="2" max="2" width="16.125" customWidth="1"/>
    <col min="3" max="3" width="57.75" customWidth="1"/>
    <col min="4" max="6" width="11.125" customWidth="1"/>
    <col min="7" max="7" width="11.125" bestFit="1" customWidth="1"/>
    <col min="8" max="8" width="12.125" bestFit="1" customWidth="1"/>
  </cols>
  <sheetData>
    <row r="3" spans="1:8">
      <c r="A3" s="54" t="s">
        <v>535</v>
      </c>
      <c r="D3" s="54" t="s">
        <v>32</v>
      </c>
    </row>
    <row r="4" spans="1:8">
      <c r="A4" s="54" t="s">
        <v>145</v>
      </c>
      <c r="B4" s="54" t="s">
        <v>125</v>
      </c>
      <c r="C4" s="54" t="s">
        <v>141</v>
      </c>
      <c r="D4" t="s">
        <v>526</v>
      </c>
      <c r="E4" t="s">
        <v>527</v>
      </c>
      <c r="F4" t="s">
        <v>528</v>
      </c>
      <c r="G4" t="s">
        <v>529</v>
      </c>
      <c r="H4" t="s">
        <v>153</v>
      </c>
    </row>
    <row r="5" spans="1:8">
      <c r="A5" t="s">
        <v>123</v>
      </c>
      <c r="B5" t="s">
        <v>127</v>
      </c>
      <c r="C5" t="s">
        <v>525</v>
      </c>
      <c r="D5" s="204">
        <v>-4.4054999988674126E-3</v>
      </c>
      <c r="E5" s="204">
        <v>-4.4054999988674126E-3</v>
      </c>
      <c r="F5" s="204">
        <v>-1.7317499982922868E-3</v>
      </c>
      <c r="G5" s="204">
        <v>2.0677500028867257E-3</v>
      </c>
      <c r="H5" s="204">
        <v>-8.4749999931403863E-3</v>
      </c>
    </row>
    <row r="6" spans="1:8">
      <c r="B6" t="s">
        <v>114</v>
      </c>
      <c r="C6" t="s">
        <v>115</v>
      </c>
      <c r="D6" s="204"/>
      <c r="E6" s="204"/>
      <c r="F6" s="204">
        <v>322434.36875000002</v>
      </c>
      <c r="G6" s="204">
        <v>322434.72874999995</v>
      </c>
      <c r="H6" s="204">
        <v>644869.09749999992</v>
      </c>
    </row>
    <row r="7" spans="1:8">
      <c r="B7" t="s">
        <v>116</v>
      </c>
      <c r="C7" t="s">
        <v>117</v>
      </c>
      <c r="D7" s="204"/>
      <c r="E7" s="204"/>
      <c r="F7" s="204">
        <v>30592.183750000004</v>
      </c>
      <c r="G7" s="204">
        <v>30592.223750000001</v>
      </c>
      <c r="H7" s="204">
        <v>61184.407500000001</v>
      </c>
    </row>
    <row r="8" spans="1:8">
      <c r="B8" t="s">
        <v>128</v>
      </c>
      <c r="C8" t="s">
        <v>401</v>
      </c>
      <c r="D8" s="204">
        <v>91470.027499999997</v>
      </c>
      <c r="E8" s="204">
        <v>91470.147499999992</v>
      </c>
      <c r="F8" s="204"/>
      <c r="G8" s="204"/>
      <c r="H8" s="204">
        <v>182940.17499999999</v>
      </c>
    </row>
    <row r="9" spans="1:8">
      <c r="B9" t="s">
        <v>150</v>
      </c>
      <c r="C9" t="s">
        <v>409</v>
      </c>
      <c r="D9" s="204">
        <v>-3207.32</v>
      </c>
      <c r="E9" s="204">
        <v>-3207.32</v>
      </c>
      <c r="F9" s="204"/>
      <c r="G9" s="204"/>
      <c r="H9" s="204">
        <v>-6414.64</v>
      </c>
    </row>
    <row r="10" spans="1:8">
      <c r="B10" t="s">
        <v>173</v>
      </c>
      <c r="C10" t="s">
        <v>362</v>
      </c>
      <c r="D10" s="204">
        <v>2075</v>
      </c>
      <c r="E10" s="204">
        <v>2075</v>
      </c>
      <c r="F10" s="204"/>
      <c r="G10" s="204"/>
      <c r="H10" s="204">
        <v>4150</v>
      </c>
    </row>
    <row r="11" spans="1:8">
      <c r="B11" t="s">
        <v>160</v>
      </c>
      <c r="C11" t="s">
        <v>364</v>
      </c>
      <c r="D11" s="204">
        <v>178136.1</v>
      </c>
      <c r="E11" s="204">
        <v>178136.1</v>
      </c>
      <c r="F11" s="204"/>
      <c r="G11" s="204"/>
      <c r="H11" s="204">
        <v>356272.2</v>
      </c>
    </row>
    <row r="12" spans="1:8">
      <c r="B12" t="s">
        <v>169</v>
      </c>
      <c r="C12" t="s">
        <v>366</v>
      </c>
      <c r="D12" s="204">
        <v>14.515000000000001</v>
      </c>
      <c r="E12" s="204">
        <v>14.525000000000002</v>
      </c>
      <c r="F12" s="204"/>
      <c r="G12" s="204"/>
      <c r="H12" s="204">
        <v>29.040000000000003</v>
      </c>
    </row>
    <row r="13" spans="1:8">
      <c r="B13" t="s">
        <v>174</v>
      </c>
      <c r="C13" t="s">
        <v>368</v>
      </c>
      <c r="D13" s="204">
        <v>0</v>
      </c>
      <c r="E13" s="204">
        <v>0</v>
      </c>
      <c r="F13" s="204"/>
      <c r="G13" s="204"/>
      <c r="H13" s="204">
        <v>0</v>
      </c>
    </row>
    <row r="14" spans="1:8">
      <c r="B14" t="s">
        <v>170</v>
      </c>
      <c r="C14" t="s">
        <v>378</v>
      </c>
      <c r="D14" s="204">
        <v>505049.61</v>
      </c>
      <c r="E14" s="204">
        <v>505050.12</v>
      </c>
      <c r="F14" s="204"/>
      <c r="G14" s="204"/>
      <c r="H14" s="204">
        <v>1010099.73</v>
      </c>
    </row>
    <row r="15" spans="1:8">
      <c r="B15" t="s">
        <v>161</v>
      </c>
      <c r="C15" t="s">
        <v>380</v>
      </c>
      <c r="D15" s="204">
        <v>237873.12</v>
      </c>
      <c r="E15" s="204">
        <v>237873.16000000003</v>
      </c>
      <c r="F15" s="204"/>
      <c r="G15" s="204"/>
      <c r="H15" s="204">
        <v>475746.28</v>
      </c>
    </row>
    <row r="16" spans="1:8">
      <c r="B16" t="s">
        <v>162</v>
      </c>
      <c r="C16" t="s">
        <v>382</v>
      </c>
      <c r="D16" s="204">
        <v>25623.675000000003</v>
      </c>
      <c r="E16" s="204">
        <v>25623.035000000003</v>
      </c>
      <c r="F16" s="204"/>
      <c r="G16" s="204"/>
      <c r="H16" s="204">
        <v>51246.710000000006</v>
      </c>
    </row>
    <row r="17" spans="1:8">
      <c r="B17" t="s">
        <v>166</v>
      </c>
      <c r="C17" t="s">
        <v>384</v>
      </c>
      <c r="D17" s="204">
        <v>206894.57</v>
      </c>
      <c r="E17" s="204">
        <v>206894.66999999998</v>
      </c>
      <c r="F17" s="204"/>
      <c r="G17" s="204"/>
      <c r="H17" s="204">
        <v>413789.24</v>
      </c>
    </row>
    <row r="18" spans="1:8">
      <c r="B18" t="s">
        <v>163</v>
      </c>
      <c r="C18" t="s">
        <v>386</v>
      </c>
      <c r="D18" s="204">
        <v>115783.49</v>
      </c>
      <c r="E18" s="204">
        <v>115783.59</v>
      </c>
      <c r="F18" s="204"/>
      <c r="G18" s="204"/>
      <c r="H18" s="204">
        <v>231567.08000000002</v>
      </c>
    </row>
    <row r="19" spans="1:8">
      <c r="B19" t="s">
        <v>164</v>
      </c>
      <c r="C19" t="s">
        <v>388</v>
      </c>
      <c r="D19" s="204">
        <v>64281.63</v>
      </c>
      <c r="E19" s="204">
        <v>64281.63</v>
      </c>
      <c r="F19" s="204"/>
      <c r="G19" s="204"/>
      <c r="H19" s="204">
        <v>128563.26</v>
      </c>
    </row>
    <row r="20" spans="1:8">
      <c r="B20" t="s">
        <v>137</v>
      </c>
      <c r="C20" t="s">
        <v>360</v>
      </c>
      <c r="D20" s="204">
        <v>796495.79500000004</v>
      </c>
      <c r="E20" s="204">
        <v>796495.88500000001</v>
      </c>
      <c r="F20" s="204"/>
      <c r="G20" s="204"/>
      <c r="H20" s="204">
        <v>1592991.6800000002</v>
      </c>
    </row>
    <row r="21" spans="1:8">
      <c r="B21" t="s">
        <v>118</v>
      </c>
      <c r="C21" t="s">
        <v>119</v>
      </c>
      <c r="D21" s="204">
        <v>2780.6915000000004</v>
      </c>
      <c r="E21" s="204">
        <v>2780.6615000000002</v>
      </c>
      <c r="F21" s="204">
        <v>5561.2630000000008</v>
      </c>
      <c r="G21" s="204">
        <v>5561.2630000000008</v>
      </c>
      <c r="H21" s="204">
        <v>16683.879000000001</v>
      </c>
    </row>
    <row r="22" spans="1:8">
      <c r="B22" t="s">
        <v>138</v>
      </c>
      <c r="C22" t="s">
        <v>393</v>
      </c>
      <c r="D22" s="204">
        <v>1022808.46</v>
      </c>
      <c r="E22" s="204">
        <v>1025131.6099999999</v>
      </c>
      <c r="F22" s="204"/>
      <c r="G22" s="204"/>
      <c r="H22" s="204">
        <v>2047940.0699999998</v>
      </c>
    </row>
    <row r="23" spans="1:8">
      <c r="B23" t="s">
        <v>121</v>
      </c>
      <c r="C23" t="s">
        <v>122</v>
      </c>
      <c r="D23" s="204"/>
      <c r="E23" s="204"/>
      <c r="F23" s="204">
        <v>75531.596250000002</v>
      </c>
      <c r="G23" s="204">
        <v>75531.876250000001</v>
      </c>
      <c r="H23" s="204">
        <v>151063.4725</v>
      </c>
    </row>
    <row r="24" spans="1:8">
      <c r="B24" t="s">
        <v>139</v>
      </c>
      <c r="C24" t="s">
        <v>122</v>
      </c>
      <c r="D24" s="204">
        <v>2366.1125000000002</v>
      </c>
      <c r="E24" s="204">
        <v>2366.1224999999999</v>
      </c>
      <c r="F24" s="204"/>
      <c r="G24" s="204"/>
      <c r="H24" s="204">
        <v>4732.2350000000006</v>
      </c>
    </row>
    <row r="25" spans="1:8">
      <c r="B25" t="s">
        <v>175</v>
      </c>
      <c r="C25" t="s">
        <v>287</v>
      </c>
      <c r="D25" s="204"/>
      <c r="E25" s="204"/>
      <c r="F25" s="204">
        <v>1897.26</v>
      </c>
      <c r="G25" s="204">
        <v>1897.26</v>
      </c>
      <c r="H25" s="204">
        <v>3794.52</v>
      </c>
    </row>
    <row r="26" spans="1:8">
      <c r="B26" t="s">
        <v>165</v>
      </c>
      <c r="C26" t="s">
        <v>289</v>
      </c>
      <c r="D26" s="204"/>
      <c r="E26" s="204"/>
      <c r="F26" s="204">
        <v>1216167.105</v>
      </c>
      <c r="G26" s="204">
        <v>1216167.105</v>
      </c>
      <c r="H26" s="204">
        <v>2432334.21</v>
      </c>
    </row>
    <row r="27" spans="1:8">
      <c r="B27" t="s">
        <v>168</v>
      </c>
      <c r="C27" t="s">
        <v>395</v>
      </c>
      <c r="D27" s="204">
        <v>12035</v>
      </c>
      <c r="E27" s="204">
        <v>12035</v>
      </c>
      <c r="F27" s="204"/>
      <c r="G27" s="204"/>
      <c r="H27" s="204">
        <v>24070</v>
      </c>
    </row>
    <row r="28" spans="1:8">
      <c r="B28" t="s">
        <v>171</v>
      </c>
      <c r="C28" t="s">
        <v>525</v>
      </c>
      <c r="D28" s="204">
        <v>1925.8100000000002</v>
      </c>
      <c r="E28" s="204">
        <v>1925.8100000000002</v>
      </c>
      <c r="F28" s="204"/>
      <c r="G28" s="204"/>
      <c r="H28" s="204">
        <v>3851.6200000000003</v>
      </c>
    </row>
    <row r="29" spans="1:8">
      <c r="A29" t="s">
        <v>538</v>
      </c>
      <c r="D29" s="204">
        <v>3262406.2820945</v>
      </c>
      <c r="E29" s="204">
        <v>3264729.7420945</v>
      </c>
      <c r="F29" s="204">
        <v>1652183.7750182501</v>
      </c>
      <c r="G29" s="204">
        <v>1652184.45881775</v>
      </c>
      <c r="H29" s="204">
        <v>9831504.258024998</v>
      </c>
    </row>
    <row r="30" spans="1:8">
      <c r="A30" t="s">
        <v>68</v>
      </c>
      <c r="B30" t="s">
        <v>85</v>
      </c>
      <c r="C30" t="s">
        <v>86</v>
      </c>
      <c r="D30" s="204"/>
      <c r="E30" s="204"/>
      <c r="F30" s="204">
        <v>109.57</v>
      </c>
      <c r="G30" s="204">
        <v>109.57</v>
      </c>
      <c r="H30" s="204">
        <v>219.14</v>
      </c>
    </row>
    <row r="31" spans="1:8">
      <c r="B31" t="s">
        <v>87</v>
      </c>
      <c r="C31" t="s">
        <v>88</v>
      </c>
      <c r="D31" s="204"/>
      <c r="E31" s="204"/>
      <c r="F31" s="204">
        <v>139.88999999999999</v>
      </c>
      <c r="G31" s="204">
        <v>139.88999999999999</v>
      </c>
      <c r="H31" s="204">
        <v>279.77999999999997</v>
      </c>
    </row>
    <row r="32" spans="1:8">
      <c r="B32" t="s">
        <v>69</v>
      </c>
      <c r="C32" t="s">
        <v>70</v>
      </c>
      <c r="D32" s="204"/>
      <c r="E32" s="204"/>
      <c r="F32" s="204">
        <v>17643.724999999999</v>
      </c>
      <c r="G32" s="204">
        <v>17644.024999999998</v>
      </c>
      <c r="H32" s="204">
        <v>35287.75</v>
      </c>
    </row>
    <row r="33" spans="1:8">
      <c r="B33" t="s">
        <v>71</v>
      </c>
      <c r="C33" t="s">
        <v>72</v>
      </c>
      <c r="D33" s="204"/>
      <c r="E33" s="204"/>
      <c r="F33" s="204">
        <v>76767.351249999992</v>
      </c>
      <c r="G33" s="204">
        <v>76767.371249999997</v>
      </c>
      <c r="H33" s="204">
        <v>153534.72249999997</v>
      </c>
    </row>
    <row r="34" spans="1:8">
      <c r="B34" t="s">
        <v>73</v>
      </c>
      <c r="C34" t="s">
        <v>74</v>
      </c>
      <c r="D34" s="204"/>
      <c r="E34" s="204"/>
      <c r="F34" s="204">
        <v>39075.273749999993</v>
      </c>
      <c r="G34" s="204">
        <v>39075.853750000009</v>
      </c>
      <c r="H34" s="204">
        <v>78151.127500000002</v>
      </c>
    </row>
    <row r="35" spans="1:8">
      <c r="B35" t="s">
        <v>75</v>
      </c>
      <c r="C35" t="s">
        <v>76</v>
      </c>
      <c r="D35" s="204"/>
      <c r="E35" s="204"/>
      <c r="F35" s="204">
        <v>4274.2087499999998</v>
      </c>
      <c r="G35" s="204">
        <v>4274.2887499999997</v>
      </c>
      <c r="H35" s="204">
        <v>8548.4974999999995</v>
      </c>
    </row>
    <row r="36" spans="1:8">
      <c r="B36" t="s">
        <v>77</v>
      </c>
      <c r="C36" t="s">
        <v>78</v>
      </c>
      <c r="D36" s="204"/>
      <c r="E36" s="204"/>
      <c r="F36" s="204">
        <v>23032.89</v>
      </c>
      <c r="G36" s="204">
        <v>23032.89</v>
      </c>
      <c r="H36" s="204">
        <v>46065.78</v>
      </c>
    </row>
    <row r="37" spans="1:8">
      <c r="B37" t="s">
        <v>79</v>
      </c>
      <c r="C37" t="s">
        <v>80</v>
      </c>
      <c r="D37" s="204"/>
      <c r="E37" s="204"/>
      <c r="F37" s="204">
        <v>10304.049999999999</v>
      </c>
      <c r="G37" s="204">
        <v>10304.07</v>
      </c>
      <c r="H37" s="204">
        <v>20608.12</v>
      </c>
    </row>
    <row r="38" spans="1:8">
      <c r="B38" t="s">
        <v>81</v>
      </c>
      <c r="C38" t="s">
        <v>82</v>
      </c>
      <c r="D38" s="204"/>
      <c r="E38" s="204"/>
      <c r="F38" s="204">
        <v>2757.32</v>
      </c>
      <c r="G38" s="204">
        <v>2757.4600000000005</v>
      </c>
      <c r="H38" s="204">
        <v>5514.7800000000007</v>
      </c>
    </row>
    <row r="39" spans="1:8">
      <c r="B39" t="s">
        <v>83</v>
      </c>
      <c r="C39" t="s">
        <v>84</v>
      </c>
      <c r="D39" s="204"/>
      <c r="E39" s="204"/>
      <c r="F39" s="204">
        <v>12600.651250000001</v>
      </c>
      <c r="G39" s="204">
        <v>12600.651250000001</v>
      </c>
      <c r="H39" s="204">
        <v>25201.302500000002</v>
      </c>
    </row>
    <row r="40" spans="1:8">
      <c r="B40" t="s">
        <v>91</v>
      </c>
      <c r="C40" t="s">
        <v>92</v>
      </c>
      <c r="D40" s="204"/>
      <c r="E40" s="204"/>
      <c r="F40" s="204">
        <v>546.16</v>
      </c>
      <c r="G40" s="204">
        <v>546.16</v>
      </c>
      <c r="H40" s="204">
        <v>1092.32</v>
      </c>
    </row>
    <row r="41" spans="1:8">
      <c r="A41" t="s">
        <v>539</v>
      </c>
      <c r="D41" s="204"/>
      <c r="E41" s="204"/>
      <c r="F41" s="204">
        <v>187251.09</v>
      </c>
      <c r="G41" s="204">
        <v>187252.23000000004</v>
      </c>
      <c r="H41" s="204">
        <v>374503.32</v>
      </c>
    </row>
    <row r="42" spans="1:8">
      <c r="A42" t="s">
        <v>536</v>
      </c>
      <c r="B42" t="s">
        <v>45</v>
      </c>
      <c r="C42" t="s">
        <v>46</v>
      </c>
      <c r="D42" s="204"/>
      <c r="E42" s="204"/>
      <c r="F42" s="204">
        <v>49.5</v>
      </c>
      <c r="G42" s="204">
        <v>49.5</v>
      </c>
      <c r="H42" s="204">
        <v>99</v>
      </c>
    </row>
    <row r="43" spans="1:8">
      <c r="B43" t="s">
        <v>36</v>
      </c>
      <c r="C43" t="s">
        <v>37</v>
      </c>
      <c r="D43" s="204"/>
      <c r="E43" s="204"/>
      <c r="F43" s="204">
        <v>49290.973750000005</v>
      </c>
      <c r="G43" s="204">
        <v>49289.893749999996</v>
      </c>
      <c r="H43" s="204">
        <v>98580.867499999993</v>
      </c>
    </row>
    <row r="44" spans="1:8">
      <c r="B44" t="s">
        <v>41</v>
      </c>
      <c r="C44" t="s">
        <v>42</v>
      </c>
      <c r="D44" s="204"/>
      <c r="E44" s="204"/>
      <c r="F44" s="204">
        <v>4933.5</v>
      </c>
      <c r="G44" s="204">
        <v>4933.5</v>
      </c>
      <c r="H44" s="204">
        <v>9867</v>
      </c>
    </row>
    <row r="45" spans="1:8">
      <c r="B45" t="s">
        <v>43</v>
      </c>
      <c r="C45" t="s">
        <v>44</v>
      </c>
      <c r="D45" s="204"/>
      <c r="E45" s="204"/>
      <c r="F45" s="204">
        <v>44177.520000000004</v>
      </c>
      <c r="G45" s="204">
        <v>44177.63</v>
      </c>
      <c r="H45" s="204">
        <v>88355.15</v>
      </c>
    </row>
    <row r="46" spans="1:8">
      <c r="B46" t="s">
        <v>172</v>
      </c>
      <c r="C46" t="s">
        <v>241</v>
      </c>
      <c r="D46" s="204"/>
      <c r="E46" s="204"/>
      <c r="F46" s="204">
        <v>1.0000000000218279E-2</v>
      </c>
      <c r="G46" s="204">
        <v>1.0000000000218279E-2</v>
      </c>
      <c r="H46" s="204">
        <v>2.0000000000436557E-2</v>
      </c>
    </row>
    <row r="47" spans="1:8">
      <c r="A47" t="s">
        <v>547</v>
      </c>
      <c r="D47" s="204"/>
      <c r="E47" s="204"/>
      <c r="F47" s="204">
        <v>98451.503750000003</v>
      </c>
      <c r="G47" s="204">
        <v>98450.533749999988</v>
      </c>
      <c r="H47" s="204">
        <v>196902.03749999998</v>
      </c>
    </row>
    <row r="48" spans="1:8">
      <c r="A48" t="s">
        <v>93</v>
      </c>
      <c r="B48" t="s">
        <v>95</v>
      </c>
      <c r="C48" t="s">
        <v>96</v>
      </c>
      <c r="D48" s="204">
        <v>306005.52399999998</v>
      </c>
      <c r="E48" s="204">
        <v>304591.33549999993</v>
      </c>
      <c r="F48" s="204">
        <v>101977.11649999997</v>
      </c>
      <c r="G48" s="204">
        <v>101977.11649999997</v>
      </c>
      <c r="H48" s="204">
        <v>814551.09249999991</v>
      </c>
    </row>
    <row r="49" spans="1:8">
      <c r="B49" t="s">
        <v>97</v>
      </c>
      <c r="C49" t="s">
        <v>98</v>
      </c>
      <c r="D49" s="204">
        <v>33194.25</v>
      </c>
      <c r="E49" s="204">
        <v>32285.5985</v>
      </c>
      <c r="F49" s="204">
        <v>11064.7</v>
      </c>
      <c r="G49" s="204">
        <v>11064.7</v>
      </c>
      <c r="H49" s="204">
        <v>87609.248500000002</v>
      </c>
    </row>
    <row r="50" spans="1:8">
      <c r="B50" t="s">
        <v>99</v>
      </c>
      <c r="C50" t="s">
        <v>100</v>
      </c>
      <c r="D50" s="204">
        <v>205726.02</v>
      </c>
      <c r="E50" s="204">
        <v>205726</v>
      </c>
      <c r="F50" s="204">
        <v>68575.329999999987</v>
      </c>
      <c r="G50" s="204">
        <v>68575.329999999987</v>
      </c>
      <c r="H50" s="204">
        <v>548602.67999999993</v>
      </c>
    </row>
    <row r="51" spans="1:8">
      <c r="B51" t="s">
        <v>101</v>
      </c>
      <c r="C51" t="s">
        <v>102</v>
      </c>
      <c r="D51" s="204">
        <v>128260.81999999999</v>
      </c>
      <c r="E51" s="204"/>
      <c r="F51" s="204">
        <v>21376.809999999998</v>
      </c>
      <c r="G51" s="204">
        <v>21376.809999999998</v>
      </c>
      <c r="H51" s="204">
        <v>171014.44</v>
      </c>
    </row>
    <row r="52" spans="1:8">
      <c r="B52" t="s">
        <v>104</v>
      </c>
      <c r="C52" t="s">
        <v>105</v>
      </c>
      <c r="D52" s="204">
        <v>4111.07</v>
      </c>
      <c r="E52" s="204">
        <v>4111.08</v>
      </c>
      <c r="F52" s="204">
        <v>1370.39</v>
      </c>
      <c r="G52" s="204">
        <v>1370.39</v>
      </c>
      <c r="H52" s="204">
        <v>10962.929999999998</v>
      </c>
    </row>
    <row r="53" spans="1:8">
      <c r="B53" t="s">
        <v>171</v>
      </c>
      <c r="C53" t="s">
        <v>282</v>
      </c>
      <c r="D53" s="204"/>
      <c r="E53" s="204"/>
      <c r="F53" s="204">
        <v>641.94000000000005</v>
      </c>
      <c r="G53" s="204">
        <v>641.94000000000005</v>
      </c>
      <c r="H53" s="204">
        <v>1283.8800000000001</v>
      </c>
    </row>
    <row r="54" spans="1:8">
      <c r="B54" t="s">
        <v>106</v>
      </c>
      <c r="C54" t="s">
        <v>107</v>
      </c>
      <c r="D54" s="204">
        <v>4947.84</v>
      </c>
      <c r="E54" s="204">
        <v>4947.84</v>
      </c>
      <c r="F54" s="204">
        <v>1649.28</v>
      </c>
      <c r="G54" s="204">
        <v>1649.28</v>
      </c>
      <c r="H54" s="204">
        <v>13194.240000000002</v>
      </c>
    </row>
    <row r="55" spans="1:8">
      <c r="B55" t="s">
        <v>108</v>
      </c>
      <c r="C55" t="s">
        <v>109</v>
      </c>
      <c r="D55" s="204">
        <v>14017.840000000002</v>
      </c>
      <c r="E55" s="204">
        <v>14017.860000000002</v>
      </c>
      <c r="F55" s="204">
        <v>4672.6699999999992</v>
      </c>
      <c r="G55" s="204">
        <v>4672.6699999999992</v>
      </c>
      <c r="H55" s="204">
        <v>37381.040000000001</v>
      </c>
    </row>
    <row r="56" spans="1:8">
      <c r="A56" t="s">
        <v>540</v>
      </c>
      <c r="D56" s="204">
        <v>696263.36399999983</v>
      </c>
      <c r="E56" s="204">
        <v>565679.7139999998</v>
      </c>
      <c r="F56" s="204">
        <v>211328.2365</v>
      </c>
      <c r="G56" s="204">
        <v>211328.2365</v>
      </c>
      <c r="H56" s="204">
        <v>1684599.5509999995</v>
      </c>
    </row>
    <row r="57" spans="1:8">
      <c r="A57" t="s">
        <v>48</v>
      </c>
      <c r="B57" t="s">
        <v>66</v>
      </c>
      <c r="C57" t="s">
        <v>67</v>
      </c>
      <c r="D57" s="204">
        <v>445.93794099999997</v>
      </c>
      <c r="E57" s="204">
        <v>445.95794100000001</v>
      </c>
      <c r="F57" s="204">
        <v>476.87352949999996</v>
      </c>
      <c r="G57" s="204">
        <v>476.87352949999996</v>
      </c>
      <c r="H57" s="204">
        <v>1845.6429409999998</v>
      </c>
    </row>
    <row r="58" spans="1:8">
      <c r="B58" t="s">
        <v>49</v>
      </c>
      <c r="C58" t="s">
        <v>50</v>
      </c>
      <c r="D58" s="204">
        <v>5459.0729769999998</v>
      </c>
      <c r="E58" s="204">
        <v>5459.0429770000001</v>
      </c>
      <c r="F58" s="204">
        <v>5837.5561709999993</v>
      </c>
      <c r="G58" s="204">
        <v>5837.5561709999993</v>
      </c>
      <c r="H58" s="204">
        <v>22593.228296000001</v>
      </c>
    </row>
    <row r="59" spans="1:8">
      <c r="B59" t="s">
        <v>52</v>
      </c>
      <c r="C59" t="s">
        <v>53</v>
      </c>
      <c r="D59" s="204">
        <v>25597.967351000003</v>
      </c>
      <c r="E59" s="204">
        <v>25597.987351000003</v>
      </c>
      <c r="F59" s="204">
        <v>27373.583824499998</v>
      </c>
      <c r="G59" s="204">
        <v>27373.583824499998</v>
      </c>
      <c r="H59" s="204">
        <v>105943.122351</v>
      </c>
    </row>
    <row r="60" spans="1:8">
      <c r="B60" t="s">
        <v>54</v>
      </c>
      <c r="C60" t="s">
        <v>55</v>
      </c>
      <c r="D60" s="204">
        <v>11995.953971999999</v>
      </c>
      <c r="E60" s="204">
        <v>11995.853972000001</v>
      </c>
      <c r="F60" s="204">
        <v>12827.622493249999</v>
      </c>
      <c r="G60" s="204">
        <v>12827.622493249999</v>
      </c>
      <c r="H60" s="204">
        <v>49647.052930499995</v>
      </c>
    </row>
    <row r="61" spans="1:8">
      <c r="B61" t="s">
        <v>56</v>
      </c>
      <c r="C61" t="s">
        <v>57</v>
      </c>
      <c r="D61" s="204">
        <v>949.65666449999992</v>
      </c>
      <c r="E61" s="204">
        <v>949.63666449999994</v>
      </c>
      <c r="F61" s="204">
        <v>1015.414914</v>
      </c>
      <c r="G61" s="204">
        <v>1015.414914</v>
      </c>
      <c r="H61" s="204">
        <v>3930.123157</v>
      </c>
    </row>
    <row r="62" spans="1:8">
      <c r="B62" t="s">
        <v>58</v>
      </c>
      <c r="C62" t="s">
        <v>59</v>
      </c>
      <c r="D62" s="204">
        <v>8246.69</v>
      </c>
      <c r="E62" s="204">
        <v>8246.69</v>
      </c>
      <c r="F62" s="204">
        <v>8818.7099999999991</v>
      </c>
      <c r="G62" s="204">
        <v>8818.7099999999991</v>
      </c>
      <c r="H62" s="204">
        <v>34130.800000000003</v>
      </c>
    </row>
    <row r="63" spans="1:8">
      <c r="B63" t="s">
        <v>60</v>
      </c>
      <c r="C63" t="s">
        <v>61</v>
      </c>
      <c r="D63" s="204">
        <v>31133.980000000003</v>
      </c>
      <c r="E63" s="204">
        <v>31133.910000000003</v>
      </c>
      <c r="F63" s="204">
        <v>33293.570000000007</v>
      </c>
      <c r="G63" s="204">
        <v>33293.570000000007</v>
      </c>
      <c r="H63" s="204">
        <v>128855.03000000003</v>
      </c>
    </row>
    <row r="64" spans="1:8">
      <c r="B64" t="s">
        <v>64</v>
      </c>
      <c r="C64" t="s">
        <v>65</v>
      </c>
      <c r="D64" s="204">
        <v>1985.2399999999998</v>
      </c>
      <c r="E64" s="204">
        <v>1985.2299999999996</v>
      </c>
      <c r="F64" s="204">
        <v>2122.9500000000003</v>
      </c>
      <c r="G64" s="204">
        <v>2122.9500000000003</v>
      </c>
      <c r="H64" s="204">
        <v>8216.3700000000008</v>
      </c>
    </row>
    <row r="65" spans="1:8">
      <c r="A65" t="s">
        <v>541</v>
      </c>
      <c r="D65" s="204">
        <v>85814.498905500004</v>
      </c>
      <c r="E65" s="204">
        <v>85814.308905500002</v>
      </c>
      <c r="F65" s="204">
        <v>91766.280932249996</v>
      </c>
      <c r="G65" s="204">
        <v>91766.280932249996</v>
      </c>
      <c r="H65" s="204">
        <v>355161.36967550003</v>
      </c>
    </row>
    <row r="66" spans="1:8">
      <c r="A66" t="s">
        <v>324</v>
      </c>
      <c r="B66" t="s">
        <v>129</v>
      </c>
      <c r="C66" t="s">
        <v>325</v>
      </c>
      <c r="D66" s="204">
        <v>26013.420000000002</v>
      </c>
      <c r="E66" s="204">
        <v>26013.79</v>
      </c>
      <c r="F66" s="204"/>
      <c r="G66" s="204"/>
      <c r="H66" s="204">
        <v>52027.210000000006</v>
      </c>
    </row>
    <row r="67" spans="1:8">
      <c r="B67" t="s">
        <v>130</v>
      </c>
      <c r="C67" t="s">
        <v>327</v>
      </c>
      <c r="D67" s="204">
        <v>87717.150000000009</v>
      </c>
      <c r="E67" s="204">
        <v>87717.199999999983</v>
      </c>
      <c r="F67" s="204"/>
      <c r="G67" s="204"/>
      <c r="H67" s="204">
        <v>175434.34999999998</v>
      </c>
    </row>
    <row r="68" spans="1:8">
      <c r="B68" t="s">
        <v>131</v>
      </c>
      <c r="C68" t="s">
        <v>329</v>
      </c>
      <c r="D68" s="204">
        <v>20755.55</v>
      </c>
      <c r="E68" s="204">
        <v>20756</v>
      </c>
      <c r="F68" s="204"/>
      <c r="G68" s="204"/>
      <c r="H68" s="204">
        <v>41511.550000000003</v>
      </c>
    </row>
    <row r="69" spans="1:8">
      <c r="B69" t="s">
        <v>149</v>
      </c>
      <c r="C69" t="s">
        <v>331</v>
      </c>
      <c r="D69" s="204">
        <v>4318.0574999999999</v>
      </c>
      <c r="E69" s="204">
        <v>4318.1075000000001</v>
      </c>
      <c r="F69" s="204"/>
      <c r="G69" s="204"/>
      <c r="H69" s="204">
        <v>8636.1650000000009</v>
      </c>
    </row>
    <row r="70" spans="1:8">
      <c r="B70" t="s">
        <v>132</v>
      </c>
      <c r="C70" t="s">
        <v>333</v>
      </c>
      <c r="D70" s="204">
        <v>39445.93</v>
      </c>
      <c r="E70" s="204">
        <v>39445.93</v>
      </c>
      <c r="F70" s="204"/>
      <c r="G70" s="204"/>
      <c r="H70" s="204">
        <v>78891.86</v>
      </c>
    </row>
    <row r="71" spans="1:8">
      <c r="B71" t="s">
        <v>133</v>
      </c>
      <c r="C71" t="s">
        <v>335</v>
      </c>
      <c r="D71" s="204">
        <v>8529.56</v>
      </c>
      <c r="E71" s="204">
        <v>8529.58</v>
      </c>
      <c r="F71" s="204"/>
      <c r="G71" s="204"/>
      <c r="H71" s="204">
        <v>17059.14</v>
      </c>
    </row>
    <row r="72" spans="1:8">
      <c r="B72" t="s">
        <v>134</v>
      </c>
      <c r="C72" t="s">
        <v>337</v>
      </c>
      <c r="D72" s="204">
        <v>7046.43</v>
      </c>
      <c r="E72" s="204">
        <v>7046.5</v>
      </c>
      <c r="F72" s="204"/>
      <c r="G72" s="204"/>
      <c r="H72" s="204">
        <v>14092.93</v>
      </c>
    </row>
    <row r="73" spans="1:8">
      <c r="B73" t="s">
        <v>176</v>
      </c>
      <c r="C73" t="s">
        <v>339</v>
      </c>
      <c r="D73" s="204">
        <v>748.93</v>
      </c>
      <c r="E73" s="204">
        <v>748.93</v>
      </c>
      <c r="F73" s="204"/>
      <c r="G73" s="204"/>
      <c r="H73" s="204">
        <v>1497.86</v>
      </c>
    </row>
    <row r="74" spans="1:8">
      <c r="B74" t="s">
        <v>135</v>
      </c>
      <c r="C74" t="s">
        <v>341</v>
      </c>
      <c r="D74" s="204">
        <v>22459.3675</v>
      </c>
      <c r="E74" s="204">
        <v>22459.427500000002</v>
      </c>
      <c r="F74" s="204"/>
      <c r="G74" s="204"/>
      <c r="H74" s="204">
        <v>44918.794999999998</v>
      </c>
    </row>
    <row r="75" spans="1:8">
      <c r="B75" t="s">
        <v>136</v>
      </c>
      <c r="C75" t="s">
        <v>343</v>
      </c>
      <c r="D75" s="204">
        <v>10205.859999999999</v>
      </c>
      <c r="E75" s="204">
        <v>10205.93</v>
      </c>
      <c r="F75" s="204"/>
      <c r="G75" s="204"/>
      <c r="H75" s="204">
        <v>20411.79</v>
      </c>
    </row>
    <row r="76" spans="1:8">
      <c r="A76" t="s">
        <v>542</v>
      </c>
      <c r="D76" s="204">
        <v>227240.25499999995</v>
      </c>
      <c r="E76" s="204">
        <v>227241.39499999996</v>
      </c>
      <c r="F76" s="204"/>
      <c r="G76" s="204"/>
      <c r="H76" s="204">
        <v>454481.64999999991</v>
      </c>
    </row>
    <row r="77" spans="1:8">
      <c r="A77" t="s">
        <v>153</v>
      </c>
      <c r="D77" s="204">
        <v>4271724.3999999985</v>
      </c>
      <c r="E77" s="204">
        <v>4143465.1600000006</v>
      </c>
      <c r="F77" s="204">
        <v>2240980.8862004997</v>
      </c>
      <c r="G77" s="204">
        <v>2240981.7399999993</v>
      </c>
      <c r="H77" s="204">
        <v>12897152.186200494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workbookViewId="0">
      <pane xSplit="5" ySplit="4" topLeftCell="F26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RowHeight="14.25"/>
  <cols>
    <col min="2" max="2" width="47.375" customWidth="1"/>
    <col min="3" max="3" width="17.625" bestFit="1" customWidth="1"/>
    <col min="4" max="4" width="17.625" hidden="1" customWidth="1"/>
    <col min="5" max="5" width="57.625" bestFit="1" customWidth="1"/>
    <col min="6" max="6" width="15.375" customWidth="1"/>
    <col min="7" max="7" width="14.125" bestFit="1" customWidth="1"/>
    <col min="8" max="14" width="12.375" bestFit="1" customWidth="1"/>
    <col min="15" max="15" width="12.875" customWidth="1"/>
    <col min="16" max="16" width="12.375" bestFit="1" customWidth="1"/>
    <col min="17" max="19" width="14.375" bestFit="1" customWidth="1"/>
  </cols>
  <sheetData>
    <row r="1" spans="1:19" ht="15">
      <c r="A1" s="195" t="s">
        <v>524</v>
      </c>
      <c r="C1" t="s">
        <v>16</v>
      </c>
      <c r="E1" s="196">
        <f>'D&amp;R spend in filing'!M36-SUM(F5:Q170)</f>
        <v>-3.6262004859745502</v>
      </c>
      <c r="F1" s="51">
        <f>'U1&amp;2'!F1+'U3&amp;4'!F1-SUM(F5:F170)</f>
        <v>0</v>
      </c>
      <c r="G1" s="51">
        <f>'U1&amp;2'!G1+'U3&amp;4'!G1-SUM(G5:G170)</f>
        <v>0</v>
      </c>
      <c r="H1" s="51">
        <f>'U1&amp;2'!H1+'U3&amp;4'!H1-SUM(H5:H170)</f>
        <v>0</v>
      </c>
      <c r="I1" s="51">
        <f>'U1&amp;2'!I1+'U3&amp;4'!I1-SUM(I5:I170)</f>
        <v>0</v>
      </c>
      <c r="J1" s="51">
        <f>'U1&amp;2'!J1+'U3&amp;4'!J1-SUM(J5:J170)</f>
        <v>0</v>
      </c>
      <c r="K1" s="51">
        <f>'U1&amp;2'!K1+'U3&amp;4'!K1-SUM(K5:K170)</f>
        <v>-1.0477378964424133E-9</v>
      </c>
      <c r="L1" s="51">
        <f>'U1&amp;2'!L1+'U3&amp;4'!L1-SUM(L5:L170)</f>
        <v>0</v>
      </c>
      <c r="M1" s="51">
        <f>'U1&amp;2'!M1+'U3&amp;4'!M1-SUM(M5:M170)</f>
        <v>0</v>
      </c>
      <c r="N1" s="51">
        <f>'U1&amp;2'!N1+'U3&amp;4'!N1-SUM(N5:N170)</f>
        <v>0</v>
      </c>
      <c r="O1" s="51">
        <f>'U1&amp;2'!O1+'U3&amp;4'!O1-SUM(O5:O170)</f>
        <v>0</v>
      </c>
      <c r="P1" s="51">
        <f>'U1&amp;2'!P1+'U3&amp;4'!P1-SUM(P5:P170)</f>
        <v>0</v>
      </c>
      <c r="Q1" s="51">
        <f>'U1&amp;2'!Q1+'U3&amp;4'!Q1-SUM(Q5:Q170)</f>
        <v>0</v>
      </c>
      <c r="R1" s="51"/>
      <c r="S1" s="52"/>
    </row>
    <row r="2" spans="1:19" ht="15">
      <c r="E2" s="50"/>
      <c r="F2" s="4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2"/>
    </row>
    <row r="3" spans="1:19" ht="15">
      <c r="E3" s="50"/>
      <c r="F3" s="48"/>
    </row>
    <row r="4" spans="1:19" ht="15">
      <c r="A4" s="44" t="s">
        <v>32</v>
      </c>
      <c r="B4" s="44" t="s">
        <v>145</v>
      </c>
      <c r="C4" s="44" t="s">
        <v>125</v>
      </c>
      <c r="D4" s="44" t="s">
        <v>156</v>
      </c>
      <c r="E4" s="44" t="s">
        <v>141</v>
      </c>
      <c r="F4" s="202">
        <v>45504</v>
      </c>
      <c r="G4" s="203">
        <v>45535</v>
      </c>
      <c r="H4" s="203">
        <v>45565</v>
      </c>
      <c r="I4" s="203">
        <v>45596</v>
      </c>
      <c r="J4" s="203">
        <v>45626</v>
      </c>
      <c r="K4" s="203">
        <v>45657</v>
      </c>
      <c r="L4" s="203">
        <v>45688</v>
      </c>
      <c r="M4" s="203">
        <v>45716</v>
      </c>
      <c r="N4" s="203">
        <v>45747</v>
      </c>
      <c r="O4" s="203">
        <v>45777</v>
      </c>
      <c r="P4" s="203">
        <v>45808</v>
      </c>
      <c r="Q4" s="203">
        <v>45838</v>
      </c>
      <c r="R4" s="201" t="s">
        <v>22</v>
      </c>
      <c r="S4" s="13"/>
    </row>
    <row r="5" spans="1:19">
      <c r="A5" t="s">
        <v>526</v>
      </c>
      <c r="B5" t="s">
        <v>123</v>
      </c>
      <c r="C5" t="s">
        <v>127</v>
      </c>
      <c r="D5" t="s">
        <v>177</v>
      </c>
      <c r="E5" t="s">
        <v>525</v>
      </c>
      <c r="F5" s="2">
        <v>-3.7034999990765982E-3</v>
      </c>
      <c r="G5" s="2">
        <v>-2.5989999985540635E-3</v>
      </c>
      <c r="H5" s="2">
        <v>2.3975000013933823E-3</v>
      </c>
      <c r="I5" s="2">
        <v>4.6969999996235856E-3</v>
      </c>
      <c r="J5" s="2">
        <v>-1.578499999595806E-3</v>
      </c>
      <c r="K5" s="2">
        <v>2.807499998084495E-3</v>
      </c>
      <c r="L5" s="2">
        <v>2.9034999997747946E-3</v>
      </c>
      <c r="M5" s="2">
        <v>6.1900000059722515E-4</v>
      </c>
      <c r="N5" s="2">
        <v>1.6719999994165846E-3</v>
      </c>
      <c r="O5" s="2">
        <v>-2.7700000002255365E-3</v>
      </c>
      <c r="P5" s="2">
        <v>-4.1349999996782572E-3</v>
      </c>
      <c r="Q5" s="2">
        <v>-4.7160000006272185E-3</v>
      </c>
      <c r="R5" s="2">
        <f>SUM(F5:Q5)</f>
        <v>-4.4054999988674126E-3</v>
      </c>
    </row>
    <row r="6" spans="1:19">
      <c r="A6" t="s">
        <v>526</v>
      </c>
      <c r="B6" s="46" t="s">
        <v>123</v>
      </c>
      <c r="C6" t="s">
        <v>128</v>
      </c>
      <c r="D6" t="s">
        <v>178</v>
      </c>
      <c r="E6" s="46" t="s">
        <v>401</v>
      </c>
      <c r="F6" s="2">
        <v>7050.76</v>
      </c>
      <c r="G6" s="2">
        <v>6682.3724999999995</v>
      </c>
      <c r="H6" s="2">
        <v>8090.9224999999997</v>
      </c>
      <c r="I6" s="2">
        <v>-6705.8175000000001</v>
      </c>
      <c r="J6" s="2">
        <v>77886.87</v>
      </c>
      <c r="K6" s="2">
        <v>-1535.08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f t="shared" ref="R6:R69" si="0">SUM(F6:Q6)</f>
        <v>91470.027499999997</v>
      </c>
    </row>
    <row r="7" spans="1:19">
      <c r="A7" t="s">
        <v>526</v>
      </c>
      <c r="B7" s="46" t="s">
        <v>48</v>
      </c>
      <c r="C7" t="s">
        <v>66</v>
      </c>
      <c r="D7" t="s">
        <v>414</v>
      </c>
      <c r="E7" s="46" t="s">
        <v>67</v>
      </c>
      <c r="F7" s="2">
        <v>445.93794099999997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f t="shared" si="0"/>
        <v>445.93794099999997</v>
      </c>
    </row>
    <row r="8" spans="1:19">
      <c r="A8" t="s">
        <v>526</v>
      </c>
      <c r="B8" s="46" t="s">
        <v>48</v>
      </c>
      <c r="C8" t="s">
        <v>49</v>
      </c>
      <c r="D8" t="s">
        <v>179</v>
      </c>
      <c r="E8" s="46" t="s">
        <v>50</v>
      </c>
      <c r="F8" s="2">
        <v>194.10852550000013</v>
      </c>
      <c r="G8" s="2">
        <v>504.8899045</v>
      </c>
      <c r="H8" s="2">
        <v>408.20329200000003</v>
      </c>
      <c r="I8" s="2">
        <v>1504.2346475000002</v>
      </c>
      <c r="J8" s="2">
        <v>108.14459550000002</v>
      </c>
      <c r="K8" s="2">
        <v>28.598688500000023</v>
      </c>
      <c r="L8" s="2">
        <v>476.86458299999998</v>
      </c>
      <c r="M8" s="2">
        <v>1204.0142639999999</v>
      </c>
      <c r="N8" s="2">
        <v>300.72559699999999</v>
      </c>
      <c r="O8" s="2">
        <v>538.79531900000006</v>
      </c>
      <c r="P8" s="2">
        <v>39.797377999999981</v>
      </c>
      <c r="Q8" s="2">
        <v>150.69618249999999</v>
      </c>
      <c r="R8" s="2">
        <f t="shared" si="0"/>
        <v>5459.0729769999998</v>
      </c>
    </row>
    <row r="9" spans="1:19">
      <c r="A9" t="s">
        <v>526</v>
      </c>
      <c r="B9" s="46" t="s">
        <v>48</v>
      </c>
      <c r="C9" t="s">
        <v>52</v>
      </c>
      <c r="D9" t="s">
        <v>180</v>
      </c>
      <c r="E9" s="46" t="s">
        <v>53</v>
      </c>
      <c r="F9" s="2">
        <v>2532.86</v>
      </c>
      <c r="G9" s="2">
        <v>2608.1799999999998</v>
      </c>
      <c r="H9" s="2">
        <v>1628.5473509999999</v>
      </c>
      <c r="I9" s="2">
        <v>2804.79</v>
      </c>
      <c r="J9" s="2">
        <v>603.16999999999996</v>
      </c>
      <c r="K9" s="2">
        <v>2170.37</v>
      </c>
      <c r="L9" s="2">
        <v>843.6</v>
      </c>
      <c r="M9" s="2">
        <v>2893.28</v>
      </c>
      <c r="N9" s="2">
        <v>3983.8</v>
      </c>
      <c r="O9" s="2">
        <v>2024.42</v>
      </c>
      <c r="P9" s="2">
        <v>1620.82</v>
      </c>
      <c r="Q9" s="2">
        <v>1884.13</v>
      </c>
      <c r="R9" s="2">
        <f t="shared" si="0"/>
        <v>25597.967351000003</v>
      </c>
    </row>
    <row r="10" spans="1:19">
      <c r="A10" t="s">
        <v>526</v>
      </c>
      <c r="B10" s="46" t="s">
        <v>48</v>
      </c>
      <c r="C10" t="s">
        <v>54</v>
      </c>
      <c r="D10" t="s">
        <v>181</v>
      </c>
      <c r="E10" s="46" t="s">
        <v>55</v>
      </c>
      <c r="F10" s="2">
        <v>1585.4371639999999</v>
      </c>
      <c r="G10" s="2">
        <v>386.54467299999999</v>
      </c>
      <c r="H10" s="2">
        <v>912.39963849999992</v>
      </c>
      <c r="I10" s="2">
        <v>1524.1417840000001</v>
      </c>
      <c r="J10" s="2">
        <v>1727.126976</v>
      </c>
      <c r="K10" s="2">
        <v>1295.574126</v>
      </c>
      <c r="L10" s="2">
        <v>1414.5190135</v>
      </c>
      <c r="M10" s="2">
        <v>64.634116999999989</v>
      </c>
      <c r="N10" s="2">
        <v>877.93023099999994</v>
      </c>
      <c r="O10" s="2">
        <v>1071.0714585000001</v>
      </c>
      <c r="P10" s="2">
        <v>528.24175699999989</v>
      </c>
      <c r="Q10" s="2">
        <v>608.33303350000006</v>
      </c>
      <c r="R10" s="2">
        <f t="shared" si="0"/>
        <v>11995.953971999999</v>
      </c>
    </row>
    <row r="11" spans="1:19">
      <c r="A11" t="s">
        <v>526</v>
      </c>
      <c r="B11" s="46" t="s">
        <v>48</v>
      </c>
      <c r="C11" t="s">
        <v>56</v>
      </c>
      <c r="D11" t="s">
        <v>182</v>
      </c>
      <c r="E11" s="46" t="s">
        <v>57</v>
      </c>
      <c r="F11" s="2">
        <v>403.23607299999998</v>
      </c>
      <c r="G11" s="2">
        <v>126.99852150000001</v>
      </c>
      <c r="H11" s="2">
        <v>26.742820999999999</v>
      </c>
      <c r="I11" s="2">
        <v>205.92537149999998</v>
      </c>
      <c r="J11" s="2">
        <v>83.681506999999996</v>
      </c>
      <c r="K11" s="2">
        <v>-13.144121999999999</v>
      </c>
      <c r="L11" s="2">
        <v>0</v>
      </c>
      <c r="M11" s="2">
        <v>0</v>
      </c>
      <c r="N11" s="2">
        <v>0</v>
      </c>
      <c r="O11" s="2">
        <v>116.21649249999999</v>
      </c>
      <c r="P11" s="2">
        <v>0</v>
      </c>
      <c r="Q11" s="2">
        <v>0</v>
      </c>
      <c r="R11" s="2">
        <f t="shared" si="0"/>
        <v>949.65666449999992</v>
      </c>
    </row>
    <row r="12" spans="1:19">
      <c r="A12" t="s">
        <v>526</v>
      </c>
      <c r="B12" s="46" t="s">
        <v>48</v>
      </c>
      <c r="C12" t="s">
        <v>58</v>
      </c>
      <c r="D12" t="s">
        <v>183</v>
      </c>
      <c r="E12" s="46" t="s">
        <v>59</v>
      </c>
      <c r="F12" s="2">
        <v>26.81</v>
      </c>
      <c r="G12" s="2">
        <v>371.09</v>
      </c>
      <c r="H12" s="2">
        <v>1522.93</v>
      </c>
      <c r="I12" s="2">
        <v>821.37</v>
      </c>
      <c r="J12" s="2">
        <v>434.85</v>
      </c>
      <c r="K12" s="2">
        <v>0</v>
      </c>
      <c r="L12" s="2">
        <v>0</v>
      </c>
      <c r="M12" s="2">
        <v>612</v>
      </c>
      <c r="N12" s="2">
        <v>1456.12</v>
      </c>
      <c r="O12" s="2">
        <v>1001.7</v>
      </c>
      <c r="P12" s="2">
        <v>1117.81</v>
      </c>
      <c r="Q12" s="2">
        <v>882.01</v>
      </c>
      <c r="R12" s="2">
        <f t="shared" si="0"/>
        <v>8246.69</v>
      </c>
    </row>
    <row r="13" spans="1:19">
      <c r="A13" t="s">
        <v>526</v>
      </c>
      <c r="B13" s="46" t="s">
        <v>48</v>
      </c>
      <c r="C13" t="s">
        <v>60</v>
      </c>
      <c r="D13" t="s">
        <v>184</v>
      </c>
      <c r="E13" s="46" t="s">
        <v>61</v>
      </c>
      <c r="F13" s="2">
        <v>1497.06</v>
      </c>
      <c r="G13" s="2">
        <v>1448.26</v>
      </c>
      <c r="H13" s="2">
        <v>1530.76</v>
      </c>
      <c r="I13" s="2">
        <v>1901.23</v>
      </c>
      <c r="J13" s="2">
        <v>1090.6400000000001</v>
      </c>
      <c r="K13" s="2">
        <v>1606.61</v>
      </c>
      <c r="L13" s="2">
        <v>3191.96</v>
      </c>
      <c r="M13" s="2">
        <v>3645.86</v>
      </c>
      <c r="N13" s="2">
        <v>3112.57</v>
      </c>
      <c r="O13" s="2">
        <v>6554.22</v>
      </c>
      <c r="P13" s="2">
        <v>3505.61</v>
      </c>
      <c r="Q13" s="2">
        <v>2049.1999999999998</v>
      </c>
      <c r="R13" s="2">
        <f t="shared" si="0"/>
        <v>31133.980000000003</v>
      </c>
    </row>
    <row r="14" spans="1:19">
      <c r="A14" t="s">
        <v>526</v>
      </c>
      <c r="B14" s="46" t="s">
        <v>48</v>
      </c>
      <c r="C14" t="s">
        <v>64</v>
      </c>
      <c r="D14" t="s">
        <v>185</v>
      </c>
      <c r="E14" s="46" t="s">
        <v>65</v>
      </c>
      <c r="F14" s="2">
        <v>800.55</v>
      </c>
      <c r="G14" s="2">
        <v>426.14</v>
      </c>
      <c r="H14" s="2">
        <v>178.08</v>
      </c>
      <c r="I14" s="2">
        <v>-125.47</v>
      </c>
      <c r="J14" s="2">
        <v>254.88</v>
      </c>
      <c r="K14" s="2">
        <v>397.24</v>
      </c>
      <c r="L14" s="2">
        <v>53.82</v>
      </c>
      <c r="M14" s="2">
        <v>79.650000000000006</v>
      </c>
      <c r="N14" s="2">
        <v>-79.650000000000006</v>
      </c>
      <c r="O14" s="2">
        <v>0</v>
      </c>
      <c r="P14" s="2">
        <v>0</v>
      </c>
      <c r="Q14" s="2">
        <v>0</v>
      </c>
      <c r="R14" s="2">
        <f t="shared" si="0"/>
        <v>1985.2399999999998</v>
      </c>
    </row>
    <row r="15" spans="1:19">
      <c r="A15" t="s">
        <v>526</v>
      </c>
      <c r="B15" s="46" t="s">
        <v>324</v>
      </c>
      <c r="C15" t="s">
        <v>129</v>
      </c>
      <c r="D15" t="s">
        <v>186</v>
      </c>
      <c r="E15" s="46" t="s">
        <v>325</v>
      </c>
      <c r="F15" s="2">
        <v>1375.2524999999991</v>
      </c>
      <c r="G15" s="2">
        <v>1765.7275000000002</v>
      </c>
      <c r="H15" s="2">
        <v>863.49249999999972</v>
      </c>
      <c r="I15" s="2">
        <v>4084.26</v>
      </c>
      <c r="J15" s="2">
        <v>605.56499999999983</v>
      </c>
      <c r="K15" s="2">
        <v>13385.195</v>
      </c>
      <c r="L15" s="2">
        <v>982.1524999999998</v>
      </c>
      <c r="M15" s="2">
        <v>4188.2825000000003</v>
      </c>
      <c r="N15" s="2">
        <v>701.03750000000002</v>
      </c>
      <c r="O15" s="2">
        <v>4410.6424999999999</v>
      </c>
      <c r="P15" s="2">
        <v>-4748.1849999999995</v>
      </c>
      <c r="Q15" s="2">
        <v>-1600.0024999999998</v>
      </c>
      <c r="R15" s="2">
        <f t="shared" si="0"/>
        <v>26013.420000000002</v>
      </c>
    </row>
    <row r="16" spans="1:19">
      <c r="A16" t="s">
        <v>526</v>
      </c>
      <c r="B16" s="46" t="s">
        <v>324</v>
      </c>
      <c r="C16" t="s">
        <v>130</v>
      </c>
      <c r="D16" t="s">
        <v>187</v>
      </c>
      <c r="E16" s="46" t="s">
        <v>327</v>
      </c>
      <c r="F16" s="2">
        <v>8355.68</v>
      </c>
      <c r="G16" s="2">
        <v>7124.37</v>
      </c>
      <c r="H16" s="2">
        <v>9163.1600000000017</v>
      </c>
      <c r="I16" s="2">
        <v>11058</v>
      </c>
      <c r="J16" s="2">
        <v>3507.62</v>
      </c>
      <c r="K16" s="2">
        <v>6820.96</v>
      </c>
      <c r="L16" s="2">
        <v>4093.5</v>
      </c>
      <c r="M16" s="2">
        <v>8346.2999999999993</v>
      </c>
      <c r="N16" s="2">
        <v>6063.69</v>
      </c>
      <c r="O16" s="2">
        <v>11983.04</v>
      </c>
      <c r="P16" s="2">
        <v>4935.5200000000004</v>
      </c>
      <c r="Q16" s="2">
        <v>6265.31</v>
      </c>
      <c r="R16" s="2">
        <f t="shared" si="0"/>
        <v>87717.150000000009</v>
      </c>
    </row>
    <row r="17" spans="1:18">
      <c r="A17" t="s">
        <v>526</v>
      </c>
      <c r="B17" s="46" t="s">
        <v>324</v>
      </c>
      <c r="C17" t="s">
        <v>131</v>
      </c>
      <c r="D17" t="s">
        <v>188</v>
      </c>
      <c r="E17" s="46" t="s">
        <v>329</v>
      </c>
      <c r="F17" s="2">
        <v>41.565000000000033</v>
      </c>
      <c r="G17" s="2">
        <v>824.72250000000008</v>
      </c>
      <c r="H17" s="2">
        <v>2702.7</v>
      </c>
      <c r="I17" s="2">
        <v>276.66749999999996</v>
      </c>
      <c r="J17" s="2">
        <v>2452.8900000000003</v>
      </c>
      <c r="K17" s="2">
        <v>653.22500000000002</v>
      </c>
      <c r="L17" s="2">
        <v>5954.9674999999997</v>
      </c>
      <c r="M17" s="2">
        <v>323.44749999999999</v>
      </c>
      <c r="N17" s="2">
        <v>1793.9349999999999</v>
      </c>
      <c r="O17" s="2">
        <v>665.13</v>
      </c>
      <c r="P17" s="2">
        <v>1812.5725000000002</v>
      </c>
      <c r="Q17" s="2">
        <v>3253.7275</v>
      </c>
      <c r="R17" s="2">
        <f t="shared" si="0"/>
        <v>20755.55</v>
      </c>
    </row>
    <row r="18" spans="1:18">
      <c r="A18" t="s">
        <v>526</v>
      </c>
      <c r="B18" s="46" t="s">
        <v>324</v>
      </c>
      <c r="C18" t="s">
        <v>132</v>
      </c>
      <c r="D18" t="s">
        <v>190</v>
      </c>
      <c r="E18" s="46" t="s">
        <v>333</v>
      </c>
      <c r="F18" s="2">
        <v>723.4</v>
      </c>
      <c r="G18" s="2">
        <v>1281.2</v>
      </c>
      <c r="H18" s="2">
        <v>5684.1</v>
      </c>
      <c r="I18" s="2">
        <v>6740.1</v>
      </c>
      <c r="J18" s="2">
        <v>1414.95</v>
      </c>
      <c r="K18" s="2">
        <v>216.9</v>
      </c>
      <c r="L18" s="2">
        <v>339.15</v>
      </c>
      <c r="M18" s="2">
        <v>44</v>
      </c>
      <c r="N18" s="2">
        <v>3033</v>
      </c>
      <c r="O18" s="2">
        <v>14781.93</v>
      </c>
      <c r="P18" s="2">
        <v>2070</v>
      </c>
      <c r="Q18" s="2">
        <v>3117.2</v>
      </c>
      <c r="R18" s="2">
        <f t="shared" si="0"/>
        <v>39445.93</v>
      </c>
    </row>
    <row r="19" spans="1:18">
      <c r="A19" t="s">
        <v>526</v>
      </c>
      <c r="B19" s="46" t="s">
        <v>324</v>
      </c>
      <c r="C19" t="s">
        <v>133</v>
      </c>
      <c r="D19" t="s">
        <v>191</v>
      </c>
      <c r="E19" s="46" t="s">
        <v>335</v>
      </c>
      <c r="F19" s="2">
        <v>614.71</v>
      </c>
      <c r="G19" s="2">
        <v>-383.47</v>
      </c>
      <c r="H19" s="2">
        <v>32.75</v>
      </c>
      <c r="I19" s="2">
        <v>1037.01</v>
      </c>
      <c r="J19" s="2">
        <v>360.5</v>
      </c>
      <c r="K19" s="2">
        <v>683.88</v>
      </c>
      <c r="L19" s="2">
        <v>-349</v>
      </c>
      <c r="M19" s="2">
        <v>114.63</v>
      </c>
      <c r="N19" s="2">
        <v>818.69</v>
      </c>
      <c r="O19" s="2">
        <v>716.38</v>
      </c>
      <c r="P19" s="2">
        <v>4528.2299999999996</v>
      </c>
      <c r="Q19" s="2">
        <v>355.25</v>
      </c>
      <c r="R19" s="2">
        <f t="shared" si="0"/>
        <v>8529.56</v>
      </c>
    </row>
    <row r="20" spans="1:18">
      <c r="A20" t="s">
        <v>526</v>
      </c>
      <c r="B20" s="46" t="s">
        <v>324</v>
      </c>
      <c r="C20" t="s">
        <v>134</v>
      </c>
      <c r="D20" t="s">
        <v>192</v>
      </c>
      <c r="E20" s="46" t="s">
        <v>337</v>
      </c>
      <c r="F20" s="2">
        <v>537.62</v>
      </c>
      <c r="G20" s="2">
        <v>1230.6400000000001</v>
      </c>
      <c r="H20" s="2">
        <v>0</v>
      </c>
      <c r="I20" s="2">
        <v>964.52</v>
      </c>
      <c r="J20" s="2">
        <v>0</v>
      </c>
      <c r="K20" s="2">
        <v>1157.48</v>
      </c>
      <c r="L20" s="2">
        <v>671.01</v>
      </c>
      <c r="M20" s="2">
        <v>713.01</v>
      </c>
      <c r="N20" s="2">
        <v>566.11</v>
      </c>
      <c r="O20" s="2">
        <v>0</v>
      </c>
      <c r="P20" s="2">
        <v>575.17999999999995</v>
      </c>
      <c r="Q20" s="2">
        <v>630.86</v>
      </c>
      <c r="R20" s="2">
        <f t="shared" si="0"/>
        <v>7046.43</v>
      </c>
    </row>
    <row r="21" spans="1:18">
      <c r="A21" t="s">
        <v>526</v>
      </c>
      <c r="B21" s="46" t="s">
        <v>324</v>
      </c>
      <c r="C21" t="s">
        <v>135</v>
      </c>
      <c r="D21" t="s">
        <v>193</v>
      </c>
      <c r="E21" s="46" t="s">
        <v>341</v>
      </c>
      <c r="F21" s="2">
        <v>6102.47</v>
      </c>
      <c r="G21" s="2">
        <v>2298.38</v>
      </c>
      <c r="H21" s="2">
        <v>3494.27</v>
      </c>
      <c r="I21" s="2">
        <v>1273.92</v>
      </c>
      <c r="J21" s="2">
        <v>1280.8399999999999</v>
      </c>
      <c r="K21" s="2">
        <v>500</v>
      </c>
      <c r="L21" s="2">
        <v>-456.43</v>
      </c>
      <c r="M21" s="2">
        <v>810.36</v>
      </c>
      <c r="N21" s="2">
        <v>1412.71</v>
      </c>
      <c r="O21" s="2">
        <v>3147.57</v>
      </c>
      <c r="P21" s="2">
        <v>340.71999999999997</v>
      </c>
      <c r="Q21" s="2">
        <v>2254.5574999999999</v>
      </c>
      <c r="R21" s="2">
        <f t="shared" si="0"/>
        <v>22459.3675</v>
      </c>
    </row>
    <row r="22" spans="1:18">
      <c r="A22" t="s">
        <v>526</v>
      </c>
      <c r="B22" s="46" t="s">
        <v>324</v>
      </c>
      <c r="C22" t="s">
        <v>136</v>
      </c>
      <c r="D22" t="s">
        <v>194</v>
      </c>
      <c r="E22" s="46" t="s">
        <v>343</v>
      </c>
      <c r="F22" s="2">
        <v>3180.9475000000002</v>
      </c>
      <c r="G22" s="2">
        <v>-626.55000000000007</v>
      </c>
      <c r="H22" s="2">
        <v>470.23250000000007</v>
      </c>
      <c r="I22" s="2">
        <v>1339.895</v>
      </c>
      <c r="J22" s="2">
        <v>910.04250000000002</v>
      </c>
      <c r="K22" s="2">
        <v>384.04</v>
      </c>
      <c r="L22" s="2">
        <v>-1875</v>
      </c>
      <c r="M22" s="2">
        <v>0</v>
      </c>
      <c r="N22" s="2">
        <v>0</v>
      </c>
      <c r="O22" s="2">
        <v>1561.4725000000001</v>
      </c>
      <c r="P22" s="2">
        <v>5064.5550000000003</v>
      </c>
      <c r="Q22" s="2">
        <v>-203.77499999999998</v>
      </c>
      <c r="R22" s="2">
        <f t="shared" si="0"/>
        <v>10205.859999999999</v>
      </c>
    </row>
    <row r="23" spans="1:18">
      <c r="A23" t="s">
        <v>526</v>
      </c>
      <c r="B23" s="46" t="s">
        <v>123</v>
      </c>
      <c r="C23" t="s">
        <v>137</v>
      </c>
      <c r="D23" t="s">
        <v>196</v>
      </c>
      <c r="E23" s="46" t="s">
        <v>360</v>
      </c>
      <c r="F23" s="2">
        <v>24529.567500000001</v>
      </c>
      <c r="G23" s="2">
        <v>20702.28</v>
      </c>
      <c r="H23" s="2">
        <v>16149.565000000001</v>
      </c>
      <c r="I23" s="2">
        <v>60703.6175</v>
      </c>
      <c r="J23" s="2">
        <v>185633.52499999999</v>
      </c>
      <c r="K23" s="2">
        <v>124372.33</v>
      </c>
      <c r="L23" s="2">
        <v>15998.89</v>
      </c>
      <c r="M23" s="2">
        <v>22427.8</v>
      </c>
      <c r="N23" s="2">
        <v>697.65</v>
      </c>
      <c r="O23" s="2">
        <v>484.88</v>
      </c>
      <c r="P23" s="2">
        <v>628.75</v>
      </c>
      <c r="Q23" s="2">
        <v>324166.94</v>
      </c>
      <c r="R23" s="2">
        <f t="shared" si="0"/>
        <v>796495.79500000004</v>
      </c>
    </row>
    <row r="24" spans="1:18">
      <c r="A24" t="s">
        <v>526</v>
      </c>
      <c r="B24" s="46" t="s">
        <v>123</v>
      </c>
      <c r="C24" t="s">
        <v>118</v>
      </c>
      <c r="D24" t="s">
        <v>197</v>
      </c>
      <c r="E24" s="46" t="s">
        <v>119</v>
      </c>
      <c r="F24" s="2">
        <v>2456.4515000000001</v>
      </c>
      <c r="G24" s="2">
        <v>369.40199999999999</v>
      </c>
      <c r="H24" s="2">
        <v>39.46</v>
      </c>
      <c r="I24" s="2">
        <v>-273.82</v>
      </c>
      <c r="J24" s="2">
        <v>13.29</v>
      </c>
      <c r="K24" s="2">
        <v>58.857999999999997</v>
      </c>
      <c r="L24" s="2">
        <v>117.03</v>
      </c>
      <c r="M24" s="2">
        <v>0.02</v>
      </c>
      <c r="N24" s="2">
        <v>0</v>
      </c>
      <c r="O24" s="2">
        <v>0</v>
      </c>
      <c r="P24" s="2">
        <v>0</v>
      </c>
      <c r="Q24" s="2">
        <v>0</v>
      </c>
      <c r="R24" s="2">
        <f t="shared" si="0"/>
        <v>2780.6915000000004</v>
      </c>
    </row>
    <row r="25" spans="1:18">
      <c r="A25" t="s">
        <v>526</v>
      </c>
      <c r="B25" s="46" t="s">
        <v>123</v>
      </c>
      <c r="C25" t="s">
        <v>138</v>
      </c>
      <c r="D25" t="s">
        <v>198</v>
      </c>
      <c r="E25" s="46" t="s">
        <v>393</v>
      </c>
      <c r="F25" s="2">
        <v>65845.817500000005</v>
      </c>
      <c r="G25" s="2">
        <v>33256.197499999995</v>
      </c>
      <c r="H25" s="2">
        <v>18968.942500000001</v>
      </c>
      <c r="I25" s="2">
        <v>104605.42</v>
      </c>
      <c r="J25" s="2">
        <v>69980.865000000005</v>
      </c>
      <c r="K25" s="2">
        <v>99753.86</v>
      </c>
      <c r="L25" s="2">
        <v>24417.322500000002</v>
      </c>
      <c r="M25" s="2">
        <v>40119.56</v>
      </c>
      <c r="N25" s="2">
        <v>64342.767500000002</v>
      </c>
      <c r="O25" s="2">
        <v>22973.635000000002</v>
      </c>
      <c r="P25" s="2">
        <v>84146.41</v>
      </c>
      <c r="Q25" s="2">
        <v>394397.66250000003</v>
      </c>
      <c r="R25" s="2">
        <f t="shared" si="0"/>
        <v>1022808.46</v>
      </c>
    </row>
    <row r="26" spans="1:18">
      <c r="A26" t="s">
        <v>526</v>
      </c>
      <c r="B26" s="46" t="s">
        <v>123</v>
      </c>
      <c r="C26" t="s">
        <v>139</v>
      </c>
      <c r="D26" t="s">
        <v>199</v>
      </c>
      <c r="E26" s="46" t="s">
        <v>122</v>
      </c>
      <c r="F26" s="2">
        <v>979.52250000000004</v>
      </c>
      <c r="G26" s="2">
        <v>-327.43</v>
      </c>
      <c r="H26" s="2">
        <v>-81.37</v>
      </c>
      <c r="I26" s="2">
        <v>-79.3</v>
      </c>
      <c r="J26" s="2">
        <v>0</v>
      </c>
      <c r="K26" s="2">
        <v>0</v>
      </c>
      <c r="L26" s="2">
        <v>0</v>
      </c>
      <c r="M26" s="2">
        <v>0</v>
      </c>
      <c r="N26" s="2">
        <v>68.62</v>
      </c>
      <c r="O26" s="2">
        <v>-20.58</v>
      </c>
      <c r="P26" s="2">
        <v>326.64999999999998</v>
      </c>
      <c r="Q26" s="2">
        <v>1500</v>
      </c>
      <c r="R26" s="2">
        <f t="shared" si="0"/>
        <v>2366.1125000000002</v>
      </c>
    </row>
    <row r="27" spans="1:18">
      <c r="A27" t="s">
        <v>526</v>
      </c>
      <c r="B27" s="46" t="s">
        <v>93</v>
      </c>
      <c r="C27" t="s">
        <v>95</v>
      </c>
      <c r="D27" t="s">
        <v>200</v>
      </c>
      <c r="E27" s="46" t="s">
        <v>96</v>
      </c>
      <c r="F27" s="2">
        <v>23374.61</v>
      </c>
      <c r="G27" s="2">
        <v>27821.202499999999</v>
      </c>
      <c r="H27" s="2">
        <v>24787.3295</v>
      </c>
      <c r="I27" s="2">
        <v>27962.001</v>
      </c>
      <c r="J27" s="2">
        <v>26876.300999999999</v>
      </c>
      <c r="K27" s="2">
        <v>24827.530500000001</v>
      </c>
      <c r="L27" s="2">
        <v>23016.111000000001</v>
      </c>
      <c r="M27" s="2">
        <v>30016.658500000001</v>
      </c>
      <c r="N27" s="2">
        <v>30944.71</v>
      </c>
      <c r="O27" s="2">
        <v>24257.787</v>
      </c>
      <c r="P27" s="2">
        <v>21920.89</v>
      </c>
      <c r="Q27" s="2">
        <v>20200.393</v>
      </c>
      <c r="R27" s="2">
        <f t="shared" si="0"/>
        <v>306005.52399999998</v>
      </c>
    </row>
    <row r="28" spans="1:18">
      <c r="A28" t="s">
        <v>526</v>
      </c>
      <c r="B28" s="46" t="s">
        <v>93</v>
      </c>
      <c r="C28" t="s">
        <v>97</v>
      </c>
      <c r="D28" t="s">
        <v>201</v>
      </c>
      <c r="E28" s="46" t="s">
        <v>98</v>
      </c>
      <c r="F28" s="2">
        <v>2527.1</v>
      </c>
      <c r="G28" s="2">
        <v>4474.6099999999997</v>
      </c>
      <c r="H28" s="2">
        <v>1970.44</v>
      </c>
      <c r="I28" s="2">
        <v>6275.03</v>
      </c>
      <c r="J28" s="2">
        <v>3000.57</v>
      </c>
      <c r="K28" s="2">
        <v>3754.65</v>
      </c>
      <c r="L28" s="2">
        <v>999.82</v>
      </c>
      <c r="M28" s="2">
        <v>3000.96</v>
      </c>
      <c r="N28" s="2">
        <v>1000.57</v>
      </c>
      <c r="O28" s="2">
        <v>0</v>
      </c>
      <c r="P28" s="2">
        <v>6190.5</v>
      </c>
      <c r="Q28" s="2">
        <v>0</v>
      </c>
      <c r="R28" s="2">
        <f t="shared" si="0"/>
        <v>33194.25</v>
      </c>
    </row>
    <row r="29" spans="1:18">
      <c r="A29" t="s">
        <v>526</v>
      </c>
      <c r="B29" s="46" t="s">
        <v>93</v>
      </c>
      <c r="C29" t="s">
        <v>99</v>
      </c>
      <c r="D29" t="s">
        <v>202</v>
      </c>
      <c r="E29" s="46" t="s">
        <v>100</v>
      </c>
      <c r="F29" s="2">
        <v>17862.14</v>
      </c>
      <c r="G29" s="2">
        <v>18297.03</v>
      </c>
      <c r="H29" s="2">
        <v>25938.73</v>
      </c>
      <c r="I29" s="2">
        <v>20845.84</v>
      </c>
      <c r="J29" s="2">
        <v>20700</v>
      </c>
      <c r="K29" s="2">
        <v>22448.89</v>
      </c>
      <c r="L29" s="2">
        <v>18581.02</v>
      </c>
      <c r="M29" s="2">
        <v>18084.79</v>
      </c>
      <c r="N29" s="2">
        <v>10297.48</v>
      </c>
      <c r="O29" s="2">
        <v>12656.58</v>
      </c>
      <c r="P29" s="2">
        <v>12651.66</v>
      </c>
      <c r="Q29" s="2">
        <v>7361.86</v>
      </c>
      <c r="R29" s="2">
        <f t="shared" si="0"/>
        <v>205726.02</v>
      </c>
    </row>
    <row r="30" spans="1:18">
      <c r="A30" t="s">
        <v>526</v>
      </c>
      <c r="B30" s="46" t="s">
        <v>93</v>
      </c>
      <c r="C30" t="s">
        <v>106</v>
      </c>
      <c r="D30" t="s">
        <v>415</v>
      </c>
      <c r="E30" s="46" t="s">
        <v>107</v>
      </c>
      <c r="F30" s="2">
        <v>4947.84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f t="shared" si="0"/>
        <v>4947.84</v>
      </c>
    </row>
    <row r="31" spans="1:18">
      <c r="A31" t="s">
        <v>526</v>
      </c>
      <c r="B31" s="46" t="s">
        <v>93</v>
      </c>
      <c r="C31" t="s">
        <v>108</v>
      </c>
      <c r="D31" t="s">
        <v>204</v>
      </c>
      <c r="E31" s="46" t="s">
        <v>109</v>
      </c>
      <c r="F31" s="2">
        <v>9743.18</v>
      </c>
      <c r="G31" s="2">
        <v>1049.67</v>
      </c>
      <c r="H31" s="2">
        <v>675.35</v>
      </c>
      <c r="I31" s="2">
        <v>655.62</v>
      </c>
      <c r="J31" s="2">
        <v>437.09</v>
      </c>
      <c r="K31" s="2">
        <v>1456.92</v>
      </c>
      <c r="L31" s="2">
        <v>0.01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f t="shared" si="0"/>
        <v>14017.840000000002</v>
      </c>
    </row>
    <row r="32" spans="1:18">
      <c r="A32" t="s">
        <v>527</v>
      </c>
      <c r="B32" t="s">
        <v>123</v>
      </c>
      <c r="C32" t="s">
        <v>127</v>
      </c>
      <c r="D32" t="s">
        <v>205</v>
      </c>
      <c r="E32" t="s">
        <v>525</v>
      </c>
      <c r="F32" s="2">
        <v>-3.7034999995313456E-3</v>
      </c>
      <c r="G32" s="2">
        <v>-2.5989999994635582E-3</v>
      </c>
      <c r="H32" s="2">
        <v>2.3975000013933823E-3</v>
      </c>
      <c r="I32" s="2">
        <v>4.6969999991688383E-3</v>
      </c>
      <c r="J32" s="2">
        <v>-1.5784999986863113E-3</v>
      </c>
      <c r="K32" s="2">
        <v>2.807499998084495E-3</v>
      </c>
      <c r="L32" s="2">
        <v>2.9034999997747946E-3</v>
      </c>
      <c r="M32" s="2">
        <v>6.1900000059722515E-4</v>
      </c>
      <c r="N32" s="2">
        <v>1.672000001235574E-3</v>
      </c>
      <c r="O32" s="2">
        <v>-2.7700000011350312E-3</v>
      </c>
      <c r="P32" s="2">
        <v>-4.1349999996782572E-3</v>
      </c>
      <c r="Q32" s="2">
        <v>-4.7160000006272185E-3</v>
      </c>
      <c r="R32" s="2">
        <f t="shared" si="0"/>
        <v>-4.4054999988674126E-3</v>
      </c>
    </row>
    <row r="33" spans="1:18">
      <c r="A33" t="s">
        <v>527</v>
      </c>
      <c r="B33" s="46" t="s">
        <v>123</v>
      </c>
      <c r="C33" t="s">
        <v>128</v>
      </c>
      <c r="D33" t="s">
        <v>206</v>
      </c>
      <c r="E33" s="46" t="s">
        <v>401</v>
      </c>
      <c r="F33" s="2">
        <v>7050.8</v>
      </c>
      <c r="G33" s="2">
        <v>6682.4525000000012</v>
      </c>
      <c r="H33" s="2">
        <v>8090.8924999999999</v>
      </c>
      <c r="I33" s="2">
        <v>-6705.7875000000004</v>
      </c>
      <c r="J33" s="2">
        <v>77886.87</v>
      </c>
      <c r="K33" s="2">
        <v>-1535.08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f t="shared" si="0"/>
        <v>91470.147499999992</v>
      </c>
    </row>
    <row r="34" spans="1:18">
      <c r="A34" t="s">
        <v>527</v>
      </c>
      <c r="B34" s="46" t="s">
        <v>48</v>
      </c>
      <c r="C34" t="s">
        <v>66</v>
      </c>
      <c r="D34" t="s">
        <v>416</v>
      </c>
      <c r="E34" s="46" t="s">
        <v>67</v>
      </c>
      <c r="F34" s="2">
        <v>445.95794100000001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f t="shared" si="0"/>
        <v>445.95794100000001</v>
      </c>
    </row>
    <row r="35" spans="1:18">
      <c r="A35" t="s">
        <v>527</v>
      </c>
      <c r="B35" s="46" t="s">
        <v>48</v>
      </c>
      <c r="C35" t="s">
        <v>49</v>
      </c>
      <c r="D35" t="s">
        <v>207</v>
      </c>
      <c r="E35" s="46" t="s">
        <v>50</v>
      </c>
      <c r="F35" s="2">
        <v>194.10852550000013</v>
      </c>
      <c r="G35" s="2">
        <v>504.89990449999999</v>
      </c>
      <c r="H35" s="2">
        <v>408.21329200000002</v>
      </c>
      <c r="I35" s="2">
        <v>1504.2246475000002</v>
      </c>
      <c r="J35" s="2">
        <v>108.1345955</v>
      </c>
      <c r="K35" s="2">
        <v>28.558688500000017</v>
      </c>
      <c r="L35" s="2">
        <v>476.844583</v>
      </c>
      <c r="M35" s="2">
        <v>1203.9942639999999</v>
      </c>
      <c r="N35" s="2">
        <v>300.70559700000001</v>
      </c>
      <c r="O35" s="2">
        <v>538.80531900000005</v>
      </c>
      <c r="P35" s="2">
        <v>39.827377999999982</v>
      </c>
      <c r="Q35" s="2">
        <v>150.72618250000002</v>
      </c>
      <c r="R35" s="2">
        <f t="shared" si="0"/>
        <v>5459.0429770000001</v>
      </c>
    </row>
    <row r="36" spans="1:18">
      <c r="A36" t="s">
        <v>527</v>
      </c>
      <c r="B36" s="46" t="s">
        <v>48</v>
      </c>
      <c r="C36" t="s">
        <v>52</v>
      </c>
      <c r="D36" t="s">
        <v>208</v>
      </c>
      <c r="E36" s="46" t="s">
        <v>53</v>
      </c>
      <c r="F36" s="2">
        <v>2532.87</v>
      </c>
      <c r="G36" s="2">
        <v>2608.17</v>
      </c>
      <c r="H36" s="2">
        <v>1628.5573509999999</v>
      </c>
      <c r="I36" s="2">
        <v>2804.79</v>
      </c>
      <c r="J36" s="2">
        <v>603.17999999999995</v>
      </c>
      <c r="K36" s="2">
        <v>2170.36</v>
      </c>
      <c r="L36" s="2">
        <v>843.61</v>
      </c>
      <c r="M36" s="2">
        <v>2893.28</v>
      </c>
      <c r="N36" s="2">
        <v>3983.8</v>
      </c>
      <c r="O36" s="2">
        <v>2024.43</v>
      </c>
      <c r="P36" s="2">
        <v>1620.82</v>
      </c>
      <c r="Q36" s="2">
        <v>1884.12</v>
      </c>
      <c r="R36" s="2">
        <f t="shared" si="0"/>
        <v>25597.987351000003</v>
      </c>
    </row>
    <row r="37" spans="1:18">
      <c r="A37" t="s">
        <v>527</v>
      </c>
      <c r="B37" s="46" t="s">
        <v>48</v>
      </c>
      <c r="C37" t="s">
        <v>54</v>
      </c>
      <c r="D37" t="s">
        <v>209</v>
      </c>
      <c r="E37" s="46" t="s">
        <v>55</v>
      </c>
      <c r="F37" s="2">
        <v>1585.4871640000001</v>
      </c>
      <c r="G37" s="2">
        <v>386.47467300000005</v>
      </c>
      <c r="H37" s="2">
        <v>912.41963850000002</v>
      </c>
      <c r="I37" s="2">
        <v>1524.1417840000001</v>
      </c>
      <c r="J37" s="2">
        <v>1727.0869759999998</v>
      </c>
      <c r="K37" s="2">
        <v>1295.554126</v>
      </c>
      <c r="L37" s="2">
        <v>1414.5090135</v>
      </c>
      <c r="M37" s="2">
        <v>64.584117000000006</v>
      </c>
      <c r="N37" s="2">
        <v>877.93023099999994</v>
      </c>
      <c r="O37" s="2">
        <v>1071.0714585000001</v>
      </c>
      <c r="P37" s="2">
        <v>528.24175699999989</v>
      </c>
      <c r="Q37" s="2">
        <v>608.35303350000004</v>
      </c>
      <c r="R37" s="2">
        <f t="shared" si="0"/>
        <v>11995.853972000001</v>
      </c>
    </row>
    <row r="38" spans="1:18">
      <c r="A38" t="s">
        <v>527</v>
      </c>
      <c r="B38" s="46" t="s">
        <v>48</v>
      </c>
      <c r="C38" t="s">
        <v>56</v>
      </c>
      <c r="D38" t="s">
        <v>210</v>
      </c>
      <c r="E38" s="46" t="s">
        <v>57</v>
      </c>
      <c r="F38" s="2">
        <v>403.22607299999999</v>
      </c>
      <c r="G38" s="2">
        <v>126.98852150000002</v>
      </c>
      <c r="H38" s="2">
        <v>26.762821000000002</v>
      </c>
      <c r="I38" s="2">
        <v>205.91537149999999</v>
      </c>
      <c r="J38" s="2">
        <v>83.681506999999996</v>
      </c>
      <c r="K38" s="2">
        <v>-13.154121999999997</v>
      </c>
      <c r="L38" s="2">
        <v>0</v>
      </c>
      <c r="M38" s="2">
        <v>0</v>
      </c>
      <c r="N38" s="2">
        <v>0</v>
      </c>
      <c r="O38" s="2">
        <v>116.21649249999999</v>
      </c>
      <c r="P38" s="2">
        <v>0</v>
      </c>
      <c r="Q38" s="2">
        <v>0</v>
      </c>
      <c r="R38" s="2">
        <f t="shared" si="0"/>
        <v>949.63666449999994</v>
      </c>
    </row>
    <row r="39" spans="1:18">
      <c r="A39" t="s">
        <v>527</v>
      </c>
      <c r="B39" s="46" t="s">
        <v>48</v>
      </c>
      <c r="C39" t="s">
        <v>58</v>
      </c>
      <c r="D39" t="s">
        <v>211</v>
      </c>
      <c r="E39" s="46" t="s">
        <v>59</v>
      </c>
      <c r="F39" s="2">
        <v>26.81</v>
      </c>
      <c r="G39" s="2">
        <v>371.09</v>
      </c>
      <c r="H39" s="2">
        <v>1522.93</v>
      </c>
      <c r="I39" s="2">
        <v>821.37</v>
      </c>
      <c r="J39" s="2">
        <v>434.85</v>
      </c>
      <c r="K39" s="2">
        <v>0</v>
      </c>
      <c r="L39" s="2">
        <v>0</v>
      </c>
      <c r="M39" s="2">
        <v>612</v>
      </c>
      <c r="N39" s="2">
        <v>1456.12</v>
      </c>
      <c r="O39" s="2">
        <v>1001.7</v>
      </c>
      <c r="P39" s="2">
        <v>1117.81</v>
      </c>
      <c r="Q39" s="2">
        <v>882.01</v>
      </c>
      <c r="R39" s="2">
        <f t="shared" si="0"/>
        <v>8246.69</v>
      </c>
    </row>
    <row r="40" spans="1:18">
      <c r="A40" t="s">
        <v>527</v>
      </c>
      <c r="B40" s="46" t="s">
        <v>48</v>
      </c>
      <c r="C40" t="s">
        <v>60</v>
      </c>
      <c r="D40" t="s">
        <v>212</v>
      </c>
      <c r="E40" s="46" t="s">
        <v>61</v>
      </c>
      <c r="F40" s="2">
        <v>1497.06</v>
      </c>
      <c r="G40" s="2">
        <v>1448.24</v>
      </c>
      <c r="H40" s="2">
        <v>1530.75</v>
      </c>
      <c r="I40" s="2">
        <v>1901.23</v>
      </c>
      <c r="J40" s="2">
        <v>1090.6300000000001</v>
      </c>
      <c r="K40" s="2">
        <v>1606.6</v>
      </c>
      <c r="L40" s="2">
        <v>3191.96</v>
      </c>
      <c r="M40" s="2">
        <v>3645.85</v>
      </c>
      <c r="N40" s="2">
        <v>3112.57</v>
      </c>
      <c r="O40" s="2">
        <v>6554.22</v>
      </c>
      <c r="P40" s="2">
        <v>3505.61</v>
      </c>
      <c r="Q40" s="2">
        <v>2049.19</v>
      </c>
      <c r="R40" s="2">
        <f t="shared" si="0"/>
        <v>31133.910000000003</v>
      </c>
    </row>
    <row r="41" spans="1:18">
      <c r="A41" t="s">
        <v>527</v>
      </c>
      <c r="B41" s="46" t="s">
        <v>48</v>
      </c>
      <c r="C41" t="s">
        <v>64</v>
      </c>
      <c r="D41" t="s">
        <v>213</v>
      </c>
      <c r="E41" s="46" t="s">
        <v>65</v>
      </c>
      <c r="F41" s="2">
        <v>800.54</v>
      </c>
      <c r="G41" s="2">
        <v>426.14</v>
      </c>
      <c r="H41" s="2">
        <v>178.07</v>
      </c>
      <c r="I41" s="2">
        <v>-125.46</v>
      </c>
      <c r="J41" s="2">
        <v>254.88</v>
      </c>
      <c r="K41" s="2">
        <v>397.24</v>
      </c>
      <c r="L41" s="2">
        <v>53.82</v>
      </c>
      <c r="M41" s="2">
        <v>79.650000000000006</v>
      </c>
      <c r="N41" s="2">
        <v>-79.650000000000006</v>
      </c>
      <c r="O41" s="2">
        <v>0</v>
      </c>
      <c r="P41" s="2">
        <v>0</v>
      </c>
      <c r="Q41" s="2">
        <v>0</v>
      </c>
      <c r="R41" s="2">
        <f t="shared" si="0"/>
        <v>1985.2299999999996</v>
      </c>
    </row>
    <row r="42" spans="1:18">
      <c r="A42" t="s">
        <v>527</v>
      </c>
      <c r="B42" s="46" t="s">
        <v>324</v>
      </c>
      <c r="C42" t="s">
        <v>129</v>
      </c>
      <c r="D42" t="s">
        <v>214</v>
      </c>
      <c r="E42" s="46" t="s">
        <v>325</v>
      </c>
      <c r="F42" s="2">
        <v>1375.2724999999991</v>
      </c>
      <c r="G42" s="2">
        <v>1765.7475000000002</v>
      </c>
      <c r="H42" s="2">
        <v>863.55249999999967</v>
      </c>
      <c r="I42" s="2">
        <v>4084.3199999999997</v>
      </c>
      <c r="J42" s="2">
        <v>605.60499999999979</v>
      </c>
      <c r="K42" s="2">
        <v>13385.205</v>
      </c>
      <c r="L42" s="2">
        <v>982.1624999999998</v>
      </c>
      <c r="M42" s="2">
        <v>4188.3225000000002</v>
      </c>
      <c r="N42" s="2">
        <v>701.11749999999995</v>
      </c>
      <c r="O42" s="2">
        <v>4410.6324999999997</v>
      </c>
      <c r="P42" s="2">
        <v>-4748.1849999999995</v>
      </c>
      <c r="Q42" s="2">
        <v>-1599.9624999999999</v>
      </c>
      <c r="R42" s="2">
        <f t="shared" si="0"/>
        <v>26013.79</v>
      </c>
    </row>
    <row r="43" spans="1:18">
      <c r="A43" t="s">
        <v>527</v>
      </c>
      <c r="B43" s="46" t="s">
        <v>324</v>
      </c>
      <c r="C43" t="s">
        <v>130</v>
      </c>
      <c r="D43" t="s">
        <v>215</v>
      </c>
      <c r="E43" s="46" t="s">
        <v>327</v>
      </c>
      <c r="F43" s="2">
        <v>8355.67</v>
      </c>
      <c r="G43" s="2">
        <v>7124.38</v>
      </c>
      <c r="H43" s="2">
        <v>9163.1600000000017</v>
      </c>
      <c r="I43" s="2">
        <v>11058.01</v>
      </c>
      <c r="J43" s="2">
        <v>3507.63</v>
      </c>
      <c r="K43" s="2">
        <v>6820.97</v>
      </c>
      <c r="L43" s="2">
        <v>4093.5</v>
      </c>
      <c r="M43" s="2">
        <v>8346.2999999999993</v>
      </c>
      <c r="N43" s="2">
        <v>6063.7</v>
      </c>
      <c r="O43" s="2">
        <v>11983.04</v>
      </c>
      <c r="P43" s="2">
        <v>4935.5200000000004</v>
      </c>
      <c r="Q43" s="2">
        <v>6265.32</v>
      </c>
      <c r="R43" s="2">
        <f t="shared" si="0"/>
        <v>87717.199999999983</v>
      </c>
    </row>
    <row r="44" spans="1:18">
      <c r="A44" t="s">
        <v>527</v>
      </c>
      <c r="B44" s="46" t="s">
        <v>324</v>
      </c>
      <c r="C44" t="s">
        <v>131</v>
      </c>
      <c r="D44" t="s">
        <v>216</v>
      </c>
      <c r="E44" s="46" t="s">
        <v>329</v>
      </c>
      <c r="F44" s="2">
        <v>41.565000000000033</v>
      </c>
      <c r="G44" s="2">
        <v>824.78250000000003</v>
      </c>
      <c r="H44" s="2">
        <v>2702.71</v>
      </c>
      <c r="I44" s="2">
        <v>276.69750000000005</v>
      </c>
      <c r="J44" s="2">
        <v>2452.9</v>
      </c>
      <c r="K44" s="2">
        <v>653.255</v>
      </c>
      <c r="L44" s="2">
        <v>5954.9775</v>
      </c>
      <c r="M44" s="2">
        <v>323.49749999999995</v>
      </c>
      <c r="N44" s="2">
        <v>1793.9650000000001</v>
      </c>
      <c r="O44" s="2">
        <v>665.18</v>
      </c>
      <c r="P44" s="2">
        <v>1812.6424999999999</v>
      </c>
      <c r="Q44" s="2">
        <v>3253.8275000000003</v>
      </c>
      <c r="R44" s="2">
        <f t="shared" si="0"/>
        <v>20756</v>
      </c>
    </row>
    <row r="45" spans="1:18">
      <c r="A45" t="s">
        <v>527</v>
      </c>
      <c r="B45" s="46" t="s">
        <v>324</v>
      </c>
      <c r="C45" t="s">
        <v>132</v>
      </c>
      <c r="D45" t="s">
        <v>218</v>
      </c>
      <c r="E45" s="46" t="s">
        <v>333</v>
      </c>
      <c r="F45" s="2">
        <v>723.4</v>
      </c>
      <c r="G45" s="2">
        <v>1281.2</v>
      </c>
      <c r="H45" s="2">
        <v>5684.1</v>
      </c>
      <c r="I45" s="2">
        <v>6740.1</v>
      </c>
      <c r="J45" s="2">
        <v>1414.95</v>
      </c>
      <c r="K45" s="2">
        <v>216.9</v>
      </c>
      <c r="L45" s="2">
        <v>339.15</v>
      </c>
      <c r="M45" s="2">
        <v>44</v>
      </c>
      <c r="N45" s="2">
        <v>3033</v>
      </c>
      <c r="O45" s="2">
        <v>14781.93</v>
      </c>
      <c r="P45" s="2">
        <v>2070</v>
      </c>
      <c r="Q45" s="2">
        <v>3117.2</v>
      </c>
      <c r="R45" s="2">
        <f t="shared" si="0"/>
        <v>39445.93</v>
      </c>
    </row>
    <row r="46" spans="1:18">
      <c r="A46" t="s">
        <v>527</v>
      </c>
      <c r="B46" s="46" t="s">
        <v>324</v>
      </c>
      <c r="C46" t="s">
        <v>133</v>
      </c>
      <c r="D46" t="s">
        <v>219</v>
      </c>
      <c r="E46" s="46" t="s">
        <v>335</v>
      </c>
      <c r="F46" s="2">
        <v>614.71</v>
      </c>
      <c r="G46" s="2">
        <v>-383.47</v>
      </c>
      <c r="H46" s="2">
        <v>32.75</v>
      </c>
      <c r="I46" s="2">
        <v>1037.01</v>
      </c>
      <c r="J46" s="2">
        <v>360.5</v>
      </c>
      <c r="K46" s="2">
        <v>683.88</v>
      </c>
      <c r="L46" s="2">
        <v>-349</v>
      </c>
      <c r="M46" s="2">
        <v>114.63</v>
      </c>
      <c r="N46" s="2">
        <v>818.69</v>
      </c>
      <c r="O46" s="2">
        <v>716.38</v>
      </c>
      <c r="P46" s="2">
        <v>4528.25</v>
      </c>
      <c r="Q46" s="2">
        <v>355.25</v>
      </c>
      <c r="R46" s="2">
        <f t="shared" si="0"/>
        <v>8529.58</v>
      </c>
    </row>
    <row r="47" spans="1:18">
      <c r="A47" t="s">
        <v>527</v>
      </c>
      <c r="B47" s="46" t="s">
        <v>324</v>
      </c>
      <c r="C47" t="s">
        <v>134</v>
      </c>
      <c r="D47" t="s">
        <v>220</v>
      </c>
      <c r="E47" s="46" t="s">
        <v>337</v>
      </c>
      <c r="F47" s="2">
        <v>537.63</v>
      </c>
      <c r="G47" s="2">
        <v>1230.6600000000001</v>
      </c>
      <c r="H47" s="2">
        <v>0</v>
      </c>
      <c r="I47" s="2">
        <v>964.53</v>
      </c>
      <c r="J47" s="2">
        <v>0</v>
      </c>
      <c r="K47" s="2">
        <v>1157.49</v>
      </c>
      <c r="L47" s="2">
        <v>671.01</v>
      </c>
      <c r="M47" s="2">
        <v>713.01</v>
      </c>
      <c r="N47" s="2">
        <v>566.12</v>
      </c>
      <c r="O47" s="2">
        <v>0</v>
      </c>
      <c r="P47" s="2">
        <v>575.17999999999995</v>
      </c>
      <c r="Q47" s="2">
        <v>630.87</v>
      </c>
      <c r="R47" s="2">
        <f t="shared" si="0"/>
        <v>7046.5</v>
      </c>
    </row>
    <row r="48" spans="1:18">
      <c r="A48" t="s">
        <v>527</v>
      </c>
      <c r="B48" s="46" t="s">
        <v>324</v>
      </c>
      <c r="C48" t="s">
        <v>135</v>
      </c>
      <c r="D48" t="s">
        <v>221</v>
      </c>
      <c r="E48" s="46" t="s">
        <v>341</v>
      </c>
      <c r="F48" s="2">
        <v>6102.47</v>
      </c>
      <c r="G48" s="2">
        <v>2298.38</v>
      </c>
      <c r="H48" s="2">
        <v>3494.27</v>
      </c>
      <c r="I48" s="2">
        <v>1273.92</v>
      </c>
      <c r="J48" s="2">
        <v>1280.8499999999999</v>
      </c>
      <c r="K48" s="2">
        <v>500</v>
      </c>
      <c r="L48" s="2">
        <v>-456.43</v>
      </c>
      <c r="M48" s="2">
        <v>810.36</v>
      </c>
      <c r="N48" s="2">
        <v>1412.73</v>
      </c>
      <c r="O48" s="2">
        <v>3147.57</v>
      </c>
      <c r="P48" s="2">
        <v>340.74999999999994</v>
      </c>
      <c r="Q48" s="2">
        <v>2254.5574999999999</v>
      </c>
      <c r="R48" s="2">
        <f t="shared" si="0"/>
        <v>22459.427500000002</v>
      </c>
    </row>
    <row r="49" spans="1:18">
      <c r="A49" t="s">
        <v>527</v>
      </c>
      <c r="B49" s="46" t="s">
        <v>324</v>
      </c>
      <c r="C49" t="s">
        <v>136</v>
      </c>
      <c r="D49" t="s">
        <v>222</v>
      </c>
      <c r="E49" s="46" t="s">
        <v>343</v>
      </c>
      <c r="F49" s="2">
        <v>3180.9375</v>
      </c>
      <c r="G49" s="2">
        <v>-626.54000000000008</v>
      </c>
      <c r="H49" s="2">
        <v>470.26250000000005</v>
      </c>
      <c r="I49" s="2">
        <v>1339.865</v>
      </c>
      <c r="J49" s="2">
        <v>910.0625</v>
      </c>
      <c r="K49" s="2">
        <v>384.04</v>
      </c>
      <c r="L49" s="2">
        <v>-1875</v>
      </c>
      <c r="M49" s="2">
        <v>0</v>
      </c>
      <c r="N49" s="2">
        <v>0</v>
      </c>
      <c r="O49" s="2">
        <v>1561.5125</v>
      </c>
      <c r="P49" s="2">
        <v>5064.5550000000003</v>
      </c>
      <c r="Q49" s="2">
        <v>-203.76499999999999</v>
      </c>
      <c r="R49" s="2">
        <f t="shared" si="0"/>
        <v>10205.93</v>
      </c>
    </row>
    <row r="50" spans="1:18">
      <c r="A50" t="s">
        <v>527</v>
      </c>
      <c r="B50" s="46" t="s">
        <v>123</v>
      </c>
      <c r="C50" t="s">
        <v>137</v>
      </c>
      <c r="D50" t="s">
        <v>224</v>
      </c>
      <c r="E50" s="46" t="s">
        <v>360</v>
      </c>
      <c r="F50" s="2">
        <v>24529.587499999998</v>
      </c>
      <c r="G50" s="2">
        <v>20702.13</v>
      </c>
      <c r="H50" s="2">
        <v>16149.605000000001</v>
      </c>
      <c r="I50" s="2">
        <v>60703.657499999994</v>
      </c>
      <c r="J50" s="2">
        <v>185633.52499999999</v>
      </c>
      <c r="K50" s="2">
        <v>124372.41</v>
      </c>
      <c r="L50" s="2">
        <v>15998.94</v>
      </c>
      <c r="M50" s="2">
        <v>22427.81</v>
      </c>
      <c r="N50" s="2">
        <v>697.65</v>
      </c>
      <c r="O50" s="2">
        <v>484.88</v>
      </c>
      <c r="P50" s="2">
        <v>628.75</v>
      </c>
      <c r="Q50" s="2">
        <v>324166.94</v>
      </c>
      <c r="R50" s="2">
        <f t="shared" si="0"/>
        <v>796495.88500000001</v>
      </c>
    </row>
    <row r="51" spans="1:18">
      <c r="A51" t="s">
        <v>527</v>
      </c>
      <c r="B51" s="46" t="s">
        <v>123</v>
      </c>
      <c r="C51" t="s">
        <v>118</v>
      </c>
      <c r="D51" t="s">
        <v>225</v>
      </c>
      <c r="E51" s="46" t="s">
        <v>119</v>
      </c>
      <c r="F51" s="2">
        <v>2456.4515000000001</v>
      </c>
      <c r="G51" s="2">
        <v>369.37199999999996</v>
      </c>
      <c r="H51" s="2">
        <v>39.46</v>
      </c>
      <c r="I51" s="2">
        <v>-273.8</v>
      </c>
      <c r="J51" s="2">
        <v>13.280000000000001</v>
      </c>
      <c r="K51" s="2">
        <v>58.867999999999995</v>
      </c>
      <c r="L51" s="2">
        <v>117.03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f t="shared" si="0"/>
        <v>2780.6615000000002</v>
      </c>
    </row>
    <row r="52" spans="1:18">
      <c r="A52" t="s">
        <v>527</v>
      </c>
      <c r="B52" s="46" t="s">
        <v>123</v>
      </c>
      <c r="C52" t="s">
        <v>138</v>
      </c>
      <c r="D52" t="s">
        <v>226</v>
      </c>
      <c r="E52" s="46" t="s">
        <v>393</v>
      </c>
      <c r="F52" s="2">
        <v>65845.677499999991</v>
      </c>
      <c r="G52" s="2">
        <v>33256.267499999994</v>
      </c>
      <c r="H52" s="2">
        <v>18968.7925</v>
      </c>
      <c r="I52" s="2">
        <v>104605.37</v>
      </c>
      <c r="J52" s="2">
        <v>69980.935000000012</v>
      </c>
      <c r="K52" s="2">
        <v>99753.81</v>
      </c>
      <c r="L52" s="2">
        <v>24417.412499999999</v>
      </c>
      <c r="M52" s="2">
        <v>42442.74</v>
      </c>
      <c r="N52" s="2">
        <v>64342.947499999995</v>
      </c>
      <c r="O52" s="2">
        <v>22973.785</v>
      </c>
      <c r="P52" s="2">
        <v>84146.47</v>
      </c>
      <c r="Q52" s="2">
        <v>394397.40250000003</v>
      </c>
      <c r="R52" s="2">
        <f t="shared" si="0"/>
        <v>1025131.6099999999</v>
      </c>
    </row>
    <row r="53" spans="1:18">
      <c r="A53" t="s">
        <v>527</v>
      </c>
      <c r="B53" s="46" t="s">
        <v>123</v>
      </c>
      <c r="C53" t="s">
        <v>139</v>
      </c>
      <c r="D53" t="s">
        <v>227</v>
      </c>
      <c r="E53" s="46" t="s">
        <v>122</v>
      </c>
      <c r="F53" s="2">
        <v>979.52250000000004</v>
      </c>
      <c r="G53" s="2">
        <v>-327.43</v>
      </c>
      <c r="H53" s="2">
        <v>-81.37</v>
      </c>
      <c r="I53" s="2">
        <v>-79.3</v>
      </c>
      <c r="J53" s="2">
        <v>0</v>
      </c>
      <c r="K53" s="2">
        <v>0</v>
      </c>
      <c r="L53" s="2">
        <v>0</v>
      </c>
      <c r="M53" s="2">
        <v>0</v>
      </c>
      <c r="N53" s="2">
        <v>68.64</v>
      </c>
      <c r="O53" s="2">
        <v>-20.59</v>
      </c>
      <c r="P53" s="2">
        <v>326.64999999999998</v>
      </c>
      <c r="Q53" s="2">
        <v>1500</v>
      </c>
      <c r="R53" s="2">
        <f t="shared" si="0"/>
        <v>2366.1224999999999</v>
      </c>
    </row>
    <row r="54" spans="1:18">
      <c r="A54" t="s">
        <v>527</v>
      </c>
      <c r="B54" s="46" t="s">
        <v>93</v>
      </c>
      <c r="C54" t="s">
        <v>95</v>
      </c>
      <c r="D54" t="s">
        <v>228</v>
      </c>
      <c r="E54" s="46" t="s">
        <v>96</v>
      </c>
      <c r="F54" s="2">
        <v>23374.67</v>
      </c>
      <c r="G54" s="2">
        <v>27821.192500000001</v>
      </c>
      <c r="H54" s="2">
        <v>24787.3295</v>
      </c>
      <c r="I54" s="2">
        <v>27962.001</v>
      </c>
      <c r="J54" s="2">
        <v>26876.271000000001</v>
      </c>
      <c r="K54" s="2">
        <v>24827.660499999998</v>
      </c>
      <c r="L54" s="2">
        <v>23016.091</v>
      </c>
      <c r="M54" s="2">
        <v>28602.269999999997</v>
      </c>
      <c r="N54" s="2">
        <v>30944.720000000001</v>
      </c>
      <c r="O54" s="2">
        <v>24257.827000000001</v>
      </c>
      <c r="P54" s="2">
        <v>21920.92</v>
      </c>
      <c r="Q54" s="2">
        <v>20200.382999999998</v>
      </c>
      <c r="R54" s="2">
        <f t="shared" si="0"/>
        <v>304591.33549999993</v>
      </c>
    </row>
    <row r="55" spans="1:18">
      <c r="A55" t="s">
        <v>527</v>
      </c>
      <c r="B55" s="46" t="s">
        <v>93</v>
      </c>
      <c r="C55" t="s">
        <v>97</v>
      </c>
      <c r="D55" t="s">
        <v>229</v>
      </c>
      <c r="E55" s="46" t="s">
        <v>98</v>
      </c>
      <c r="F55" s="2">
        <v>2527.1</v>
      </c>
      <c r="G55" s="2">
        <v>4474.6000000000004</v>
      </c>
      <c r="H55" s="2">
        <v>1970.44</v>
      </c>
      <c r="I55" s="2">
        <v>6275.03</v>
      </c>
      <c r="J55" s="2">
        <v>3000.57</v>
      </c>
      <c r="K55" s="2">
        <v>3754.65</v>
      </c>
      <c r="L55" s="2">
        <v>999.82</v>
      </c>
      <c r="M55" s="2">
        <v>2092.3784999999998</v>
      </c>
      <c r="N55" s="2">
        <v>1000.57</v>
      </c>
      <c r="O55" s="2">
        <v>0</v>
      </c>
      <c r="P55" s="2">
        <v>6190.44</v>
      </c>
      <c r="Q55" s="2">
        <v>0</v>
      </c>
      <c r="R55" s="2">
        <f t="shared" si="0"/>
        <v>32285.5985</v>
      </c>
    </row>
    <row r="56" spans="1:18">
      <c r="A56" t="s">
        <v>527</v>
      </c>
      <c r="B56" s="46" t="s">
        <v>93</v>
      </c>
      <c r="C56" t="s">
        <v>99</v>
      </c>
      <c r="D56" t="s">
        <v>230</v>
      </c>
      <c r="E56" s="46" t="s">
        <v>100</v>
      </c>
      <c r="F56" s="2">
        <v>17862.14</v>
      </c>
      <c r="G56" s="2">
        <v>18297.03</v>
      </c>
      <c r="H56" s="2">
        <v>25938.720000000001</v>
      </c>
      <c r="I56" s="2">
        <v>20845.84</v>
      </c>
      <c r="J56" s="2">
        <v>20700</v>
      </c>
      <c r="K56" s="2">
        <v>22448.89</v>
      </c>
      <c r="L56" s="2">
        <v>18581.009999999998</v>
      </c>
      <c r="M56" s="2">
        <v>18084.79</v>
      </c>
      <c r="N56" s="2">
        <v>10297.48</v>
      </c>
      <c r="O56" s="2">
        <v>12656.58</v>
      </c>
      <c r="P56" s="2">
        <v>12651.66</v>
      </c>
      <c r="Q56" s="2">
        <v>7361.86</v>
      </c>
      <c r="R56" s="2">
        <f t="shared" si="0"/>
        <v>205726</v>
      </c>
    </row>
    <row r="57" spans="1:18">
      <c r="A57" t="s">
        <v>527</v>
      </c>
      <c r="B57" s="46" t="s">
        <v>93</v>
      </c>
      <c r="C57" t="s">
        <v>106</v>
      </c>
      <c r="D57" t="s">
        <v>417</v>
      </c>
      <c r="E57" s="46" t="s">
        <v>107</v>
      </c>
      <c r="F57" s="2">
        <v>4947.84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f t="shared" si="0"/>
        <v>4947.84</v>
      </c>
    </row>
    <row r="58" spans="1:18">
      <c r="A58" t="s">
        <v>527</v>
      </c>
      <c r="B58" s="46" t="s">
        <v>93</v>
      </c>
      <c r="C58" t="s">
        <v>108</v>
      </c>
      <c r="D58" t="s">
        <v>232</v>
      </c>
      <c r="E58" s="46" t="s">
        <v>109</v>
      </c>
      <c r="F58" s="2">
        <v>9743.18</v>
      </c>
      <c r="G58" s="2">
        <v>1049.69</v>
      </c>
      <c r="H58" s="2">
        <v>675.35</v>
      </c>
      <c r="I58" s="2">
        <v>655.62</v>
      </c>
      <c r="J58" s="2">
        <v>437.09</v>
      </c>
      <c r="K58" s="2">
        <v>1456.92</v>
      </c>
      <c r="L58" s="2">
        <v>0.01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f t="shared" si="0"/>
        <v>14017.860000000002</v>
      </c>
    </row>
    <row r="59" spans="1:18">
      <c r="A59" t="s">
        <v>526</v>
      </c>
      <c r="B59" s="46" t="s">
        <v>324</v>
      </c>
      <c r="C59" t="s">
        <v>149</v>
      </c>
      <c r="D59" t="s">
        <v>189</v>
      </c>
      <c r="E59" s="46" t="s">
        <v>331</v>
      </c>
      <c r="F59" s="2"/>
      <c r="G59" s="2">
        <v>106.03500000000001</v>
      </c>
      <c r="H59" s="2">
        <v>656.74</v>
      </c>
      <c r="I59" s="2">
        <v>0</v>
      </c>
      <c r="J59" s="2">
        <v>88.84</v>
      </c>
      <c r="K59" s="2">
        <v>0</v>
      </c>
      <c r="L59" s="2">
        <v>1952.74</v>
      </c>
      <c r="M59" s="2">
        <v>0</v>
      </c>
      <c r="N59" s="2">
        <v>211.27250000000001</v>
      </c>
      <c r="O59" s="2">
        <v>1302.43</v>
      </c>
      <c r="P59" s="2">
        <v>0</v>
      </c>
      <c r="Q59" s="2">
        <v>0</v>
      </c>
      <c r="R59" s="2">
        <f t="shared" si="0"/>
        <v>4318.0574999999999</v>
      </c>
    </row>
    <row r="60" spans="1:18">
      <c r="A60" t="s">
        <v>526</v>
      </c>
      <c r="B60" s="46" t="s">
        <v>123</v>
      </c>
      <c r="C60" t="s">
        <v>150</v>
      </c>
      <c r="D60" t="s">
        <v>195</v>
      </c>
      <c r="E60" s="46" t="s">
        <v>409</v>
      </c>
      <c r="F60" s="2"/>
      <c r="G60" s="2">
        <v>-3207.32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f t="shared" si="0"/>
        <v>-3207.32</v>
      </c>
    </row>
    <row r="61" spans="1:18">
      <c r="A61" t="s">
        <v>526</v>
      </c>
      <c r="B61" s="46" t="s">
        <v>93</v>
      </c>
      <c r="C61" t="s">
        <v>101</v>
      </c>
      <c r="D61" t="s">
        <v>203</v>
      </c>
      <c r="E61" s="46" t="s">
        <v>102</v>
      </c>
      <c r="F61" s="2"/>
      <c r="G61" s="2">
        <v>11345.85</v>
      </c>
      <c r="H61" s="2">
        <v>5707.72</v>
      </c>
      <c r="I61" s="2">
        <v>3531.17</v>
      </c>
      <c r="J61" s="2">
        <v>8893.41</v>
      </c>
      <c r="K61" s="2">
        <v>6355.61</v>
      </c>
      <c r="L61" s="2">
        <v>6403.53</v>
      </c>
      <c r="M61" s="2">
        <v>5745.64</v>
      </c>
      <c r="N61" s="2">
        <v>5959.99</v>
      </c>
      <c r="O61" s="2">
        <v>6243.44</v>
      </c>
      <c r="P61" s="2">
        <v>2262.5500000000002</v>
      </c>
      <c r="Q61" s="2">
        <v>1681.5</v>
      </c>
      <c r="R61" s="2">
        <f t="shared" si="0"/>
        <v>64130.409999999996</v>
      </c>
    </row>
    <row r="62" spans="1:18">
      <c r="A62" t="s">
        <v>526</v>
      </c>
      <c r="B62" s="46" t="s">
        <v>93</v>
      </c>
      <c r="C62" t="s">
        <v>104</v>
      </c>
      <c r="D62" t="s">
        <v>418</v>
      </c>
      <c r="E62" s="46" t="s">
        <v>105</v>
      </c>
      <c r="F62" s="2"/>
      <c r="G62" s="2">
        <v>0</v>
      </c>
      <c r="H62" s="2">
        <v>528.67999999999995</v>
      </c>
      <c r="I62" s="2">
        <v>414.28</v>
      </c>
      <c r="J62" s="2">
        <v>222.69</v>
      </c>
      <c r="K62" s="2">
        <v>1025.42</v>
      </c>
      <c r="L62" s="2">
        <v>0</v>
      </c>
      <c r="M62" s="2">
        <v>0</v>
      </c>
      <c r="N62" s="2">
        <v>1920</v>
      </c>
      <c r="O62" s="2">
        <v>0</v>
      </c>
      <c r="P62" s="2">
        <v>0</v>
      </c>
      <c r="Q62" s="2">
        <v>0</v>
      </c>
      <c r="R62" s="2">
        <f t="shared" si="0"/>
        <v>4111.07</v>
      </c>
    </row>
    <row r="63" spans="1:18">
      <c r="A63" t="s">
        <v>527</v>
      </c>
      <c r="B63" s="46" t="s">
        <v>93</v>
      </c>
      <c r="C63" t="s">
        <v>104</v>
      </c>
      <c r="D63" t="s">
        <v>419</v>
      </c>
      <c r="E63" s="46" t="s">
        <v>105</v>
      </c>
      <c r="F63" s="2"/>
      <c r="G63" s="2">
        <v>0</v>
      </c>
      <c r="H63" s="2">
        <v>528.67999999999995</v>
      </c>
      <c r="I63" s="2">
        <v>414.29</v>
      </c>
      <c r="J63" s="2">
        <v>222.69</v>
      </c>
      <c r="K63" s="2">
        <v>1025.42</v>
      </c>
      <c r="L63" s="2">
        <v>0</v>
      </c>
      <c r="M63" s="2">
        <v>0</v>
      </c>
      <c r="N63" s="2">
        <v>1920</v>
      </c>
      <c r="O63" s="2">
        <v>0</v>
      </c>
      <c r="P63" s="2">
        <v>0</v>
      </c>
      <c r="Q63" s="2">
        <v>0</v>
      </c>
      <c r="R63" s="2">
        <f t="shared" si="0"/>
        <v>4111.08</v>
      </c>
    </row>
    <row r="64" spans="1:18">
      <c r="A64" t="s">
        <v>526</v>
      </c>
      <c r="B64" s="46" t="s">
        <v>123</v>
      </c>
      <c r="C64" t="s">
        <v>160</v>
      </c>
      <c r="D64" t="s">
        <v>420</v>
      </c>
      <c r="E64" s="46" t="s">
        <v>364</v>
      </c>
      <c r="F64" s="2"/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70828.5</v>
      </c>
      <c r="M64" s="2">
        <v>0</v>
      </c>
      <c r="N64" s="2">
        <v>0</v>
      </c>
      <c r="O64" s="2">
        <v>180750</v>
      </c>
      <c r="P64" s="2">
        <v>130067.5</v>
      </c>
      <c r="Q64" s="2">
        <v>-203509.9</v>
      </c>
      <c r="R64" s="2">
        <f t="shared" si="0"/>
        <v>178136.1</v>
      </c>
    </row>
    <row r="65" spans="1:18">
      <c r="A65" t="s">
        <v>526</v>
      </c>
      <c r="B65" s="46" t="s">
        <v>123</v>
      </c>
      <c r="C65" t="s">
        <v>161</v>
      </c>
      <c r="D65" t="s">
        <v>421</v>
      </c>
      <c r="E65" s="46" t="s">
        <v>380</v>
      </c>
      <c r="F65" s="2"/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64070.54</v>
      </c>
      <c r="M65" s="2">
        <v>3379</v>
      </c>
      <c r="N65" s="2">
        <v>13979.05</v>
      </c>
      <c r="O65" s="2">
        <v>25084.31</v>
      </c>
      <c r="P65" s="2">
        <v>30930.21</v>
      </c>
      <c r="Q65" s="2">
        <v>100430.01</v>
      </c>
      <c r="R65" s="2">
        <f t="shared" si="0"/>
        <v>237873.12</v>
      </c>
    </row>
    <row r="66" spans="1:18">
      <c r="A66" t="s">
        <v>526</v>
      </c>
      <c r="B66" s="46" t="s">
        <v>123</v>
      </c>
      <c r="C66" t="s">
        <v>162</v>
      </c>
      <c r="D66" t="s">
        <v>422</v>
      </c>
      <c r="E66" s="46" t="s">
        <v>382</v>
      </c>
      <c r="F66" s="2"/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2514.2899999999995</v>
      </c>
      <c r="M66" s="2">
        <v>2716.8525000000004</v>
      </c>
      <c r="N66" s="2">
        <v>3839.64</v>
      </c>
      <c r="O66" s="2">
        <v>7537.2375000000011</v>
      </c>
      <c r="P66" s="2">
        <v>6696.0424999999996</v>
      </c>
      <c r="Q66" s="2">
        <v>2319.6125000000011</v>
      </c>
      <c r="R66" s="2">
        <f t="shared" si="0"/>
        <v>25623.675000000003</v>
      </c>
    </row>
    <row r="67" spans="1:18">
      <c r="A67" t="s">
        <v>526</v>
      </c>
      <c r="B67" s="46" t="s">
        <v>123</v>
      </c>
      <c r="C67" t="s">
        <v>163</v>
      </c>
      <c r="D67" t="s">
        <v>423</v>
      </c>
      <c r="E67" s="46" t="s">
        <v>386</v>
      </c>
      <c r="F67" s="2"/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5120.05</v>
      </c>
      <c r="M67" s="2">
        <v>27306.59</v>
      </c>
      <c r="N67" s="2">
        <v>26232.41</v>
      </c>
      <c r="O67" s="2">
        <v>30609.06</v>
      </c>
      <c r="P67" s="2">
        <v>23187.61</v>
      </c>
      <c r="Q67" s="2">
        <v>3327.77</v>
      </c>
      <c r="R67" s="2">
        <f t="shared" si="0"/>
        <v>115783.49</v>
      </c>
    </row>
    <row r="68" spans="1:18">
      <c r="A68" t="s">
        <v>526</v>
      </c>
      <c r="B68" s="46" t="s">
        <v>123</v>
      </c>
      <c r="C68" t="s">
        <v>164</v>
      </c>
      <c r="D68" t="s">
        <v>424</v>
      </c>
      <c r="E68" s="46" t="s">
        <v>388</v>
      </c>
      <c r="F68" s="2"/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7812.5</v>
      </c>
      <c r="M68" s="2">
        <v>5085.22</v>
      </c>
      <c r="N68" s="2">
        <v>3268.39</v>
      </c>
      <c r="O68" s="2">
        <v>13554.88</v>
      </c>
      <c r="P68" s="2">
        <v>13310.72</v>
      </c>
      <c r="Q68" s="2">
        <v>21249.919999999998</v>
      </c>
      <c r="R68" s="2">
        <f t="shared" si="0"/>
        <v>64281.63</v>
      </c>
    </row>
    <row r="69" spans="1:18">
      <c r="A69" t="s">
        <v>527</v>
      </c>
      <c r="B69" s="46" t="s">
        <v>123</v>
      </c>
      <c r="C69" t="s">
        <v>160</v>
      </c>
      <c r="D69" t="s">
        <v>425</v>
      </c>
      <c r="E69" s="46" t="s">
        <v>364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70828.5</v>
      </c>
      <c r="M69" s="2">
        <v>0</v>
      </c>
      <c r="N69" s="2">
        <v>0</v>
      </c>
      <c r="O69" s="2">
        <v>180750</v>
      </c>
      <c r="P69" s="2">
        <v>130067.5</v>
      </c>
      <c r="Q69" s="2">
        <v>-203509.9</v>
      </c>
      <c r="R69" s="2">
        <f t="shared" si="0"/>
        <v>178136.1</v>
      </c>
    </row>
    <row r="70" spans="1:18">
      <c r="A70" t="s">
        <v>527</v>
      </c>
      <c r="B70" s="46" t="s">
        <v>123</v>
      </c>
      <c r="C70" t="s">
        <v>161</v>
      </c>
      <c r="D70" t="s">
        <v>426</v>
      </c>
      <c r="E70" s="46" t="s">
        <v>380</v>
      </c>
      <c r="F70" s="2"/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64070.54</v>
      </c>
      <c r="M70" s="2">
        <v>3379</v>
      </c>
      <c r="N70" s="2">
        <v>13979.05</v>
      </c>
      <c r="O70" s="2">
        <v>25084.32</v>
      </c>
      <c r="P70" s="2">
        <v>30930.23</v>
      </c>
      <c r="Q70" s="2">
        <v>100430.02</v>
      </c>
      <c r="R70" s="2">
        <f t="shared" ref="R70:R133" si="1">SUM(F70:Q70)</f>
        <v>237873.16000000003</v>
      </c>
    </row>
    <row r="71" spans="1:18">
      <c r="A71" t="s">
        <v>527</v>
      </c>
      <c r="B71" s="46" t="s">
        <v>123</v>
      </c>
      <c r="C71" t="s">
        <v>162</v>
      </c>
      <c r="D71" t="s">
        <v>427</v>
      </c>
      <c r="E71" s="46" t="s">
        <v>382</v>
      </c>
      <c r="F71" s="2"/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2514.2999999999997</v>
      </c>
      <c r="M71" s="2">
        <v>2716.6725000000001</v>
      </c>
      <c r="N71" s="2">
        <v>3839.39</v>
      </c>
      <c r="O71" s="2">
        <v>7536.9575000000013</v>
      </c>
      <c r="P71" s="2">
        <v>6695.9325000000008</v>
      </c>
      <c r="Q71" s="2">
        <v>2319.7825000000012</v>
      </c>
      <c r="R71" s="2">
        <f t="shared" si="1"/>
        <v>25623.035000000003</v>
      </c>
    </row>
    <row r="72" spans="1:18">
      <c r="A72" t="s">
        <v>527</v>
      </c>
      <c r="B72" s="46" t="s">
        <v>123</v>
      </c>
      <c r="C72" t="s">
        <v>163</v>
      </c>
      <c r="D72" t="s">
        <v>428</v>
      </c>
      <c r="E72" s="46" t="s">
        <v>386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5120.05</v>
      </c>
      <c r="M72" s="2">
        <v>27306.6</v>
      </c>
      <c r="N72" s="2">
        <v>26232.42</v>
      </c>
      <c r="O72" s="2">
        <v>30609.08</v>
      </c>
      <c r="P72" s="2">
        <v>23187.62</v>
      </c>
      <c r="Q72" s="2">
        <v>3327.82</v>
      </c>
      <c r="R72" s="2">
        <f t="shared" si="1"/>
        <v>115783.59</v>
      </c>
    </row>
    <row r="73" spans="1:18">
      <c r="A73" t="s">
        <v>527</v>
      </c>
      <c r="B73" s="46" t="s">
        <v>123</v>
      </c>
      <c r="C73" t="s">
        <v>164</v>
      </c>
      <c r="D73" t="s">
        <v>429</v>
      </c>
      <c r="E73" s="46" t="s">
        <v>388</v>
      </c>
      <c r="F73" s="2"/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7812.5</v>
      </c>
      <c r="M73" s="2">
        <v>5085.22</v>
      </c>
      <c r="N73" s="2">
        <v>3268.39</v>
      </c>
      <c r="O73" s="2">
        <v>13554.88</v>
      </c>
      <c r="P73" s="2">
        <v>13310.72</v>
      </c>
      <c r="Q73" s="2">
        <v>21249.919999999998</v>
      </c>
      <c r="R73" s="2">
        <f t="shared" si="1"/>
        <v>64281.63</v>
      </c>
    </row>
    <row r="74" spans="1:18">
      <c r="A74" t="s">
        <v>527</v>
      </c>
      <c r="B74" s="46" t="s">
        <v>123</v>
      </c>
      <c r="C74" t="s">
        <v>166</v>
      </c>
      <c r="D74" t="s">
        <v>430</v>
      </c>
      <c r="E74" s="46" t="s">
        <v>384</v>
      </c>
      <c r="F74" s="2"/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19789.82</v>
      </c>
      <c r="N74" s="2">
        <v>16068.48</v>
      </c>
      <c r="O74" s="2">
        <v>59627.64</v>
      </c>
      <c r="P74" s="2">
        <v>18558.28</v>
      </c>
      <c r="Q74" s="2">
        <v>92850.45</v>
      </c>
      <c r="R74" s="2">
        <f t="shared" si="1"/>
        <v>206894.66999999998</v>
      </c>
    </row>
    <row r="75" spans="1:18">
      <c r="A75" t="s">
        <v>526</v>
      </c>
      <c r="B75" s="46" t="s">
        <v>123</v>
      </c>
      <c r="C75" t="s">
        <v>166</v>
      </c>
      <c r="D75" t="s">
        <v>431</v>
      </c>
      <c r="E75" s="46" t="s">
        <v>384</v>
      </c>
      <c r="F75" s="2"/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19789.77</v>
      </c>
      <c r="N75" s="2">
        <v>16068.47</v>
      </c>
      <c r="O75" s="2">
        <v>59627.63</v>
      </c>
      <c r="P75" s="2">
        <v>18558.259999999998</v>
      </c>
      <c r="Q75" s="2">
        <v>92850.44</v>
      </c>
      <c r="R75" s="2">
        <f t="shared" si="1"/>
        <v>206894.57</v>
      </c>
    </row>
    <row r="76" spans="1:18">
      <c r="A76" t="s">
        <v>527</v>
      </c>
      <c r="B76" s="46" t="s">
        <v>123</v>
      </c>
      <c r="C76" t="s">
        <v>168</v>
      </c>
      <c r="D76" t="s">
        <v>432</v>
      </c>
      <c r="E76" s="46" t="s">
        <v>395</v>
      </c>
      <c r="F76" s="2"/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12035</v>
      </c>
      <c r="O76" s="2">
        <v>0</v>
      </c>
      <c r="P76" s="2">
        <v>0</v>
      </c>
      <c r="Q76" s="2">
        <v>0</v>
      </c>
      <c r="R76" s="2">
        <f t="shared" si="1"/>
        <v>12035</v>
      </c>
    </row>
    <row r="77" spans="1:18">
      <c r="A77" t="s">
        <v>526</v>
      </c>
      <c r="B77" s="46" t="s">
        <v>123</v>
      </c>
      <c r="C77" t="s">
        <v>168</v>
      </c>
      <c r="D77" t="s">
        <v>433</v>
      </c>
      <c r="E77" s="46" t="s">
        <v>395</v>
      </c>
      <c r="F77" s="2"/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12035</v>
      </c>
      <c r="O77" s="2">
        <v>0</v>
      </c>
      <c r="P77" s="2">
        <v>0</v>
      </c>
      <c r="Q77" s="2">
        <v>0</v>
      </c>
      <c r="R77" s="2">
        <f t="shared" si="1"/>
        <v>12035</v>
      </c>
    </row>
    <row r="78" spans="1:18">
      <c r="A78" t="s">
        <v>526</v>
      </c>
      <c r="B78" s="46" t="s">
        <v>123</v>
      </c>
      <c r="C78" t="s">
        <v>169</v>
      </c>
      <c r="D78" t="s">
        <v>434</v>
      </c>
      <c r="E78" s="46" t="s">
        <v>366</v>
      </c>
      <c r="F78" s="2"/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14.515000000000001</v>
      </c>
      <c r="P78" s="2">
        <v>0</v>
      </c>
      <c r="Q78" s="2">
        <v>0</v>
      </c>
      <c r="R78" s="2">
        <f t="shared" si="1"/>
        <v>14.515000000000001</v>
      </c>
    </row>
    <row r="79" spans="1:18">
      <c r="A79" t="s">
        <v>526</v>
      </c>
      <c r="B79" s="46" t="s">
        <v>123</v>
      </c>
      <c r="C79" t="s">
        <v>170</v>
      </c>
      <c r="D79" t="s">
        <v>435</v>
      </c>
      <c r="E79" s="46" t="s">
        <v>378</v>
      </c>
      <c r="F79" s="2"/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12645.12</v>
      </c>
      <c r="P79" s="2">
        <v>-340.81</v>
      </c>
      <c r="Q79" s="2">
        <v>492745.3</v>
      </c>
      <c r="R79" s="2">
        <f t="shared" si="1"/>
        <v>505049.61</v>
      </c>
    </row>
    <row r="80" spans="1:18">
      <c r="A80" t="s">
        <v>526</v>
      </c>
      <c r="B80" t="s">
        <v>123</v>
      </c>
      <c r="C80" t="s">
        <v>171</v>
      </c>
      <c r="D80" t="s">
        <v>436</v>
      </c>
      <c r="E80" t="s">
        <v>525</v>
      </c>
      <c r="F80" s="2"/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123.75</v>
      </c>
      <c r="P80" s="2">
        <v>2184.2600000000002</v>
      </c>
      <c r="Q80" s="2">
        <v>-382.2</v>
      </c>
      <c r="R80" s="2">
        <f t="shared" si="1"/>
        <v>1925.8100000000002</v>
      </c>
    </row>
    <row r="81" spans="1:18">
      <c r="A81" t="s">
        <v>527</v>
      </c>
      <c r="B81" s="46" t="s">
        <v>123</v>
      </c>
      <c r="C81" t="s">
        <v>169</v>
      </c>
      <c r="D81" t="s">
        <v>437</v>
      </c>
      <c r="E81" s="46" t="s">
        <v>366</v>
      </c>
      <c r="F81" s="2"/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14.525000000000002</v>
      </c>
      <c r="P81" s="2">
        <v>0</v>
      </c>
      <c r="Q81" s="2">
        <v>0</v>
      </c>
      <c r="R81" s="2">
        <f t="shared" si="1"/>
        <v>14.525000000000002</v>
      </c>
    </row>
    <row r="82" spans="1:18">
      <c r="A82" t="s">
        <v>527</v>
      </c>
      <c r="B82" s="46" t="s">
        <v>123</v>
      </c>
      <c r="C82" t="s">
        <v>170</v>
      </c>
      <c r="D82" t="s">
        <v>438</v>
      </c>
      <c r="E82" s="46" t="s">
        <v>378</v>
      </c>
      <c r="F82" s="2"/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12645.14</v>
      </c>
      <c r="P82" s="2">
        <v>-340.82</v>
      </c>
      <c r="Q82" s="2">
        <v>492745.8</v>
      </c>
      <c r="R82" s="2">
        <f t="shared" si="1"/>
        <v>505050.12</v>
      </c>
    </row>
    <row r="83" spans="1:18">
      <c r="A83" t="s">
        <v>527</v>
      </c>
      <c r="B83" t="s">
        <v>123</v>
      </c>
      <c r="C83" t="s">
        <v>171</v>
      </c>
      <c r="D83" t="s">
        <v>439</v>
      </c>
      <c r="E83" t="s">
        <v>525</v>
      </c>
      <c r="F83" s="2"/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123.75</v>
      </c>
      <c r="P83" s="2">
        <v>2184.2600000000002</v>
      </c>
      <c r="Q83" s="2">
        <v>-382.2</v>
      </c>
      <c r="R83" s="2">
        <f t="shared" si="1"/>
        <v>1925.8100000000002</v>
      </c>
    </row>
    <row r="84" spans="1:18">
      <c r="A84" t="s">
        <v>526</v>
      </c>
      <c r="B84" s="46" t="s">
        <v>123</v>
      </c>
      <c r="C84" t="s">
        <v>173</v>
      </c>
      <c r="D84" t="s">
        <v>440</v>
      </c>
      <c r="E84" s="46" t="s">
        <v>362</v>
      </c>
      <c r="F84" s="2"/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2075</v>
      </c>
      <c r="Q84" s="2">
        <v>0</v>
      </c>
      <c r="R84" s="2">
        <f t="shared" si="1"/>
        <v>2075</v>
      </c>
    </row>
    <row r="85" spans="1:18">
      <c r="A85" t="s">
        <v>526</v>
      </c>
      <c r="B85" s="46" t="s">
        <v>123</v>
      </c>
      <c r="C85" t="s">
        <v>174</v>
      </c>
      <c r="D85" t="s">
        <v>441</v>
      </c>
      <c r="E85" s="46" t="s">
        <v>368</v>
      </c>
      <c r="F85" s="2"/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9437.5</v>
      </c>
      <c r="Q85" s="2">
        <v>-9437.5</v>
      </c>
      <c r="R85" s="2">
        <f t="shared" si="1"/>
        <v>0</v>
      </c>
    </row>
    <row r="86" spans="1:18">
      <c r="A86" t="s">
        <v>527</v>
      </c>
      <c r="B86" s="46" t="s">
        <v>123</v>
      </c>
      <c r="C86" t="s">
        <v>173</v>
      </c>
      <c r="D86" t="s">
        <v>442</v>
      </c>
      <c r="E86" s="46" t="s">
        <v>362</v>
      </c>
      <c r="F86" s="2"/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2075</v>
      </c>
      <c r="Q86" s="2">
        <v>0</v>
      </c>
      <c r="R86" s="2">
        <f t="shared" si="1"/>
        <v>2075</v>
      </c>
    </row>
    <row r="87" spans="1:18">
      <c r="A87" t="s">
        <v>527</v>
      </c>
      <c r="B87" s="46" t="s">
        <v>123</v>
      </c>
      <c r="C87" t="s">
        <v>174</v>
      </c>
      <c r="D87" t="s">
        <v>443</v>
      </c>
      <c r="E87" s="46" t="s">
        <v>368</v>
      </c>
      <c r="F87" s="2"/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9437.5</v>
      </c>
      <c r="Q87" s="2">
        <v>-9437.5</v>
      </c>
      <c r="R87" s="2">
        <f t="shared" si="1"/>
        <v>0</v>
      </c>
    </row>
    <row r="88" spans="1:18">
      <c r="A88" t="s">
        <v>526</v>
      </c>
      <c r="B88" s="46" t="s">
        <v>324</v>
      </c>
      <c r="C88" t="s">
        <v>176</v>
      </c>
      <c r="D88" t="s">
        <v>444</v>
      </c>
      <c r="E88" s="46" t="s">
        <v>339</v>
      </c>
      <c r="F88" s="2"/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748.93</v>
      </c>
      <c r="R88" s="2">
        <f t="shared" si="1"/>
        <v>748.93</v>
      </c>
    </row>
    <row r="89" spans="1:18">
      <c r="A89" t="s">
        <v>527</v>
      </c>
      <c r="B89" s="46" t="s">
        <v>324</v>
      </c>
      <c r="C89" t="s">
        <v>176</v>
      </c>
      <c r="D89" t="s">
        <v>445</v>
      </c>
      <c r="E89" s="46" t="s">
        <v>339</v>
      </c>
      <c r="F89" s="2"/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748.93</v>
      </c>
      <c r="R89" s="2">
        <f t="shared" si="1"/>
        <v>748.93</v>
      </c>
    </row>
    <row r="90" spans="1:18">
      <c r="A90" t="s">
        <v>527</v>
      </c>
      <c r="B90" s="46" t="s">
        <v>123</v>
      </c>
      <c r="C90" t="s">
        <v>150</v>
      </c>
      <c r="D90" t="s">
        <v>223</v>
      </c>
      <c r="E90" s="46" t="s">
        <v>409</v>
      </c>
      <c r="G90" s="2">
        <v>-3207.32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f t="shared" si="1"/>
        <v>-3207.32</v>
      </c>
    </row>
    <row r="91" spans="1:18">
      <c r="A91" t="s">
        <v>526</v>
      </c>
      <c r="B91" s="46" t="s">
        <v>93</v>
      </c>
      <c r="C91" t="s">
        <v>101</v>
      </c>
      <c r="D91" t="s">
        <v>203</v>
      </c>
      <c r="E91" s="46" t="s">
        <v>102</v>
      </c>
      <c r="G91" s="2">
        <v>11345.85</v>
      </c>
      <c r="H91" s="2">
        <v>5707.72</v>
      </c>
      <c r="I91" s="2">
        <v>3531.17</v>
      </c>
      <c r="J91" s="2">
        <v>8893.41</v>
      </c>
      <c r="K91" s="2">
        <v>6355.61</v>
      </c>
      <c r="L91" s="2">
        <v>6403.53</v>
      </c>
      <c r="M91" s="2">
        <v>5745.64</v>
      </c>
      <c r="N91" s="2">
        <v>5959.99</v>
      </c>
      <c r="O91" s="2">
        <v>6243.44</v>
      </c>
      <c r="P91" s="2">
        <v>2262.5500000000002</v>
      </c>
      <c r="Q91" s="2">
        <v>1681.5</v>
      </c>
      <c r="R91" s="2">
        <f t="shared" si="1"/>
        <v>64130.409999999996</v>
      </c>
    </row>
    <row r="92" spans="1:18">
      <c r="A92" t="s">
        <v>527</v>
      </c>
      <c r="B92" s="46" t="s">
        <v>324</v>
      </c>
      <c r="C92" t="s">
        <v>149</v>
      </c>
      <c r="D92" t="s">
        <v>217</v>
      </c>
      <c r="E92" s="46" t="s">
        <v>331</v>
      </c>
      <c r="G92" s="2">
        <v>106.03500000000001</v>
      </c>
      <c r="H92" s="2">
        <v>656.77</v>
      </c>
      <c r="I92" s="2">
        <v>0</v>
      </c>
      <c r="J92" s="2">
        <v>88.84</v>
      </c>
      <c r="K92" s="2">
        <v>0</v>
      </c>
      <c r="L92" s="2">
        <v>1952.74</v>
      </c>
      <c r="M92" s="2">
        <v>0</v>
      </c>
      <c r="N92" s="2">
        <v>211.2825</v>
      </c>
      <c r="O92" s="2">
        <v>1302.44</v>
      </c>
      <c r="P92" s="2">
        <v>0</v>
      </c>
      <c r="Q92" s="2">
        <v>0</v>
      </c>
      <c r="R92" s="2">
        <f t="shared" si="1"/>
        <v>4318.1075000000001</v>
      </c>
    </row>
    <row r="93" spans="1:18">
      <c r="A93" t="s">
        <v>528</v>
      </c>
      <c r="B93" t="s">
        <v>123</v>
      </c>
      <c r="C93" t="s">
        <v>127</v>
      </c>
      <c r="D93" t="s">
        <v>446</v>
      </c>
      <c r="E93" t="s">
        <v>525</v>
      </c>
      <c r="F93" s="2">
        <v>6.017500003778764E-4</v>
      </c>
      <c r="G93" s="2">
        <v>0</v>
      </c>
      <c r="H93" s="2">
        <v>-4.9487500000395812E-3</v>
      </c>
      <c r="I93" s="2">
        <v>-2.3484999999539014E-3</v>
      </c>
      <c r="J93" s="2">
        <v>-4.2107500000838627E-3</v>
      </c>
      <c r="K93" s="2">
        <v>2.3462499999027386E-3</v>
      </c>
      <c r="L93" s="2">
        <v>2.2982499994412819E-3</v>
      </c>
      <c r="M93" s="2">
        <v>3.4405000004085196E-3</v>
      </c>
      <c r="N93" s="2">
        <v>2.9140000001461885E-3</v>
      </c>
      <c r="O93" s="2">
        <v>0</v>
      </c>
      <c r="P93" s="2">
        <v>-4.3249999873751221E-4</v>
      </c>
      <c r="Q93" s="2">
        <v>-1.3919999997540344E-3</v>
      </c>
      <c r="R93" s="2">
        <f t="shared" si="1"/>
        <v>-1.7317499982922868E-3</v>
      </c>
    </row>
    <row r="94" spans="1:18">
      <c r="A94" t="s">
        <v>528</v>
      </c>
      <c r="B94" s="46" t="s">
        <v>123</v>
      </c>
      <c r="C94" t="s">
        <v>114</v>
      </c>
      <c r="D94" t="s">
        <v>447</v>
      </c>
      <c r="E94" t="s">
        <v>115</v>
      </c>
      <c r="F94" s="2">
        <v>95623.180000000008</v>
      </c>
      <c r="G94" s="2">
        <v>34007.027500000004</v>
      </c>
      <c r="H94" s="2">
        <v>18564.75</v>
      </c>
      <c r="I94" s="2">
        <v>100016.9075</v>
      </c>
      <c r="J94" s="2">
        <v>43213.978750000002</v>
      </c>
      <c r="K94" s="2">
        <v>26496.18375</v>
      </c>
      <c r="L94" s="2">
        <v>1219.6412500000001</v>
      </c>
      <c r="M94" s="2">
        <v>1861.66</v>
      </c>
      <c r="N94" s="2">
        <v>1336.76</v>
      </c>
      <c r="O94" s="2">
        <v>94.28</v>
      </c>
      <c r="P94" s="2">
        <v>0</v>
      </c>
      <c r="Q94" s="2">
        <v>0</v>
      </c>
      <c r="R94" s="2">
        <f t="shared" si="1"/>
        <v>322434.36875000002</v>
      </c>
    </row>
    <row r="95" spans="1:18">
      <c r="A95" t="s">
        <v>528</v>
      </c>
      <c r="B95" s="46" t="s">
        <v>123</v>
      </c>
      <c r="C95" t="s">
        <v>116</v>
      </c>
      <c r="D95" t="s">
        <v>448</v>
      </c>
      <c r="E95" t="s">
        <v>117</v>
      </c>
      <c r="F95" s="2">
        <v>2350.2537500000003</v>
      </c>
      <c r="G95" s="2">
        <v>2330.5800000000004</v>
      </c>
      <c r="H95" s="2">
        <v>2696.0237500000003</v>
      </c>
      <c r="I95" s="2">
        <v>-2235.2737500000003</v>
      </c>
      <c r="J95" s="2">
        <v>25962.29</v>
      </c>
      <c r="K95" s="2">
        <v>-511.69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f t="shared" si="1"/>
        <v>30592.183750000004</v>
      </c>
    </row>
    <row r="96" spans="1:18">
      <c r="A96" t="s">
        <v>528</v>
      </c>
      <c r="B96" t="s">
        <v>48</v>
      </c>
      <c r="C96" t="s">
        <v>66</v>
      </c>
      <c r="D96" t="s">
        <v>449</v>
      </c>
      <c r="E96" t="s">
        <v>67</v>
      </c>
      <c r="F96" s="2">
        <v>476.87352949999996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f t="shared" si="1"/>
        <v>476.87352949999996</v>
      </c>
    </row>
    <row r="97" spans="1:18">
      <c r="A97" t="s">
        <v>528</v>
      </c>
      <c r="B97" t="s">
        <v>48</v>
      </c>
      <c r="C97" t="s">
        <v>49</v>
      </c>
      <c r="D97" t="s">
        <v>450</v>
      </c>
      <c r="E97" t="s">
        <v>50</v>
      </c>
      <c r="F97" s="2">
        <v>207.57448725000006</v>
      </c>
      <c r="G97" s="2">
        <v>539.87129774999994</v>
      </c>
      <c r="H97" s="2">
        <v>436.54335399999991</v>
      </c>
      <c r="I97" s="2">
        <v>1608.55642625</v>
      </c>
      <c r="J97" s="2">
        <v>115.60645224999999</v>
      </c>
      <c r="K97" s="2">
        <v>30.531905749999979</v>
      </c>
      <c r="L97" s="2">
        <v>509.92020849999994</v>
      </c>
      <c r="M97" s="2">
        <v>1287.502868</v>
      </c>
      <c r="N97" s="2">
        <v>321.55970149999996</v>
      </c>
      <c r="O97" s="2">
        <v>576.16</v>
      </c>
      <c r="P97" s="2">
        <v>42.566310999999985</v>
      </c>
      <c r="Q97" s="2">
        <v>161.16315875000001</v>
      </c>
      <c r="R97" s="2">
        <f t="shared" si="1"/>
        <v>5837.5561709999993</v>
      </c>
    </row>
    <row r="98" spans="1:18">
      <c r="A98" t="s">
        <v>528</v>
      </c>
      <c r="B98" t="s">
        <v>48</v>
      </c>
      <c r="C98" t="s">
        <v>52</v>
      </c>
      <c r="D98" t="s">
        <v>451</v>
      </c>
      <c r="E98" t="s">
        <v>53</v>
      </c>
      <c r="F98" s="2">
        <v>2708.55</v>
      </c>
      <c r="G98" s="2">
        <v>2789.09</v>
      </c>
      <c r="H98" s="2">
        <v>1741.5238245</v>
      </c>
      <c r="I98" s="2">
        <v>2999.33</v>
      </c>
      <c r="J98" s="2">
        <v>645.02</v>
      </c>
      <c r="K98" s="2">
        <v>2320.91</v>
      </c>
      <c r="L98" s="2">
        <v>902.13</v>
      </c>
      <c r="M98" s="2">
        <v>3093.97</v>
      </c>
      <c r="N98" s="2">
        <v>4260.1400000000003</v>
      </c>
      <c r="O98" s="2">
        <v>2164.84</v>
      </c>
      <c r="P98" s="2">
        <v>1733.26</v>
      </c>
      <c r="Q98" s="2">
        <v>2014.82</v>
      </c>
      <c r="R98" s="2">
        <f t="shared" si="1"/>
        <v>27373.583824499998</v>
      </c>
    </row>
    <row r="99" spans="1:18">
      <c r="A99" t="s">
        <v>528</v>
      </c>
      <c r="B99" t="s">
        <v>48</v>
      </c>
      <c r="C99" t="s">
        <v>54</v>
      </c>
      <c r="D99" t="s">
        <v>452</v>
      </c>
      <c r="E99" t="s">
        <v>55</v>
      </c>
      <c r="F99" s="2">
        <v>1695.4814179999998</v>
      </c>
      <c r="G99" s="2">
        <v>413.2501635000001</v>
      </c>
      <c r="H99" s="2">
        <v>975.6964307500001</v>
      </c>
      <c r="I99" s="2">
        <v>1629.874108</v>
      </c>
      <c r="J99" s="2">
        <v>1846.831512</v>
      </c>
      <c r="K99" s="2">
        <v>1385.3829370000001</v>
      </c>
      <c r="L99" s="2">
        <v>1512.61924325</v>
      </c>
      <c r="M99" s="2">
        <v>69.04544150000001</v>
      </c>
      <c r="N99" s="2">
        <v>938.73738450000008</v>
      </c>
      <c r="O99" s="2">
        <v>1145.3</v>
      </c>
      <c r="P99" s="2">
        <v>564.90162149999992</v>
      </c>
      <c r="Q99" s="2">
        <v>650.50223325000002</v>
      </c>
      <c r="R99" s="2">
        <f t="shared" si="1"/>
        <v>12827.622493249999</v>
      </c>
    </row>
    <row r="100" spans="1:18">
      <c r="A100" t="s">
        <v>528</v>
      </c>
      <c r="B100" t="s">
        <v>48</v>
      </c>
      <c r="C100" t="s">
        <v>56</v>
      </c>
      <c r="D100" t="s">
        <v>453</v>
      </c>
      <c r="E100" t="s">
        <v>57</v>
      </c>
      <c r="F100" s="2">
        <v>431.19946350000004</v>
      </c>
      <c r="G100" s="2">
        <v>135.78448924999995</v>
      </c>
      <c r="H100" s="2">
        <v>28.586089500000003</v>
      </c>
      <c r="I100" s="2">
        <v>220.18606425000002</v>
      </c>
      <c r="J100" s="2">
        <v>89.4817465</v>
      </c>
      <c r="K100" s="2">
        <v>-14.062939</v>
      </c>
      <c r="L100" s="2">
        <v>0</v>
      </c>
      <c r="M100" s="2">
        <v>0</v>
      </c>
      <c r="N100" s="2">
        <v>0</v>
      </c>
      <c r="O100" s="2">
        <v>124.24</v>
      </c>
      <c r="P100" s="2">
        <v>0</v>
      </c>
      <c r="Q100" s="2">
        <v>0</v>
      </c>
      <c r="R100" s="2">
        <f t="shared" si="1"/>
        <v>1015.414914</v>
      </c>
    </row>
    <row r="101" spans="1:18">
      <c r="A101" t="s">
        <v>528</v>
      </c>
      <c r="B101" t="s">
        <v>48</v>
      </c>
      <c r="C101" t="s">
        <v>58</v>
      </c>
      <c r="D101" t="s">
        <v>454</v>
      </c>
      <c r="E101" t="s">
        <v>59</v>
      </c>
      <c r="F101" s="2">
        <v>28.67</v>
      </c>
      <c r="G101" s="2">
        <v>396.81</v>
      </c>
      <c r="H101" s="2">
        <v>1628.58</v>
      </c>
      <c r="I101" s="2">
        <v>878.36</v>
      </c>
      <c r="J101" s="2">
        <v>465</v>
      </c>
      <c r="K101" s="2">
        <v>0</v>
      </c>
      <c r="L101" s="2">
        <v>0</v>
      </c>
      <c r="M101" s="2">
        <v>654.45000000000005</v>
      </c>
      <c r="N101" s="2">
        <v>1557.12</v>
      </c>
      <c r="O101" s="2">
        <v>1071.2</v>
      </c>
      <c r="P101" s="2">
        <v>1195.3499999999999</v>
      </c>
      <c r="Q101" s="2">
        <v>943.17</v>
      </c>
      <c r="R101" s="2">
        <f t="shared" si="1"/>
        <v>8818.7099999999991</v>
      </c>
    </row>
    <row r="102" spans="1:18">
      <c r="A102" t="s">
        <v>528</v>
      </c>
      <c r="B102" t="s">
        <v>48</v>
      </c>
      <c r="C102" t="s">
        <v>60</v>
      </c>
      <c r="D102" t="s">
        <v>455</v>
      </c>
      <c r="E102" t="s">
        <v>61</v>
      </c>
      <c r="F102" s="2">
        <v>1600.91</v>
      </c>
      <c r="G102" s="2">
        <v>1548.71</v>
      </c>
      <c r="H102" s="2">
        <v>1636.93</v>
      </c>
      <c r="I102" s="2">
        <v>2033.11</v>
      </c>
      <c r="J102" s="2">
        <v>1166.28</v>
      </c>
      <c r="K102" s="2">
        <v>1718.05</v>
      </c>
      <c r="L102" s="2">
        <v>3413.37</v>
      </c>
      <c r="M102" s="2">
        <v>3898.77</v>
      </c>
      <c r="N102" s="2">
        <v>3328.47</v>
      </c>
      <c r="O102" s="2">
        <v>7008.86</v>
      </c>
      <c r="P102" s="2">
        <v>3748.77</v>
      </c>
      <c r="Q102" s="2">
        <v>2191.34</v>
      </c>
      <c r="R102" s="2">
        <f t="shared" si="1"/>
        <v>33293.570000000007</v>
      </c>
    </row>
    <row r="103" spans="1:18">
      <c r="A103" t="s">
        <v>528</v>
      </c>
      <c r="B103" t="s">
        <v>48</v>
      </c>
      <c r="C103" t="s">
        <v>64</v>
      </c>
      <c r="D103" t="s">
        <v>456</v>
      </c>
      <c r="E103" t="s">
        <v>65</v>
      </c>
      <c r="F103" s="2">
        <v>856.07</v>
      </c>
      <c r="G103" s="2">
        <v>455.71</v>
      </c>
      <c r="H103" s="2">
        <v>190.43</v>
      </c>
      <c r="I103" s="2">
        <v>-134.16999999999999</v>
      </c>
      <c r="J103" s="2">
        <v>272.56</v>
      </c>
      <c r="K103" s="2">
        <v>424.8</v>
      </c>
      <c r="L103" s="2">
        <v>57.55</v>
      </c>
      <c r="M103" s="2">
        <v>85.18</v>
      </c>
      <c r="N103" s="2">
        <v>-85.18</v>
      </c>
      <c r="O103" s="2">
        <v>0</v>
      </c>
      <c r="P103" s="2">
        <v>0</v>
      </c>
      <c r="Q103" s="2">
        <v>0</v>
      </c>
      <c r="R103" s="2">
        <f t="shared" si="1"/>
        <v>2122.9500000000003</v>
      </c>
    </row>
    <row r="104" spans="1:18">
      <c r="A104" t="s">
        <v>528</v>
      </c>
      <c r="B104" t="s">
        <v>536</v>
      </c>
      <c r="C104" t="s">
        <v>45</v>
      </c>
      <c r="D104" t="s">
        <v>457</v>
      </c>
      <c r="E104" t="s">
        <v>46</v>
      </c>
      <c r="F104" s="2">
        <v>49.5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f t="shared" si="1"/>
        <v>49.5</v>
      </c>
    </row>
    <row r="105" spans="1:18">
      <c r="A105" t="s">
        <v>528</v>
      </c>
      <c r="B105" t="s">
        <v>68</v>
      </c>
      <c r="C105" t="s">
        <v>85</v>
      </c>
      <c r="D105" t="s">
        <v>458</v>
      </c>
      <c r="E105" t="s">
        <v>86</v>
      </c>
      <c r="F105" s="2">
        <v>109.57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f t="shared" si="1"/>
        <v>109.57</v>
      </c>
    </row>
    <row r="106" spans="1:18">
      <c r="A106" t="s">
        <v>528</v>
      </c>
      <c r="B106" t="s">
        <v>68</v>
      </c>
      <c r="C106" t="s">
        <v>87</v>
      </c>
      <c r="D106" t="s">
        <v>459</v>
      </c>
      <c r="E106" t="s">
        <v>88</v>
      </c>
      <c r="F106" s="2">
        <v>139.88999999999999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f t="shared" si="1"/>
        <v>139.88999999999999</v>
      </c>
    </row>
    <row r="107" spans="1:18">
      <c r="A107" t="s">
        <v>528</v>
      </c>
      <c r="B107" t="s">
        <v>68</v>
      </c>
      <c r="C107" t="s">
        <v>69</v>
      </c>
      <c r="D107" t="s">
        <v>460</v>
      </c>
      <c r="E107" t="s">
        <v>70</v>
      </c>
      <c r="F107" s="2">
        <v>463.18250000000006</v>
      </c>
      <c r="G107" s="2">
        <v>441.10500000000013</v>
      </c>
      <c r="H107" s="2">
        <v>775.28999999999974</v>
      </c>
      <c r="I107" s="2">
        <v>4489.4862499999999</v>
      </c>
      <c r="J107" s="2">
        <v>1924.6887499999998</v>
      </c>
      <c r="K107" s="2">
        <v>7750.0599999999995</v>
      </c>
      <c r="L107" s="2">
        <v>483.30624999999992</v>
      </c>
      <c r="M107" s="2">
        <v>2043.6962500000002</v>
      </c>
      <c r="N107" s="2">
        <v>269</v>
      </c>
      <c r="O107" s="2">
        <v>2264.6999999999998</v>
      </c>
      <c r="P107" s="2">
        <v>-2363.2512500000003</v>
      </c>
      <c r="Q107" s="2">
        <v>-897.53875000000005</v>
      </c>
      <c r="R107" s="2">
        <f t="shared" si="1"/>
        <v>17643.724999999999</v>
      </c>
    </row>
    <row r="108" spans="1:18">
      <c r="A108" t="s">
        <v>528</v>
      </c>
      <c r="B108" t="s">
        <v>68</v>
      </c>
      <c r="C108" t="s">
        <v>71</v>
      </c>
      <c r="D108" t="s">
        <v>461</v>
      </c>
      <c r="E108" t="s">
        <v>72</v>
      </c>
      <c r="F108" s="2">
        <v>5032.47</v>
      </c>
      <c r="G108" s="2">
        <v>6764.58</v>
      </c>
      <c r="H108" s="2">
        <v>5063.8012499999995</v>
      </c>
      <c r="I108" s="2">
        <v>8175.45</v>
      </c>
      <c r="J108" s="2">
        <v>5314.7</v>
      </c>
      <c r="K108" s="2">
        <v>8160.29</v>
      </c>
      <c r="L108" s="2">
        <v>5219.8500000000004</v>
      </c>
      <c r="M108" s="2">
        <v>4958.88</v>
      </c>
      <c r="N108" s="2">
        <v>7121.29</v>
      </c>
      <c r="O108" s="2">
        <v>6744.78</v>
      </c>
      <c r="P108" s="2">
        <v>6951.9</v>
      </c>
      <c r="Q108" s="2">
        <v>7259.36</v>
      </c>
      <c r="R108" s="2">
        <f t="shared" si="1"/>
        <v>76767.351249999992</v>
      </c>
    </row>
    <row r="109" spans="1:18">
      <c r="A109" t="s">
        <v>528</v>
      </c>
      <c r="B109" t="s">
        <v>68</v>
      </c>
      <c r="C109" t="s">
        <v>73</v>
      </c>
      <c r="D109" t="s">
        <v>462</v>
      </c>
      <c r="E109" t="s">
        <v>74</v>
      </c>
      <c r="F109" s="2">
        <v>2850.9875000000002</v>
      </c>
      <c r="G109" s="2">
        <v>1901.9775000000002</v>
      </c>
      <c r="H109" s="2">
        <v>1245.3987499999998</v>
      </c>
      <c r="I109" s="2">
        <v>1218.0974999999999</v>
      </c>
      <c r="J109" s="2">
        <v>3360.73</v>
      </c>
      <c r="K109" s="2">
        <v>3152.3912499999992</v>
      </c>
      <c r="L109" s="2">
        <v>4387.8900000000003</v>
      </c>
      <c r="M109" s="2">
        <v>1106.8000000000002</v>
      </c>
      <c r="N109" s="2">
        <v>2727.4250000000002</v>
      </c>
      <c r="O109" s="2">
        <v>9163.7900000000009</v>
      </c>
      <c r="P109" s="2">
        <v>4951.4775</v>
      </c>
      <c r="Q109" s="2">
        <v>3008.3087500000001</v>
      </c>
      <c r="R109" s="2">
        <f t="shared" si="1"/>
        <v>39075.273749999993</v>
      </c>
    </row>
    <row r="110" spans="1:18">
      <c r="A110" t="s">
        <v>528</v>
      </c>
      <c r="B110" t="s">
        <v>68</v>
      </c>
      <c r="C110" t="s">
        <v>75</v>
      </c>
      <c r="D110" t="s">
        <v>463</v>
      </c>
      <c r="E110" t="s">
        <v>76</v>
      </c>
      <c r="F110" s="2">
        <v>984.72874999999999</v>
      </c>
      <c r="G110" s="2">
        <v>51.03</v>
      </c>
      <c r="H110" s="2">
        <v>122.14</v>
      </c>
      <c r="I110" s="2">
        <v>62.501249999999999</v>
      </c>
      <c r="J110" s="2">
        <v>527.38374999999996</v>
      </c>
      <c r="K110" s="2">
        <v>1046.9074999999998</v>
      </c>
      <c r="L110" s="2">
        <v>58.66749999999999</v>
      </c>
      <c r="M110" s="2">
        <v>245.20249999999999</v>
      </c>
      <c r="N110" s="2">
        <v>272.55749999999995</v>
      </c>
      <c r="O110" s="2">
        <v>416.55</v>
      </c>
      <c r="P110" s="2">
        <v>436.07</v>
      </c>
      <c r="Q110" s="2">
        <v>50.47</v>
      </c>
      <c r="R110" s="2">
        <f t="shared" si="1"/>
        <v>4274.2087499999998</v>
      </c>
    </row>
    <row r="111" spans="1:18">
      <c r="A111" t="s">
        <v>528</v>
      </c>
      <c r="B111" t="s">
        <v>68</v>
      </c>
      <c r="C111" t="s">
        <v>77</v>
      </c>
      <c r="D111" t="s">
        <v>464</v>
      </c>
      <c r="E111" t="s">
        <v>78</v>
      </c>
      <c r="F111" s="2">
        <v>785.59</v>
      </c>
      <c r="G111" s="2">
        <v>2031.95</v>
      </c>
      <c r="H111" s="2">
        <v>1971.46</v>
      </c>
      <c r="I111" s="2">
        <v>4878.09</v>
      </c>
      <c r="J111" s="2">
        <v>1768.72</v>
      </c>
      <c r="K111" s="2">
        <v>303.85000000000002</v>
      </c>
      <c r="L111" s="2">
        <v>278.02999999999997</v>
      </c>
      <c r="M111" s="2">
        <v>-250.75</v>
      </c>
      <c r="N111" s="2">
        <v>1007.73</v>
      </c>
      <c r="O111" s="2">
        <v>1916.19</v>
      </c>
      <c r="P111" s="2">
        <v>4100.74</v>
      </c>
      <c r="Q111" s="2">
        <v>4241.29</v>
      </c>
      <c r="R111" s="2">
        <f t="shared" si="1"/>
        <v>23032.89</v>
      </c>
    </row>
    <row r="112" spans="1:18">
      <c r="A112" t="s">
        <v>528</v>
      </c>
      <c r="B112" t="s">
        <v>68</v>
      </c>
      <c r="C112" t="s">
        <v>79</v>
      </c>
      <c r="D112" t="s">
        <v>465</v>
      </c>
      <c r="E112" t="s">
        <v>80</v>
      </c>
      <c r="F112" s="2">
        <v>-275</v>
      </c>
      <c r="G112" s="2">
        <v>400.62</v>
      </c>
      <c r="H112" s="2">
        <v>0</v>
      </c>
      <c r="I112" s="2">
        <v>457.87</v>
      </c>
      <c r="J112" s="2">
        <v>182.69</v>
      </c>
      <c r="K112" s="2">
        <v>3423.81</v>
      </c>
      <c r="L112" s="2">
        <v>-174.5</v>
      </c>
      <c r="M112" s="2">
        <v>1353.64</v>
      </c>
      <c r="N112" s="2">
        <v>1575.87</v>
      </c>
      <c r="O112" s="2">
        <v>1768.14</v>
      </c>
      <c r="P112" s="2">
        <v>317.22000000000003</v>
      </c>
      <c r="Q112" s="2">
        <v>1273.69</v>
      </c>
      <c r="R112" s="2">
        <f t="shared" si="1"/>
        <v>10304.049999999999</v>
      </c>
    </row>
    <row r="113" spans="1:18">
      <c r="A113" t="s">
        <v>528</v>
      </c>
      <c r="B113" t="s">
        <v>68</v>
      </c>
      <c r="C113" t="s">
        <v>81</v>
      </c>
      <c r="D113" t="s">
        <v>466</v>
      </c>
      <c r="E113" t="s">
        <v>82</v>
      </c>
      <c r="F113" s="2">
        <v>28.95</v>
      </c>
      <c r="G113" s="2">
        <v>218.55</v>
      </c>
      <c r="H113" s="2">
        <v>158.41</v>
      </c>
      <c r="I113" s="2">
        <v>210.43</v>
      </c>
      <c r="J113" s="2">
        <v>0</v>
      </c>
      <c r="K113" s="2">
        <v>315.85000000000002</v>
      </c>
      <c r="L113" s="2">
        <v>825.12</v>
      </c>
      <c r="M113" s="2">
        <v>484.53</v>
      </c>
      <c r="N113" s="2">
        <v>69.930000000000007</v>
      </c>
      <c r="O113" s="2">
        <v>263.79000000000002</v>
      </c>
      <c r="P113" s="2">
        <v>141.25</v>
      </c>
      <c r="Q113" s="2">
        <v>40.51</v>
      </c>
      <c r="R113" s="2">
        <f t="shared" si="1"/>
        <v>2757.32</v>
      </c>
    </row>
    <row r="114" spans="1:18">
      <c r="A114" t="s">
        <v>528</v>
      </c>
      <c r="B114" t="s">
        <v>68</v>
      </c>
      <c r="C114" t="s">
        <v>83</v>
      </c>
      <c r="D114" t="s">
        <v>467</v>
      </c>
      <c r="E114" t="s">
        <v>84</v>
      </c>
      <c r="F114" s="2">
        <v>2551</v>
      </c>
      <c r="G114" s="2">
        <v>2375.7800000000002</v>
      </c>
      <c r="H114" s="2">
        <v>2847.34</v>
      </c>
      <c r="I114" s="2">
        <v>1718.59</v>
      </c>
      <c r="J114" s="2">
        <v>-42.77</v>
      </c>
      <c r="K114" s="2">
        <v>125</v>
      </c>
      <c r="L114" s="2">
        <v>-577.62</v>
      </c>
      <c r="M114" s="2">
        <v>712.5</v>
      </c>
      <c r="N114" s="2">
        <v>539.01</v>
      </c>
      <c r="O114" s="2">
        <v>0</v>
      </c>
      <c r="P114" s="2">
        <v>1665.4612500000001</v>
      </c>
      <c r="Q114" s="2">
        <v>686.36</v>
      </c>
      <c r="R114" s="2">
        <f t="shared" si="1"/>
        <v>12600.651250000001</v>
      </c>
    </row>
    <row r="115" spans="1:18">
      <c r="A115" t="s">
        <v>528</v>
      </c>
      <c r="B115" t="s">
        <v>536</v>
      </c>
      <c r="C115" t="s">
        <v>36</v>
      </c>
      <c r="D115" t="s">
        <v>468</v>
      </c>
      <c r="E115" t="s">
        <v>37</v>
      </c>
      <c r="F115" s="2">
        <v>3687.0275000000001</v>
      </c>
      <c r="G115" s="2">
        <v>6340.8437499999991</v>
      </c>
      <c r="H115" s="2">
        <v>5529.2149999999992</v>
      </c>
      <c r="I115" s="2">
        <v>166.40625</v>
      </c>
      <c r="J115" s="2">
        <v>8203.0424999999996</v>
      </c>
      <c r="K115" s="2">
        <v>1881.75875</v>
      </c>
      <c r="L115" s="2">
        <v>4589.7062500000002</v>
      </c>
      <c r="M115" s="2">
        <v>2637.6400000000003</v>
      </c>
      <c r="N115" s="2">
        <v>3000.6750000000002</v>
      </c>
      <c r="O115" s="2">
        <v>5005.8500000000004</v>
      </c>
      <c r="P115" s="2">
        <v>1241.6124999999997</v>
      </c>
      <c r="Q115" s="2">
        <v>7007.1962499999991</v>
      </c>
      <c r="R115" s="2">
        <f t="shared" si="1"/>
        <v>49290.973750000005</v>
      </c>
    </row>
    <row r="116" spans="1:18">
      <c r="A116" t="s">
        <v>528</v>
      </c>
      <c r="B116" t="s">
        <v>536</v>
      </c>
      <c r="C116" t="s">
        <v>41</v>
      </c>
      <c r="D116" t="s">
        <v>469</v>
      </c>
      <c r="E116" t="s">
        <v>42</v>
      </c>
      <c r="F116" s="2">
        <v>625</v>
      </c>
      <c r="G116" s="2">
        <v>-625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4933.5</v>
      </c>
      <c r="R116" s="2">
        <f t="shared" si="1"/>
        <v>4933.5</v>
      </c>
    </row>
    <row r="117" spans="1:18">
      <c r="A117" t="s">
        <v>528</v>
      </c>
      <c r="B117" t="s">
        <v>536</v>
      </c>
      <c r="C117" t="s">
        <v>43</v>
      </c>
      <c r="D117" t="s">
        <v>470</v>
      </c>
      <c r="E117" t="s">
        <v>44</v>
      </c>
      <c r="F117" s="2">
        <v>9656.14</v>
      </c>
      <c r="G117" s="2">
        <v>6811.63</v>
      </c>
      <c r="H117" s="2">
        <v>5863.28</v>
      </c>
      <c r="I117" s="2">
        <v>6346.22</v>
      </c>
      <c r="J117" s="2">
        <v>0</v>
      </c>
      <c r="K117" s="2">
        <v>4023.1</v>
      </c>
      <c r="L117" s="2">
        <v>1327.75</v>
      </c>
      <c r="M117" s="2">
        <v>1491.66</v>
      </c>
      <c r="N117" s="2">
        <v>1152.4000000000001</v>
      </c>
      <c r="O117" s="2">
        <v>990.73</v>
      </c>
      <c r="P117" s="2">
        <v>3296.81</v>
      </c>
      <c r="Q117" s="2">
        <v>3217.8</v>
      </c>
      <c r="R117" s="2">
        <f t="shared" si="1"/>
        <v>44177.520000000004</v>
      </c>
    </row>
    <row r="118" spans="1:18">
      <c r="A118" t="s">
        <v>528</v>
      </c>
      <c r="B118" s="46" t="s">
        <v>123</v>
      </c>
      <c r="C118" t="s">
        <v>118</v>
      </c>
      <c r="D118" t="s">
        <v>471</v>
      </c>
      <c r="E118" t="s">
        <v>119</v>
      </c>
      <c r="F118" s="2">
        <v>4912.8729999999996</v>
      </c>
      <c r="G118" s="2">
        <v>738.7639999999999</v>
      </c>
      <c r="H118" s="2">
        <v>78.92</v>
      </c>
      <c r="I118" s="2">
        <v>-547.61</v>
      </c>
      <c r="J118" s="2">
        <v>26.520000000000003</v>
      </c>
      <c r="K118" s="2">
        <v>117.756</v>
      </c>
      <c r="L118" s="2">
        <v>234.05</v>
      </c>
      <c r="M118" s="2">
        <v>-0.01</v>
      </c>
      <c r="N118" s="2">
        <v>0</v>
      </c>
      <c r="O118" s="2">
        <v>0</v>
      </c>
      <c r="P118" s="2">
        <v>0</v>
      </c>
      <c r="Q118" s="2">
        <v>0</v>
      </c>
      <c r="R118" s="2">
        <f t="shared" si="1"/>
        <v>5561.2630000000008</v>
      </c>
    </row>
    <row r="119" spans="1:18">
      <c r="A119" t="s">
        <v>528</v>
      </c>
      <c r="B119" s="46" t="s">
        <v>123</v>
      </c>
      <c r="C119" t="s">
        <v>121</v>
      </c>
      <c r="D119" t="s">
        <v>472</v>
      </c>
      <c r="E119" t="s">
        <v>122</v>
      </c>
      <c r="F119" s="2">
        <v>2712.68</v>
      </c>
      <c r="G119" s="2">
        <v>19097.255000000001</v>
      </c>
      <c r="H119" s="2">
        <v>-8007.96</v>
      </c>
      <c r="I119" s="2">
        <v>40977.763749999998</v>
      </c>
      <c r="J119" s="2">
        <v>1674.2637499999998</v>
      </c>
      <c r="K119" s="2">
        <v>2782.665</v>
      </c>
      <c r="L119" s="2">
        <v>11603.078750000001</v>
      </c>
      <c r="M119" s="2">
        <v>1000</v>
      </c>
      <c r="N119" s="2">
        <v>2322.41</v>
      </c>
      <c r="O119" s="2">
        <v>139.91999999999999</v>
      </c>
      <c r="P119" s="2">
        <v>854.52</v>
      </c>
      <c r="Q119" s="2">
        <v>375</v>
      </c>
      <c r="R119" s="2">
        <f t="shared" si="1"/>
        <v>75531.596250000002</v>
      </c>
    </row>
    <row r="120" spans="1:18">
      <c r="A120" t="s">
        <v>528</v>
      </c>
      <c r="B120" t="s">
        <v>93</v>
      </c>
      <c r="C120" t="s">
        <v>95</v>
      </c>
      <c r="D120" t="s">
        <v>473</v>
      </c>
      <c r="E120" t="s">
        <v>96</v>
      </c>
      <c r="F120" s="2">
        <v>7766.6175000000003</v>
      </c>
      <c r="G120" s="2">
        <v>9273.7674999999999</v>
      </c>
      <c r="H120" s="2">
        <v>8262.4565000000002</v>
      </c>
      <c r="I120" s="2">
        <v>9320.6769999999997</v>
      </c>
      <c r="J120" s="2">
        <v>8958.7970000000005</v>
      </c>
      <c r="K120" s="2">
        <v>8275.933500000001</v>
      </c>
      <c r="L120" s="2">
        <v>7672.0170000000007</v>
      </c>
      <c r="M120" s="2">
        <v>10005.609499999999</v>
      </c>
      <c r="N120" s="2">
        <v>10314.93</v>
      </c>
      <c r="O120" s="2">
        <v>8085.9</v>
      </c>
      <c r="P120" s="2">
        <v>7306.95</v>
      </c>
      <c r="Q120" s="2">
        <v>6733.4610000000002</v>
      </c>
      <c r="R120" s="2">
        <f t="shared" si="1"/>
        <v>101977.11649999997</v>
      </c>
    </row>
    <row r="121" spans="1:18">
      <c r="A121" t="s">
        <v>528</v>
      </c>
      <c r="B121" t="s">
        <v>93</v>
      </c>
      <c r="C121" t="s">
        <v>97</v>
      </c>
      <c r="D121" t="s">
        <v>474</v>
      </c>
      <c r="E121" t="s">
        <v>98</v>
      </c>
      <c r="F121" s="2">
        <v>842.36</v>
      </c>
      <c r="G121" s="2">
        <v>1491.53</v>
      </c>
      <c r="H121" s="2">
        <v>656.82</v>
      </c>
      <c r="I121" s="2">
        <v>2091.67</v>
      </c>
      <c r="J121" s="2">
        <v>1000.2</v>
      </c>
      <c r="K121" s="2">
        <v>1251.56</v>
      </c>
      <c r="L121" s="2">
        <v>333.27</v>
      </c>
      <c r="M121" s="2">
        <v>1000.31</v>
      </c>
      <c r="N121" s="2">
        <v>333.52</v>
      </c>
      <c r="O121" s="2">
        <v>0</v>
      </c>
      <c r="P121" s="2">
        <v>2063.46</v>
      </c>
      <c r="Q121" s="2">
        <v>0</v>
      </c>
      <c r="R121" s="2">
        <f t="shared" si="1"/>
        <v>11064.7</v>
      </c>
    </row>
    <row r="122" spans="1:18">
      <c r="A122" t="s">
        <v>528</v>
      </c>
      <c r="B122" t="s">
        <v>93</v>
      </c>
      <c r="C122" t="s">
        <v>99</v>
      </c>
      <c r="D122" t="s">
        <v>475</v>
      </c>
      <c r="E122" t="s">
        <v>100</v>
      </c>
      <c r="F122" s="2">
        <v>5954.05</v>
      </c>
      <c r="G122" s="2">
        <v>6099.01</v>
      </c>
      <c r="H122" s="2">
        <v>8646.24</v>
      </c>
      <c r="I122" s="2">
        <v>6948.62</v>
      </c>
      <c r="J122" s="2">
        <v>6900</v>
      </c>
      <c r="K122" s="2">
        <v>7482.96</v>
      </c>
      <c r="L122" s="2">
        <v>6193.67</v>
      </c>
      <c r="M122" s="2">
        <v>6028.26</v>
      </c>
      <c r="N122" s="2">
        <v>3432.49</v>
      </c>
      <c r="O122" s="2">
        <v>4218.8599999999997</v>
      </c>
      <c r="P122" s="2">
        <v>4217.22</v>
      </c>
      <c r="Q122" s="2">
        <v>2453.9499999999998</v>
      </c>
      <c r="R122" s="2">
        <f t="shared" si="1"/>
        <v>68575.329999999987</v>
      </c>
    </row>
    <row r="123" spans="1:18">
      <c r="A123" t="s">
        <v>528</v>
      </c>
      <c r="B123" t="s">
        <v>93</v>
      </c>
      <c r="C123" t="s">
        <v>106</v>
      </c>
      <c r="D123" t="s">
        <v>476</v>
      </c>
      <c r="E123" t="s">
        <v>107</v>
      </c>
      <c r="F123" s="2">
        <v>1649.28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f t="shared" si="1"/>
        <v>1649.28</v>
      </c>
    </row>
    <row r="124" spans="1:18">
      <c r="A124" t="s">
        <v>528</v>
      </c>
      <c r="B124" t="s">
        <v>93</v>
      </c>
      <c r="C124" t="s">
        <v>108</v>
      </c>
      <c r="D124" t="s">
        <v>477</v>
      </c>
      <c r="E124" t="s">
        <v>109</v>
      </c>
      <c r="F124" s="2">
        <v>3247.73</v>
      </c>
      <c r="G124" s="2">
        <v>349.91</v>
      </c>
      <c r="H124" s="2">
        <v>225.14</v>
      </c>
      <c r="I124" s="2">
        <v>218.55</v>
      </c>
      <c r="J124" s="2">
        <v>145.69</v>
      </c>
      <c r="K124" s="2">
        <v>485.65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f t="shared" si="1"/>
        <v>4672.6699999999992</v>
      </c>
    </row>
    <row r="125" spans="1:18">
      <c r="A125" t="s">
        <v>529</v>
      </c>
      <c r="B125" t="s">
        <v>123</v>
      </c>
      <c r="C125" t="s">
        <v>127</v>
      </c>
      <c r="D125" t="s">
        <v>446</v>
      </c>
      <c r="E125" t="s">
        <v>525</v>
      </c>
      <c r="F125" s="2">
        <v>6.0174999992312905E-4</v>
      </c>
      <c r="G125" s="2">
        <v>3.7995000000421442E-3</v>
      </c>
      <c r="H125" s="2">
        <v>-4.9487499995848339E-3</v>
      </c>
      <c r="I125" s="2">
        <v>-2.348499999499154E-3</v>
      </c>
      <c r="J125" s="2">
        <v>-4.2107499996291153E-3</v>
      </c>
      <c r="K125" s="2">
        <v>2.3462500001301123E-3</v>
      </c>
      <c r="L125" s="2">
        <v>2.2982499996686556E-3</v>
      </c>
      <c r="M125" s="2">
        <v>3.4405000004085196E-3</v>
      </c>
      <c r="N125" s="2">
        <v>2.9140000001461885E-3</v>
      </c>
      <c r="O125" s="2">
        <v>0</v>
      </c>
      <c r="P125" s="2">
        <v>-4.3249999896488589E-4</v>
      </c>
      <c r="Q125" s="2">
        <v>-1.3919999997540344E-3</v>
      </c>
      <c r="R125" s="2">
        <f t="shared" si="1"/>
        <v>2.0677500028867257E-3</v>
      </c>
    </row>
    <row r="126" spans="1:18">
      <c r="A126" t="s">
        <v>529</v>
      </c>
      <c r="B126" s="46" t="s">
        <v>123</v>
      </c>
      <c r="C126" t="s">
        <v>114</v>
      </c>
      <c r="D126" t="s">
        <v>479</v>
      </c>
      <c r="E126" t="s">
        <v>115</v>
      </c>
      <c r="F126" s="2">
        <v>95623.25</v>
      </c>
      <c r="G126" s="2">
        <v>34007.057500000003</v>
      </c>
      <c r="H126" s="2">
        <v>18564.82</v>
      </c>
      <c r="I126" s="2">
        <v>100016.9175</v>
      </c>
      <c r="J126" s="2">
        <v>43214.028749999998</v>
      </c>
      <c r="K126" s="2">
        <v>26496.263750000002</v>
      </c>
      <c r="L126" s="2">
        <v>1219.6912499999999</v>
      </c>
      <c r="M126" s="2">
        <v>1861.66</v>
      </c>
      <c r="N126" s="2">
        <v>1336.76</v>
      </c>
      <c r="O126" s="2">
        <v>94.28</v>
      </c>
      <c r="P126" s="2">
        <v>0</v>
      </c>
      <c r="Q126" s="2">
        <v>0</v>
      </c>
      <c r="R126" s="2">
        <f t="shared" si="1"/>
        <v>322434.72874999995</v>
      </c>
    </row>
    <row r="127" spans="1:18">
      <c r="A127" t="s">
        <v>529</v>
      </c>
      <c r="B127" s="46" t="s">
        <v>123</v>
      </c>
      <c r="C127" t="s">
        <v>116</v>
      </c>
      <c r="D127" t="s">
        <v>480</v>
      </c>
      <c r="E127" t="s">
        <v>117</v>
      </c>
      <c r="F127" s="2">
        <v>2350.2637500000001</v>
      </c>
      <c r="G127" s="2">
        <v>2330.61</v>
      </c>
      <c r="H127" s="2">
        <v>2696.0137500000001</v>
      </c>
      <c r="I127" s="2">
        <v>-2235.2637500000001</v>
      </c>
      <c r="J127" s="2">
        <v>25962.29</v>
      </c>
      <c r="K127" s="2">
        <v>-511.69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f t="shared" si="1"/>
        <v>30592.223750000001</v>
      </c>
    </row>
    <row r="128" spans="1:18">
      <c r="A128" t="s">
        <v>529</v>
      </c>
      <c r="B128" t="s">
        <v>48</v>
      </c>
      <c r="C128" t="s">
        <v>66</v>
      </c>
      <c r="D128" t="s">
        <v>481</v>
      </c>
      <c r="E128" t="s">
        <v>67</v>
      </c>
      <c r="F128" s="2">
        <v>476.87352949999996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f t="shared" si="1"/>
        <v>476.87352949999996</v>
      </c>
    </row>
    <row r="129" spans="1:18">
      <c r="A129" t="s">
        <v>529</v>
      </c>
      <c r="B129" t="s">
        <v>48</v>
      </c>
      <c r="C129" t="s">
        <v>49</v>
      </c>
      <c r="D129" t="s">
        <v>482</v>
      </c>
      <c r="E129" t="s">
        <v>50</v>
      </c>
      <c r="F129" s="2">
        <v>207.57448725000006</v>
      </c>
      <c r="G129" s="2">
        <v>539.87129774999994</v>
      </c>
      <c r="H129" s="2">
        <v>436.54335399999991</v>
      </c>
      <c r="I129" s="2">
        <v>1608.55642625</v>
      </c>
      <c r="J129" s="2">
        <v>115.60645224999999</v>
      </c>
      <c r="K129" s="2">
        <v>30.531905749999979</v>
      </c>
      <c r="L129" s="2">
        <v>509.92020849999994</v>
      </c>
      <c r="M129" s="2">
        <v>1287.502868</v>
      </c>
      <c r="N129" s="2">
        <v>321.55970149999996</v>
      </c>
      <c r="O129" s="2">
        <v>576.16</v>
      </c>
      <c r="P129" s="2">
        <v>42.566310999999985</v>
      </c>
      <c r="Q129" s="2">
        <v>161.16315875000001</v>
      </c>
      <c r="R129" s="2">
        <f t="shared" si="1"/>
        <v>5837.5561709999993</v>
      </c>
    </row>
    <row r="130" spans="1:18">
      <c r="A130" t="s">
        <v>529</v>
      </c>
      <c r="B130" t="s">
        <v>48</v>
      </c>
      <c r="C130" t="s">
        <v>52</v>
      </c>
      <c r="D130" t="s">
        <v>483</v>
      </c>
      <c r="E130" t="s">
        <v>53</v>
      </c>
      <c r="F130" s="2">
        <v>2708.55</v>
      </c>
      <c r="G130" s="2">
        <v>2789.09</v>
      </c>
      <c r="H130" s="2">
        <v>1741.5238245</v>
      </c>
      <c r="I130" s="2">
        <v>2999.33</v>
      </c>
      <c r="J130" s="2">
        <v>645.02</v>
      </c>
      <c r="K130" s="2">
        <v>2320.91</v>
      </c>
      <c r="L130" s="2">
        <v>902.13</v>
      </c>
      <c r="M130" s="2">
        <v>3093.97</v>
      </c>
      <c r="N130" s="2">
        <v>4260.1400000000003</v>
      </c>
      <c r="O130" s="2">
        <v>2164.84</v>
      </c>
      <c r="P130" s="2">
        <v>1733.26</v>
      </c>
      <c r="Q130" s="2">
        <v>2014.82</v>
      </c>
      <c r="R130" s="2">
        <f t="shared" si="1"/>
        <v>27373.583824499998</v>
      </c>
    </row>
    <row r="131" spans="1:18">
      <c r="A131" t="s">
        <v>529</v>
      </c>
      <c r="B131" t="s">
        <v>48</v>
      </c>
      <c r="C131" t="s">
        <v>54</v>
      </c>
      <c r="D131" t="s">
        <v>484</v>
      </c>
      <c r="E131" t="s">
        <v>55</v>
      </c>
      <c r="F131" s="2">
        <v>1695.4814179999998</v>
      </c>
      <c r="G131" s="2">
        <v>413.2501635000001</v>
      </c>
      <c r="H131" s="2">
        <v>975.6964307500001</v>
      </c>
      <c r="I131" s="2">
        <v>1629.874108</v>
      </c>
      <c r="J131" s="2">
        <v>1846.831512</v>
      </c>
      <c r="K131" s="2">
        <v>1385.3829370000001</v>
      </c>
      <c r="L131" s="2">
        <v>1512.61924325</v>
      </c>
      <c r="M131" s="2">
        <v>69.04544150000001</v>
      </c>
      <c r="N131" s="2">
        <v>938.73738450000008</v>
      </c>
      <c r="O131" s="2">
        <v>1145.3</v>
      </c>
      <c r="P131" s="2">
        <v>564.90162149999992</v>
      </c>
      <c r="Q131" s="2">
        <v>650.50223325000002</v>
      </c>
      <c r="R131" s="2">
        <f t="shared" si="1"/>
        <v>12827.622493249999</v>
      </c>
    </row>
    <row r="132" spans="1:18">
      <c r="A132" t="s">
        <v>529</v>
      </c>
      <c r="B132" t="s">
        <v>48</v>
      </c>
      <c r="C132" t="s">
        <v>56</v>
      </c>
      <c r="D132" t="s">
        <v>485</v>
      </c>
      <c r="E132" t="s">
        <v>57</v>
      </c>
      <c r="F132" s="2">
        <v>431.19946350000004</v>
      </c>
      <c r="G132" s="2">
        <v>135.78448924999995</v>
      </c>
      <c r="H132" s="2">
        <v>28.586089500000003</v>
      </c>
      <c r="I132" s="2">
        <v>220.18606425000002</v>
      </c>
      <c r="J132" s="2">
        <v>89.4817465</v>
      </c>
      <c r="K132" s="2">
        <v>-14.062939</v>
      </c>
      <c r="L132" s="2">
        <v>0</v>
      </c>
      <c r="M132" s="2">
        <v>0</v>
      </c>
      <c r="N132" s="2">
        <v>0</v>
      </c>
      <c r="O132" s="2">
        <v>124.24</v>
      </c>
      <c r="P132" s="2">
        <v>0</v>
      </c>
      <c r="Q132" s="2">
        <v>0</v>
      </c>
      <c r="R132" s="2">
        <f t="shared" si="1"/>
        <v>1015.414914</v>
      </c>
    </row>
    <row r="133" spans="1:18">
      <c r="A133" t="s">
        <v>529</v>
      </c>
      <c r="B133" t="s">
        <v>48</v>
      </c>
      <c r="C133" t="s">
        <v>58</v>
      </c>
      <c r="D133" t="s">
        <v>486</v>
      </c>
      <c r="E133" t="s">
        <v>59</v>
      </c>
      <c r="F133" s="2">
        <v>28.67</v>
      </c>
      <c r="G133" s="2">
        <v>396.81</v>
      </c>
      <c r="H133" s="2">
        <v>1628.58</v>
      </c>
      <c r="I133" s="2">
        <v>878.36</v>
      </c>
      <c r="J133" s="2">
        <v>465</v>
      </c>
      <c r="K133" s="2">
        <v>0</v>
      </c>
      <c r="L133" s="2">
        <v>0</v>
      </c>
      <c r="M133" s="2">
        <v>654.45000000000005</v>
      </c>
      <c r="N133" s="2">
        <v>1557.12</v>
      </c>
      <c r="O133" s="2">
        <v>1071.2</v>
      </c>
      <c r="P133" s="2">
        <v>1195.3499999999999</v>
      </c>
      <c r="Q133" s="2">
        <v>943.17</v>
      </c>
      <c r="R133" s="2">
        <f t="shared" si="1"/>
        <v>8818.7099999999991</v>
      </c>
    </row>
    <row r="134" spans="1:18">
      <c r="A134" t="s">
        <v>529</v>
      </c>
      <c r="B134" t="s">
        <v>48</v>
      </c>
      <c r="C134" t="s">
        <v>60</v>
      </c>
      <c r="D134" t="s">
        <v>487</v>
      </c>
      <c r="E134" t="s">
        <v>61</v>
      </c>
      <c r="F134" s="2">
        <v>1600.91</v>
      </c>
      <c r="G134" s="2">
        <v>1548.71</v>
      </c>
      <c r="H134" s="2">
        <v>1636.93</v>
      </c>
      <c r="I134" s="2">
        <v>2033.11</v>
      </c>
      <c r="J134" s="2">
        <v>1166.28</v>
      </c>
      <c r="K134" s="2">
        <v>1718.05</v>
      </c>
      <c r="L134" s="2">
        <v>3413.37</v>
      </c>
      <c r="M134" s="2">
        <v>3898.77</v>
      </c>
      <c r="N134" s="2">
        <v>3328.47</v>
      </c>
      <c r="O134" s="2">
        <v>7008.86</v>
      </c>
      <c r="P134" s="2">
        <v>3748.77</v>
      </c>
      <c r="Q134" s="2">
        <v>2191.34</v>
      </c>
      <c r="R134" s="2">
        <f t="shared" ref="R134:R170" si="2">SUM(F134:Q134)</f>
        <v>33293.570000000007</v>
      </c>
    </row>
    <row r="135" spans="1:18">
      <c r="A135" t="s">
        <v>529</v>
      </c>
      <c r="B135" t="s">
        <v>48</v>
      </c>
      <c r="C135" t="s">
        <v>64</v>
      </c>
      <c r="D135" t="s">
        <v>488</v>
      </c>
      <c r="E135" t="s">
        <v>65</v>
      </c>
      <c r="F135" s="2">
        <v>856.07</v>
      </c>
      <c r="G135" s="2">
        <v>455.71</v>
      </c>
      <c r="H135" s="2">
        <v>190.43</v>
      </c>
      <c r="I135" s="2">
        <v>-134.16999999999999</v>
      </c>
      <c r="J135" s="2">
        <v>272.56</v>
      </c>
      <c r="K135" s="2">
        <v>424.8</v>
      </c>
      <c r="L135" s="2">
        <v>57.55</v>
      </c>
      <c r="M135" s="2">
        <v>85.18</v>
      </c>
      <c r="N135" s="2">
        <v>-85.18</v>
      </c>
      <c r="O135" s="2">
        <v>0</v>
      </c>
      <c r="P135" s="2">
        <v>0</v>
      </c>
      <c r="Q135" s="2">
        <v>0</v>
      </c>
      <c r="R135" s="2">
        <f t="shared" si="2"/>
        <v>2122.9500000000003</v>
      </c>
    </row>
    <row r="136" spans="1:18">
      <c r="A136" t="s">
        <v>529</v>
      </c>
      <c r="B136" t="s">
        <v>536</v>
      </c>
      <c r="C136" t="s">
        <v>45</v>
      </c>
      <c r="D136" t="s">
        <v>489</v>
      </c>
      <c r="E136" t="s">
        <v>46</v>
      </c>
      <c r="F136" s="2">
        <v>49.5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f t="shared" si="2"/>
        <v>49.5</v>
      </c>
    </row>
    <row r="137" spans="1:18">
      <c r="A137" t="s">
        <v>529</v>
      </c>
      <c r="B137" t="s">
        <v>68</v>
      </c>
      <c r="C137" t="s">
        <v>85</v>
      </c>
      <c r="D137" t="s">
        <v>490</v>
      </c>
      <c r="E137" t="s">
        <v>86</v>
      </c>
      <c r="F137" s="2">
        <v>109.57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f t="shared" si="2"/>
        <v>109.57</v>
      </c>
    </row>
    <row r="138" spans="1:18">
      <c r="A138" t="s">
        <v>529</v>
      </c>
      <c r="B138" t="s">
        <v>68</v>
      </c>
      <c r="C138" t="s">
        <v>87</v>
      </c>
      <c r="D138" t="s">
        <v>491</v>
      </c>
      <c r="E138" t="s">
        <v>88</v>
      </c>
      <c r="F138" s="2">
        <v>139.88999999999999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f t="shared" si="2"/>
        <v>139.88999999999999</v>
      </c>
    </row>
    <row r="139" spans="1:18">
      <c r="A139" t="s">
        <v>529</v>
      </c>
      <c r="B139" t="s">
        <v>68</v>
      </c>
      <c r="C139" t="s">
        <v>69</v>
      </c>
      <c r="D139" t="s">
        <v>492</v>
      </c>
      <c r="E139" t="s">
        <v>70</v>
      </c>
      <c r="F139" s="2">
        <v>463.21250000000003</v>
      </c>
      <c r="G139" s="2">
        <v>441.18500000000006</v>
      </c>
      <c r="H139" s="2">
        <v>775.31999999999994</v>
      </c>
      <c r="I139" s="2">
        <v>4489.5062499999995</v>
      </c>
      <c r="J139" s="2">
        <v>1924.7287499999998</v>
      </c>
      <c r="K139" s="2">
        <v>7750.07</v>
      </c>
      <c r="L139" s="2">
        <v>483.33624999999989</v>
      </c>
      <c r="M139" s="2">
        <v>2043.6962500000002</v>
      </c>
      <c r="N139" s="2">
        <v>269.02999999999997</v>
      </c>
      <c r="O139" s="2">
        <v>2264.7399999999998</v>
      </c>
      <c r="P139" s="2">
        <v>-2363.28125</v>
      </c>
      <c r="Q139" s="2">
        <v>-897.51874999999995</v>
      </c>
      <c r="R139" s="2">
        <f t="shared" si="2"/>
        <v>17644.024999999998</v>
      </c>
    </row>
    <row r="140" spans="1:18">
      <c r="A140" t="s">
        <v>529</v>
      </c>
      <c r="B140" t="s">
        <v>68</v>
      </c>
      <c r="C140" t="s">
        <v>71</v>
      </c>
      <c r="D140" t="s">
        <v>493</v>
      </c>
      <c r="E140" t="s">
        <v>72</v>
      </c>
      <c r="F140" s="2">
        <v>5032.47</v>
      </c>
      <c r="G140" s="2">
        <v>6764.58</v>
      </c>
      <c r="H140" s="2">
        <v>5063.82125</v>
      </c>
      <c r="I140" s="2">
        <v>8175.44</v>
      </c>
      <c r="J140" s="2">
        <v>5314.7</v>
      </c>
      <c r="K140" s="2">
        <v>8160.29</v>
      </c>
      <c r="L140" s="2">
        <v>5219.8500000000004</v>
      </c>
      <c r="M140" s="2">
        <v>4958.8900000000003</v>
      </c>
      <c r="N140" s="2">
        <v>7121.29</v>
      </c>
      <c r="O140" s="2">
        <v>6744.78</v>
      </c>
      <c r="P140" s="2">
        <v>6951.9</v>
      </c>
      <c r="Q140" s="2">
        <v>7259.36</v>
      </c>
      <c r="R140" s="2">
        <f t="shared" si="2"/>
        <v>76767.371249999997</v>
      </c>
    </row>
    <row r="141" spans="1:18">
      <c r="A141" t="s">
        <v>529</v>
      </c>
      <c r="B141" t="s">
        <v>68</v>
      </c>
      <c r="C141" t="s">
        <v>73</v>
      </c>
      <c r="D141" t="s">
        <v>494</v>
      </c>
      <c r="E141" t="s">
        <v>74</v>
      </c>
      <c r="F141" s="2">
        <v>2851.0675000000001</v>
      </c>
      <c r="G141" s="2">
        <v>1902.0675000000003</v>
      </c>
      <c r="H141" s="2">
        <v>1245.4687499999998</v>
      </c>
      <c r="I141" s="2">
        <v>1218.0974999999999</v>
      </c>
      <c r="J141" s="2">
        <v>3360.89</v>
      </c>
      <c r="K141" s="2">
        <v>3152.3212499999991</v>
      </c>
      <c r="L141" s="2">
        <v>4387.9900000000007</v>
      </c>
      <c r="M141" s="2">
        <v>1106.8400000000001</v>
      </c>
      <c r="N141" s="2">
        <v>2727.4349999999999</v>
      </c>
      <c r="O141" s="2">
        <v>9163.85</v>
      </c>
      <c r="P141" s="2">
        <v>4951.5174999999999</v>
      </c>
      <c r="Q141" s="2">
        <v>3008.3087500000001</v>
      </c>
      <c r="R141" s="2">
        <f t="shared" si="2"/>
        <v>39075.853750000009</v>
      </c>
    </row>
    <row r="142" spans="1:18">
      <c r="A142" t="s">
        <v>529</v>
      </c>
      <c r="B142" t="s">
        <v>68</v>
      </c>
      <c r="C142" t="s">
        <v>75</v>
      </c>
      <c r="D142" t="s">
        <v>495</v>
      </c>
      <c r="E142" t="s">
        <v>76</v>
      </c>
      <c r="F142" s="2">
        <v>984.72874999999999</v>
      </c>
      <c r="G142" s="2">
        <v>51.03</v>
      </c>
      <c r="H142" s="2">
        <v>122.14</v>
      </c>
      <c r="I142" s="2">
        <v>62.511250000000004</v>
      </c>
      <c r="J142" s="2">
        <v>527.38374999999996</v>
      </c>
      <c r="K142" s="2">
        <v>1046.9375</v>
      </c>
      <c r="L142" s="2">
        <v>58.657499999999999</v>
      </c>
      <c r="M142" s="2">
        <v>245.22249999999997</v>
      </c>
      <c r="N142" s="2">
        <v>272.58749999999992</v>
      </c>
      <c r="O142" s="2">
        <v>416.55</v>
      </c>
      <c r="P142" s="2">
        <v>436.07</v>
      </c>
      <c r="Q142" s="2">
        <v>50.47</v>
      </c>
      <c r="R142" s="2">
        <f t="shared" si="2"/>
        <v>4274.2887499999997</v>
      </c>
    </row>
    <row r="143" spans="1:18">
      <c r="A143" t="s">
        <v>529</v>
      </c>
      <c r="B143" t="s">
        <v>68</v>
      </c>
      <c r="C143" t="s">
        <v>77</v>
      </c>
      <c r="D143" t="s">
        <v>496</v>
      </c>
      <c r="E143" t="s">
        <v>78</v>
      </c>
      <c r="F143" s="2">
        <v>785.59</v>
      </c>
      <c r="G143" s="2">
        <v>2031.95</v>
      </c>
      <c r="H143" s="2">
        <v>1971.46</v>
      </c>
      <c r="I143" s="2">
        <v>4878.09</v>
      </c>
      <c r="J143" s="2">
        <v>1768.72</v>
      </c>
      <c r="K143" s="2">
        <v>303.85000000000002</v>
      </c>
      <c r="L143" s="2">
        <v>278.02999999999997</v>
      </c>
      <c r="M143" s="2">
        <v>-250.75</v>
      </c>
      <c r="N143" s="2">
        <v>1007.73</v>
      </c>
      <c r="O143" s="2">
        <v>1916.19</v>
      </c>
      <c r="P143" s="2">
        <v>4100.74</v>
      </c>
      <c r="Q143" s="2">
        <v>4241.29</v>
      </c>
      <c r="R143" s="2">
        <f t="shared" si="2"/>
        <v>23032.89</v>
      </c>
    </row>
    <row r="144" spans="1:18">
      <c r="A144" t="s">
        <v>529</v>
      </c>
      <c r="B144" t="s">
        <v>68</v>
      </c>
      <c r="C144" t="s">
        <v>79</v>
      </c>
      <c r="D144" t="s">
        <v>497</v>
      </c>
      <c r="E144" t="s">
        <v>80</v>
      </c>
      <c r="F144" s="2">
        <v>-275</v>
      </c>
      <c r="G144" s="2">
        <v>400.63</v>
      </c>
      <c r="H144" s="2">
        <v>0</v>
      </c>
      <c r="I144" s="2">
        <v>457.87</v>
      </c>
      <c r="J144" s="2">
        <v>182.69</v>
      </c>
      <c r="K144" s="2">
        <v>3423.82</v>
      </c>
      <c r="L144" s="2">
        <v>-174.5</v>
      </c>
      <c r="M144" s="2">
        <v>1353.62</v>
      </c>
      <c r="N144" s="2">
        <v>1575.87</v>
      </c>
      <c r="O144" s="2">
        <v>1768.16</v>
      </c>
      <c r="P144" s="2">
        <v>317.22000000000003</v>
      </c>
      <c r="Q144" s="2">
        <v>1273.69</v>
      </c>
      <c r="R144" s="2">
        <f t="shared" si="2"/>
        <v>10304.07</v>
      </c>
    </row>
    <row r="145" spans="1:18">
      <c r="A145" t="s">
        <v>529</v>
      </c>
      <c r="B145" t="s">
        <v>68</v>
      </c>
      <c r="C145" t="s">
        <v>81</v>
      </c>
      <c r="D145" t="s">
        <v>498</v>
      </c>
      <c r="E145" t="s">
        <v>82</v>
      </c>
      <c r="F145" s="2">
        <v>28.95</v>
      </c>
      <c r="G145" s="2">
        <v>218.54</v>
      </c>
      <c r="H145" s="2">
        <v>158.41999999999999</v>
      </c>
      <c r="I145" s="2">
        <v>210.43</v>
      </c>
      <c r="J145" s="2">
        <v>0</v>
      </c>
      <c r="K145" s="2">
        <v>315.88</v>
      </c>
      <c r="L145" s="2">
        <v>825.14</v>
      </c>
      <c r="M145" s="2">
        <v>484.55</v>
      </c>
      <c r="N145" s="2">
        <v>69.959999999999994</v>
      </c>
      <c r="O145" s="2">
        <v>263.8</v>
      </c>
      <c r="P145" s="2">
        <v>141.28</v>
      </c>
      <c r="Q145" s="2">
        <v>40.51</v>
      </c>
      <c r="R145" s="2">
        <f t="shared" si="2"/>
        <v>2757.4600000000005</v>
      </c>
    </row>
    <row r="146" spans="1:18">
      <c r="A146" t="s">
        <v>529</v>
      </c>
      <c r="B146" t="s">
        <v>68</v>
      </c>
      <c r="C146" t="s">
        <v>83</v>
      </c>
      <c r="D146" t="s">
        <v>499</v>
      </c>
      <c r="E146" t="s">
        <v>84</v>
      </c>
      <c r="F146" s="2">
        <v>2551</v>
      </c>
      <c r="G146" s="2">
        <v>2375.7800000000002</v>
      </c>
      <c r="H146" s="2">
        <v>2847.34</v>
      </c>
      <c r="I146" s="2">
        <v>1718.59</v>
      </c>
      <c r="J146" s="2">
        <v>-42.77</v>
      </c>
      <c r="K146" s="2">
        <v>125</v>
      </c>
      <c r="L146" s="2">
        <v>-577.62</v>
      </c>
      <c r="M146" s="2">
        <v>712.5</v>
      </c>
      <c r="N146" s="2">
        <v>539.01</v>
      </c>
      <c r="O146" s="2">
        <v>0</v>
      </c>
      <c r="P146" s="2">
        <v>1665.4612500000001</v>
      </c>
      <c r="Q146" s="2">
        <v>686.36</v>
      </c>
      <c r="R146" s="2">
        <f t="shared" si="2"/>
        <v>12600.651250000001</v>
      </c>
    </row>
    <row r="147" spans="1:18">
      <c r="A147" t="s">
        <v>529</v>
      </c>
      <c r="B147" t="s">
        <v>536</v>
      </c>
      <c r="C147" t="s">
        <v>36</v>
      </c>
      <c r="D147" t="s">
        <v>500</v>
      </c>
      <c r="E147" t="s">
        <v>37</v>
      </c>
      <c r="F147" s="2">
        <v>3686.8574999999996</v>
      </c>
      <c r="G147" s="2">
        <v>6340.55375</v>
      </c>
      <c r="H147" s="2">
        <v>5529.0349999999999</v>
      </c>
      <c r="I147" s="2">
        <v>166.39625000000001</v>
      </c>
      <c r="J147" s="2">
        <v>8202.8824999999997</v>
      </c>
      <c r="K147" s="2">
        <v>1881.70875</v>
      </c>
      <c r="L147" s="2">
        <v>4589.5862500000003</v>
      </c>
      <c r="M147" s="2">
        <v>2637.51</v>
      </c>
      <c r="N147" s="2">
        <v>3000.5450000000001</v>
      </c>
      <c r="O147" s="2">
        <v>5005.74</v>
      </c>
      <c r="P147" s="2">
        <v>1241.6024999999995</v>
      </c>
      <c r="Q147" s="2">
        <v>7007.4762499999997</v>
      </c>
      <c r="R147" s="2">
        <f t="shared" si="2"/>
        <v>49289.893749999996</v>
      </c>
    </row>
    <row r="148" spans="1:18">
      <c r="A148" t="s">
        <v>529</v>
      </c>
      <c r="B148" t="s">
        <v>536</v>
      </c>
      <c r="C148" t="s">
        <v>41</v>
      </c>
      <c r="D148" t="s">
        <v>501</v>
      </c>
      <c r="E148" t="s">
        <v>42</v>
      </c>
      <c r="F148" s="2">
        <v>625</v>
      </c>
      <c r="G148" s="2">
        <v>-625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4933.5</v>
      </c>
      <c r="R148" s="2">
        <f t="shared" si="2"/>
        <v>4933.5</v>
      </c>
    </row>
    <row r="149" spans="1:18">
      <c r="A149" t="s">
        <v>529</v>
      </c>
      <c r="B149" t="s">
        <v>536</v>
      </c>
      <c r="C149" t="s">
        <v>43</v>
      </c>
      <c r="D149" t="s">
        <v>502</v>
      </c>
      <c r="E149" t="s">
        <v>44</v>
      </c>
      <c r="F149" s="2">
        <v>9656.16</v>
      </c>
      <c r="G149" s="2">
        <v>6811.63</v>
      </c>
      <c r="H149" s="2">
        <v>5863.28</v>
      </c>
      <c r="I149" s="2">
        <v>6346.24</v>
      </c>
      <c r="J149" s="2">
        <v>0</v>
      </c>
      <c r="K149" s="2">
        <v>4023.12</v>
      </c>
      <c r="L149" s="2">
        <v>1327.76</v>
      </c>
      <c r="M149" s="2">
        <v>1491.68</v>
      </c>
      <c r="N149" s="2">
        <v>1152.4100000000001</v>
      </c>
      <c r="O149" s="2">
        <v>990.74</v>
      </c>
      <c r="P149" s="2">
        <v>3296.81</v>
      </c>
      <c r="Q149" s="2">
        <v>3217.8</v>
      </c>
      <c r="R149" s="2">
        <f t="shared" si="2"/>
        <v>44177.63</v>
      </c>
    </row>
    <row r="150" spans="1:18">
      <c r="A150" t="s">
        <v>529</v>
      </c>
      <c r="B150" s="46" t="s">
        <v>123</v>
      </c>
      <c r="C150" t="s">
        <v>118</v>
      </c>
      <c r="D150" t="s">
        <v>503</v>
      </c>
      <c r="E150" t="s">
        <v>119</v>
      </c>
      <c r="F150" s="2">
        <v>4912.8729999999996</v>
      </c>
      <c r="G150" s="2">
        <v>738.7639999999999</v>
      </c>
      <c r="H150" s="2">
        <v>78.92</v>
      </c>
      <c r="I150" s="2">
        <v>-547.61</v>
      </c>
      <c r="J150" s="2">
        <v>26.520000000000003</v>
      </c>
      <c r="K150" s="2">
        <v>117.756</v>
      </c>
      <c r="L150" s="2">
        <v>234.05</v>
      </c>
      <c r="M150" s="2">
        <v>-0.01</v>
      </c>
      <c r="N150" s="2">
        <v>0</v>
      </c>
      <c r="O150" s="2">
        <v>0</v>
      </c>
      <c r="P150" s="2">
        <v>0</v>
      </c>
      <c r="Q150" s="2">
        <v>0</v>
      </c>
      <c r="R150" s="2">
        <f t="shared" si="2"/>
        <v>5561.2630000000008</v>
      </c>
    </row>
    <row r="151" spans="1:18">
      <c r="A151" t="s">
        <v>529</v>
      </c>
      <c r="B151" s="46" t="s">
        <v>123</v>
      </c>
      <c r="C151" t="s">
        <v>121</v>
      </c>
      <c r="D151" t="s">
        <v>504</v>
      </c>
      <c r="E151" t="s">
        <v>122</v>
      </c>
      <c r="F151" s="2">
        <v>2712.76</v>
      </c>
      <c r="G151" s="2">
        <v>19097.334999999999</v>
      </c>
      <c r="H151" s="2">
        <v>-8007.87</v>
      </c>
      <c r="I151" s="2">
        <v>40977.763749999998</v>
      </c>
      <c r="J151" s="2">
        <v>1674.2637499999998</v>
      </c>
      <c r="K151" s="2">
        <v>2782.6949999999997</v>
      </c>
      <c r="L151" s="2">
        <v>11603.06875</v>
      </c>
      <c r="M151" s="2">
        <v>1000</v>
      </c>
      <c r="N151" s="2">
        <v>2322.41</v>
      </c>
      <c r="O151" s="2">
        <v>139.93</v>
      </c>
      <c r="P151" s="2">
        <v>854.52</v>
      </c>
      <c r="Q151" s="2">
        <v>375</v>
      </c>
      <c r="R151" s="2">
        <f t="shared" si="2"/>
        <v>75531.876250000001</v>
      </c>
    </row>
    <row r="152" spans="1:18">
      <c r="A152" t="s">
        <v>529</v>
      </c>
      <c r="B152" t="s">
        <v>93</v>
      </c>
      <c r="C152" t="s">
        <v>95</v>
      </c>
      <c r="D152" t="s">
        <v>505</v>
      </c>
      <c r="E152" t="s">
        <v>96</v>
      </c>
      <c r="F152" s="2">
        <v>7766.6175000000003</v>
      </c>
      <c r="G152" s="2">
        <v>9273.7674999999999</v>
      </c>
      <c r="H152" s="2">
        <v>8262.4565000000002</v>
      </c>
      <c r="I152" s="2">
        <v>9320.6769999999997</v>
      </c>
      <c r="J152" s="2">
        <v>8958.7970000000005</v>
      </c>
      <c r="K152" s="2">
        <v>8275.933500000001</v>
      </c>
      <c r="L152" s="2">
        <v>7672.0170000000007</v>
      </c>
      <c r="M152" s="2">
        <v>10005.609499999999</v>
      </c>
      <c r="N152" s="2">
        <v>10314.93</v>
      </c>
      <c r="O152" s="2">
        <v>8085.9</v>
      </c>
      <c r="P152" s="2">
        <v>7306.95</v>
      </c>
      <c r="Q152" s="2">
        <v>6733.4610000000002</v>
      </c>
      <c r="R152" s="2">
        <f t="shared" si="2"/>
        <v>101977.11649999997</v>
      </c>
    </row>
    <row r="153" spans="1:18">
      <c r="A153" t="s">
        <v>529</v>
      </c>
      <c r="B153" t="s">
        <v>93</v>
      </c>
      <c r="C153" t="s">
        <v>97</v>
      </c>
      <c r="D153" t="s">
        <v>506</v>
      </c>
      <c r="E153" t="s">
        <v>98</v>
      </c>
      <c r="F153" s="2">
        <v>842.36</v>
      </c>
      <c r="G153" s="2">
        <v>1491.53</v>
      </c>
      <c r="H153" s="2">
        <v>656.82</v>
      </c>
      <c r="I153" s="2">
        <v>2091.67</v>
      </c>
      <c r="J153" s="2">
        <v>1000.2</v>
      </c>
      <c r="K153" s="2">
        <v>1251.56</v>
      </c>
      <c r="L153" s="2">
        <v>333.27</v>
      </c>
      <c r="M153" s="2">
        <v>1000.31</v>
      </c>
      <c r="N153" s="2">
        <v>333.52</v>
      </c>
      <c r="O153" s="2">
        <v>0</v>
      </c>
      <c r="P153" s="2">
        <v>2063.46</v>
      </c>
      <c r="Q153" s="2">
        <v>0</v>
      </c>
      <c r="R153" s="2">
        <f t="shared" si="2"/>
        <v>11064.7</v>
      </c>
    </row>
    <row r="154" spans="1:18">
      <c r="A154" t="s">
        <v>529</v>
      </c>
      <c r="B154" t="s">
        <v>93</v>
      </c>
      <c r="C154" t="s">
        <v>99</v>
      </c>
      <c r="D154" t="s">
        <v>507</v>
      </c>
      <c r="E154" t="s">
        <v>100</v>
      </c>
      <c r="F154" s="2">
        <v>5954.05</v>
      </c>
      <c r="G154" s="2">
        <v>6099.01</v>
      </c>
      <c r="H154" s="2">
        <v>8646.24</v>
      </c>
      <c r="I154" s="2">
        <v>6948.62</v>
      </c>
      <c r="J154" s="2">
        <v>6900</v>
      </c>
      <c r="K154" s="2">
        <v>7482.96</v>
      </c>
      <c r="L154" s="2">
        <v>6193.67</v>
      </c>
      <c r="M154" s="2">
        <v>6028.26</v>
      </c>
      <c r="N154" s="2">
        <v>3432.49</v>
      </c>
      <c r="O154" s="2">
        <v>4218.8599999999997</v>
      </c>
      <c r="P154" s="2">
        <v>4217.22</v>
      </c>
      <c r="Q154" s="2">
        <v>2453.9499999999998</v>
      </c>
      <c r="R154" s="2">
        <f t="shared" si="2"/>
        <v>68575.329999999987</v>
      </c>
    </row>
    <row r="155" spans="1:18">
      <c r="A155" t="s">
        <v>529</v>
      </c>
      <c r="B155" t="s">
        <v>93</v>
      </c>
      <c r="C155" t="s">
        <v>106</v>
      </c>
      <c r="D155" t="s">
        <v>508</v>
      </c>
      <c r="E155" t="s">
        <v>107</v>
      </c>
      <c r="F155" s="2">
        <v>1649.28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f t="shared" si="2"/>
        <v>1649.28</v>
      </c>
    </row>
    <row r="156" spans="1:18">
      <c r="A156" t="s">
        <v>529</v>
      </c>
      <c r="B156" t="s">
        <v>93</v>
      </c>
      <c r="C156" t="s">
        <v>108</v>
      </c>
      <c r="D156" t="s">
        <v>509</v>
      </c>
      <c r="E156" t="s">
        <v>109</v>
      </c>
      <c r="F156" s="2">
        <v>3247.73</v>
      </c>
      <c r="G156" s="2">
        <v>349.91</v>
      </c>
      <c r="H156" s="2">
        <v>225.14</v>
      </c>
      <c r="I156" s="2">
        <v>218.55</v>
      </c>
      <c r="J156" s="2">
        <v>145.69</v>
      </c>
      <c r="K156" s="2">
        <v>485.65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f t="shared" si="2"/>
        <v>4672.6699999999992</v>
      </c>
    </row>
    <row r="157" spans="1:18">
      <c r="A157" t="s">
        <v>528</v>
      </c>
      <c r="B157" t="s">
        <v>93</v>
      </c>
      <c r="C157" t="s">
        <v>101</v>
      </c>
      <c r="D157" t="s">
        <v>510</v>
      </c>
      <c r="E157" t="s">
        <v>102</v>
      </c>
      <c r="F157" s="2"/>
      <c r="G157" s="2">
        <v>3781.95</v>
      </c>
      <c r="H157" s="2">
        <v>1902.57</v>
      </c>
      <c r="I157" s="2">
        <v>1177.06</v>
      </c>
      <c r="J157" s="2">
        <v>2964.47</v>
      </c>
      <c r="K157" s="2">
        <v>2118.54</v>
      </c>
      <c r="L157" s="2">
        <v>2134.52</v>
      </c>
      <c r="M157" s="2">
        <v>1915.21</v>
      </c>
      <c r="N157" s="2">
        <v>1986.67</v>
      </c>
      <c r="O157" s="2">
        <v>2081.14</v>
      </c>
      <c r="P157" s="2">
        <v>754.18</v>
      </c>
      <c r="Q157" s="2">
        <v>560.5</v>
      </c>
      <c r="R157" s="2">
        <f t="shared" si="2"/>
        <v>21376.809999999998</v>
      </c>
    </row>
    <row r="158" spans="1:18">
      <c r="A158" t="s">
        <v>529</v>
      </c>
      <c r="B158" t="s">
        <v>93</v>
      </c>
      <c r="C158" t="s">
        <v>101</v>
      </c>
      <c r="D158" t="s">
        <v>511</v>
      </c>
      <c r="E158" t="s">
        <v>102</v>
      </c>
      <c r="F158" s="2"/>
      <c r="G158" s="2">
        <v>3781.95</v>
      </c>
      <c r="H158" s="2">
        <v>1902.57</v>
      </c>
      <c r="I158" s="2">
        <v>1177.06</v>
      </c>
      <c r="J158" s="2">
        <v>2964.47</v>
      </c>
      <c r="K158" s="2">
        <v>2118.54</v>
      </c>
      <c r="L158" s="2">
        <v>2134.52</v>
      </c>
      <c r="M158" s="2">
        <v>1915.21</v>
      </c>
      <c r="N158" s="2">
        <v>1986.67</v>
      </c>
      <c r="O158" s="2">
        <v>2081.14</v>
      </c>
      <c r="P158" s="2">
        <v>754.18</v>
      </c>
      <c r="Q158" s="2">
        <v>560.5</v>
      </c>
      <c r="R158" s="2">
        <f t="shared" si="2"/>
        <v>21376.809999999998</v>
      </c>
    </row>
    <row r="159" spans="1:18">
      <c r="A159" t="s">
        <v>529</v>
      </c>
      <c r="B159" t="s">
        <v>93</v>
      </c>
      <c r="C159" t="s">
        <v>104</v>
      </c>
      <c r="D159" t="s">
        <v>512</v>
      </c>
      <c r="E159" t="s">
        <v>105</v>
      </c>
      <c r="F159" s="2"/>
      <c r="G159" s="2"/>
      <c r="H159" s="2">
        <v>176.23</v>
      </c>
      <c r="I159" s="2">
        <v>138.11000000000001</v>
      </c>
      <c r="J159" s="2">
        <v>74.239999999999995</v>
      </c>
      <c r="K159" s="2">
        <v>341.81</v>
      </c>
      <c r="L159" s="2">
        <v>0</v>
      </c>
      <c r="M159" s="2">
        <v>0</v>
      </c>
      <c r="N159" s="2">
        <v>640</v>
      </c>
      <c r="O159" s="2">
        <v>0</v>
      </c>
      <c r="P159" s="2">
        <v>0</v>
      </c>
      <c r="Q159" s="2">
        <v>0</v>
      </c>
      <c r="R159" s="2">
        <f t="shared" si="2"/>
        <v>1370.39</v>
      </c>
    </row>
    <row r="160" spans="1:18">
      <c r="A160" t="s">
        <v>529</v>
      </c>
      <c r="B160" t="s">
        <v>68</v>
      </c>
      <c r="C160" t="s">
        <v>91</v>
      </c>
      <c r="D160" t="s">
        <v>513</v>
      </c>
      <c r="E160" t="s">
        <v>92</v>
      </c>
      <c r="F160" s="2"/>
      <c r="G160" s="2"/>
      <c r="H160" s="2">
        <v>662.5</v>
      </c>
      <c r="I160" s="2">
        <v>-662.5</v>
      </c>
      <c r="J160" s="2">
        <v>0</v>
      </c>
      <c r="K160" s="2">
        <v>562.5</v>
      </c>
      <c r="L160" s="2">
        <v>-16.34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f t="shared" si="2"/>
        <v>546.16</v>
      </c>
    </row>
    <row r="161" spans="1:18">
      <c r="A161" t="s">
        <v>528</v>
      </c>
      <c r="B161" t="s">
        <v>93</v>
      </c>
      <c r="C161" t="s">
        <v>104</v>
      </c>
      <c r="D161" t="s">
        <v>514</v>
      </c>
      <c r="E161" t="s">
        <v>105</v>
      </c>
      <c r="F161" s="2"/>
      <c r="G161" s="2"/>
      <c r="H161" s="2">
        <v>176.23</v>
      </c>
      <c r="I161" s="2">
        <v>138.11000000000001</v>
      </c>
      <c r="J161" s="2">
        <v>74.239999999999995</v>
      </c>
      <c r="K161" s="2">
        <v>341.81</v>
      </c>
      <c r="L161" s="2">
        <v>0</v>
      </c>
      <c r="M161" s="2">
        <v>0</v>
      </c>
      <c r="N161" s="2">
        <v>640</v>
      </c>
      <c r="O161" s="2">
        <v>0</v>
      </c>
      <c r="P161" s="2">
        <v>0</v>
      </c>
      <c r="Q161" s="2">
        <v>0</v>
      </c>
      <c r="R161" s="2">
        <f t="shared" si="2"/>
        <v>1370.39</v>
      </c>
    </row>
    <row r="162" spans="1:18">
      <c r="A162" t="s">
        <v>528</v>
      </c>
      <c r="B162" t="s">
        <v>68</v>
      </c>
      <c r="C162" t="s">
        <v>91</v>
      </c>
      <c r="D162" t="s">
        <v>515</v>
      </c>
      <c r="E162" t="s">
        <v>92</v>
      </c>
      <c r="F162" s="2"/>
      <c r="G162" s="2"/>
      <c r="H162" s="2">
        <v>662.5</v>
      </c>
      <c r="I162" s="2">
        <v>-662.5</v>
      </c>
      <c r="J162" s="2">
        <v>0</v>
      </c>
      <c r="K162" s="2">
        <v>562.5</v>
      </c>
      <c r="L162" s="2">
        <v>-16.34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f t="shared" si="2"/>
        <v>546.16</v>
      </c>
    </row>
    <row r="163" spans="1:18">
      <c r="A163" t="s">
        <v>529</v>
      </c>
      <c r="B163" s="46" t="s">
        <v>123</v>
      </c>
      <c r="C163" t="s">
        <v>165</v>
      </c>
      <c r="D163" t="s">
        <v>516</v>
      </c>
      <c r="E163" t="s">
        <v>289</v>
      </c>
      <c r="F163" s="2"/>
      <c r="G163" s="2"/>
      <c r="H163" s="2"/>
      <c r="I163" s="2"/>
      <c r="J163" s="2"/>
      <c r="K163" s="2"/>
      <c r="L163" s="2">
        <v>77512.681250000009</v>
      </c>
      <c r="M163" s="2">
        <v>134001.96</v>
      </c>
      <c r="N163" s="2">
        <v>255279.3425</v>
      </c>
      <c r="O163" s="2">
        <v>263895.93</v>
      </c>
      <c r="P163" s="2">
        <v>300143.45250000001</v>
      </c>
      <c r="Q163" s="2">
        <v>185333.73874999999</v>
      </c>
      <c r="R163" s="2">
        <f t="shared" si="2"/>
        <v>1216167.105</v>
      </c>
    </row>
    <row r="164" spans="1:18">
      <c r="A164" t="s">
        <v>528</v>
      </c>
      <c r="B164" s="46" t="s">
        <v>123</v>
      </c>
      <c r="C164" t="s">
        <v>165</v>
      </c>
      <c r="D164" t="s">
        <v>517</v>
      </c>
      <c r="E164" t="s">
        <v>289</v>
      </c>
      <c r="F164" s="2"/>
      <c r="G164" s="2"/>
      <c r="H164" s="2"/>
      <c r="I164" s="2"/>
      <c r="J164" s="2"/>
      <c r="K164" s="2"/>
      <c r="L164" s="2">
        <v>77512.641250000001</v>
      </c>
      <c r="M164" s="2">
        <v>134001.87</v>
      </c>
      <c r="N164" s="2">
        <v>255279.27250000002</v>
      </c>
      <c r="O164" s="2">
        <v>263895.89</v>
      </c>
      <c r="P164" s="2">
        <v>300143.39249999996</v>
      </c>
      <c r="Q164" s="2">
        <v>185334.03874999998</v>
      </c>
      <c r="R164" s="2">
        <f t="shared" si="2"/>
        <v>1216167.105</v>
      </c>
    </row>
    <row r="165" spans="1:18">
      <c r="A165" t="s">
        <v>528</v>
      </c>
      <c r="B165" t="s">
        <v>536</v>
      </c>
      <c r="C165" t="s">
        <v>172</v>
      </c>
      <c r="D165" t="s">
        <v>518</v>
      </c>
      <c r="E165" t="s">
        <v>241</v>
      </c>
      <c r="F165" s="2"/>
      <c r="G165" s="2"/>
      <c r="H165" s="2"/>
      <c r="I165" s="2"/>
      <c r="J165" s="2"/>
      <c r="K165" s="2"/>
      <c r="L165" s="2"/>
      <c r="M165" s="2"/>
      <c r="N165" s="2"/>
      <c r="O165" s="2">
        <v>1967.63</v>
      </c>
      <c r="P165" s="2">
        <v>1102.19</v>
      </c>
      <c r="Q165" s="2">
        <v>-3069.81</v>
      </c>
      <c r="R165" s="2">
        <f t="shared" si="2"/>
        <v>1.0000000000218279E-2</v>
      </c>
    </row>
    <row r="166" spans="1:18">
      <c r="A166" t="s">
        <v>528</v>
      </c>
      <c r="B166" t="s">
        <v>93</v>
      </c>
      <c r="C166" t="s">
        <v>171</v>
      </c>
      <c r="D166" t="s">
        <v>519</v>
      </c>
      <c r="E166" t="s">
        <v>282</v>
      </c>
      <c r="F166" s="2"/>
      <c r="G166" s="2"/>
      <c r="H166" s="2"/>
      <c r="I166" s="2"/>
      <c r="J166" s="2"/>
      <c r="K166" s="2"/>
      <c r="L166" s="2"/>
      <c r="M166" s="2"/>
      <c r="N166" s="2"/>
      <c r="O166" s="2">
        <v>41.25</v>
      </c>
      <c r="P166" s="2">
        <v>728.09</v>
      </c>
      <c r="Q166" s="2">
        <v>-127.4</v>
      </c>
      <c r="R166" s="2">
        <f t="shared" si="2"/>
        <v>641.94000000000005</v>
      </c>
    </row>
    <row r="167" spans="1:18">
      <c r="A167" t="s">
        <v>529</v>
      </c>
      <c r="B167" t="s">
        <v>536</v>
      </c>
      <c r="C167" t="s">
        <v>172</v>
      </c>
      <c r="D167" t="s">
        <v>520</v>
      </c>
      <c r="E167" t="s">
        <v>241</v>
      </c>
      <c r="F167" s="2"/>
      <c r="G167" s="2"/>
      <c r="H167" s="2"/>
      <c r="I167" s="2"/>
      <c r="J167" s="2"/>
      <c r="K167" s="2"/>
      <c r="L167" s="2"/>
      <c r="M167" s="2"/>
      <c r="N167" s="2"/>
      <c r="O167" s="2">
        <v>1967.63</v>
      </c>
      <c r="P167" s="2">
        <v>1102.19</v>
      </c>
      <c r="Q167" s="2">
        <v>-3069.81</v>
      </c>
      <c r="R167" s="2">
        <f t="shared" si="2"/>
        <v>1.0000000000218279E-2</v>
      </c>
    </row>
    <row r="168" spans="1:18">
      <c r="A168" t="s">
        <v>529</v>
      </c>
      <c r="B168" t="s">
        <v>93</v>
      </c>
      <c r="C168" t="s">
        <v>171</v>
      </c>
      <c r="D168" t="s">
        <v>521</v>
      </c>
      <c r="E168" t="s">
        <v>282</v>
      </c>
      <c r="F168" s="2"/>
      <c r="G168" s="2"/>
      <c r="H168" s="2"/>
      <c r="I168" s="2"/>
      <c r="J168" s="2"/>
      <c r="K168" s="2"/>
      <c r="L168" s="2"/>
      <c r="M168" s="2"/>
      <c r="N168" s="2"/>
      <c r="O168" s="2">
        <v>41.25</v>
      </c>
      <c r="P168" s="2">
        <v>728.09</v>
      </c>
      <c r="Q168" s="2">
        <v>-127.4</v>
      </c>
      <c r="R168" s="2">
        <f t="shared" si="2"/>
        <v>641.94000000000005</v>
      </c>
    </row>
    <row r="169" spans="1:18">
      <c r="A169" t="s">
        <v>528</v>
      </c>
      <c r="B169" s="46" t="s">
        <v>123</v>
      </c>
      <c r="C169" t="s">
        <v>175</v>
      </c>
      <c r="D169" t="s">
        <v>522</v>
      </c>
      <c r="E169" t="s">
        <v>287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>
        <v>1959.76</v>
      </c>
      <c r="Q169" s="2">
        <v>-62.5</v>
      </c>
      <c r="R169" s="2">
        <f t="shared" si="2"/>
        <v>1897.26</v>
      </c>
    </row>
    <row r="170" spans="1:18">
      <c r="A170" t="s">
        <v>529</v>
      </c>
      <c r="B170" s="46" t="s">
        <v>123</v>
      </c>
      <c r="C170" t="s">
        <v>175</v>
      </c>
      <c r="D170" t="s">
        <v>523</v>
      </c>
      <c r="E170" t="s">
        <v>287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>
        <v>1959.76</v>
      </c>
      <c r="Q170" s="2">
        <v>-62.5</v>
      </c>
      <c r="R170" s="2">
        <f t="shared" si="2"/>
        <v>1897.26</v>
      </c>
    </row>
  </sheetData>
  <autoFilter ref="A4:R170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>
      <pane xSplit="3" ySplit="4" topLeftCell="F5" activePane="bottomRight" state="frozen"/>
      <selection pane="topRight" activeCell="E1" sqref="E1"/>
      <selection pane="bottomLeft" activeCell="A4" sqref="A4"/>
      <selection pane="bottomRight" activeCell="J2" sqref="J2"/>
    </sheetView>
  </sheetViews>
  <sheetFormatPr defaultRowHeight="14.25"/>
  <cols>
    <col min="2" max="2" width="47.375" customWidth="1"/>
    <col min="3" max="3" width="17.625" bestFit="1" customWidth="1"/>
    <col min="4" max="4" width="17.625" hidden="1" customWidth="1"/>
    <col min="5" max="5" width="57.625" bestFit="1" customWidth="1"/>
    <col min="6" max="6" width="15.375" customWidth="1"/>
    <col min="7" max="7" width="14.125" bestFit="1" customWidth="1"/>
    <col min="8" max="14" width="12.375" bestFit="1" customWidth="1"/>
    <col min="15" max="15" width="12.875" customWidth="1"/>
    <col min="16" max="16" width="12.375" bestFit="1" customWidth="1"/>
    <col min="17" max="17" width="14.375" bestFit="1" customWidth="1"/>
    <col min="18" max="18" width="3.875" customWidth="1"/>
    <col min="19" max="19" width="14.375" bestFit="1" customWidth="1"/>
  </cols>
  <sheetData>
    <row r="1" spans="1:19" ht="15">
      <c r="E1" s="50" t="s">
        <v>147</v>
      </c>
      <c r="F1" s="51">
        <f>SUM(F5:F58)</f>
        <v>375469.31</v>
      </c>
      <c r="G1" s="51">
        <f t="shared" ref="G1:Q1" si="0">SUM(G5:G92)</f>
        <v>279914.02999999997</v>
      </c>
      <c r="H1" s="51">
        <f t="shared" si="0"/>
        <v>264101.78000000003</v>
      </c>
      <c r="I1" s="51">
        <f>SUM(I5:I92)</f>
        <v>506689.4</v>
      </c>
      <c r="J1" s="51">
        <f t="shared" si="0"/>
        <v>817136.76999999979</v>
      </c>
      <c r="K1" s="51">
        <f t="shared" si="0"/>
        <v>623611.9800000001</v>
      </c>
      <c r="L1" s="51">
        <f t="shared" si="0"/>
        <v>514347.05999999994</v>
      </c>
      <c r="M1" s="51">
        <f t="shared" si="0"/>
        <v>401424.74999999994</v>
      </c>
      <c r="N1" s="51">
        <f t="shared" si="0"/>
        <v>429813.49999999994</v>
      </c>
      <c r="O1" s="51">
        <f t="shared" si="0"/>
        <v>892834.59999999986</v>
      </c>
      <c r="P1" s="51">
        <f t="shared" si="0"/>
        <v>771249.24999999988</v>
      </c>
      <c r="Q1" s="51">
        <f t="shared" si="0"/>
        <v>2538597.1300000004</v>
      </c>
      <c r="S1" s="52">
        <f>SUM(F1:Q1)</f>
        <v>8415189.5600000005</v>
      </c>
    </row>
    <row r="2" spans="1:19" ht="15">
      <c r="E2" s="50" t="s">
        <v>146</v>
      </c>
      <c r="F2" s="48">
        <f>'D&amp;R spend in filing'!C34-F1</f>
        <v>1.0000000009313226E-2</v>
      </c>
      <c r="G2" s="3">
        <f>+G1-'D&amp;R spend in filing'!C35</f>
        <v>1.9999999960418791E-2</v>
      </c>
      <c r="H2" s="3">
        <f>+H1-'D&amp;R spend in filing'!$C36</f>
        <v>3.0000000027939677E-2</v>
      </c>
      <c r="I2" s="3">
        <f>+I1-'D&amp;R spend in filing'!$C37</f>
        <v>1.0000000009313226E-2</v>
      </c>
      <c r="J2" s="3">
        <f>+J1-'D&amp;R spend in filing'!$C38+-'D&amp;R spend in filing'!H39</f>
        <v>0.76999999977124389</v>
      </c>
      <c r="K2" s="3">
        <f>+K1-'D&amp;R spend in filing'!$C39</f>
        <v>67111.980000000098</v>
      </c>
      <c r="L2" s="3">
        <f>+L1-'D&amp;R spend in filing'!$C40</f>
        <v>-67111.990000000107</v>
      </c>
      <c r="M2" s="3">
        <f>+M1-'D&amp;R spend in filing'!$C41</f>
        <v>1.9999999960418791E-2</v>
      </c>
      <c r="N2" s="3">
        <f>+N1-'D&amp;R spend in filing'!$C42</f>
        <v>0</v>
      </c>
      <c r="O2" s="3">
        <f>+O1-'D&amp;R spend in filing'!$C43</f>
        <v>9.9999998928979039E-3</v>
      </c>
      <c r="P2" s="3">
        <f>+P1-'D&amp;R spend in filing'!$C44</f>
        <v>0</v>
      </c>
      <c r="Q2" s="3">
        <f>+Q1-'D&amp;R spend in filing'!$C45</f>
        <v>-1.9999999552965164E-2</v>
      </c>
      <c r="R2" s="3"/>
      <c r="S2" s="52">
        <f>+'D&amp;R spend in filing'!C46</f>
        <v>8432570.6300000008</v>
      </c>
    </row>
    <row r="3" spans="1:19" ht="15">
      <c r="E3" s="50"/>
      <c r="F3" s="48"/>
    </row>
    <row r="4" spans="1:19" ht="15">
      <c r="A4" s="44" t="s">
        <v>32</v>
      </c>
      <c r="B4" s="44" t="s">
        <v>145</v>
      </c>
      <c r="C4" s="44" t="s">
        <v>125</v>
      </c>
      <c r="D4" s="44" t="s">
        <v>156</v>
      </c>
      <c r="E4" s="44" t="s">
        <v>141</v>
      </c>
      <c r="F4" s="45">
        <v>45504</v>
      </c>
      <c r="G4" s="49">
        <v>45535</v>
      </c>
      <c r="H4" s="49">
        <v>45565</v>
      </c>
      <c r="I4" s="49">
        <v>45596</v>
      </c>
      <c r="J4" s="49">
        <v>45626</v>
      </c>
      <c r="K4" s="49">
        <v>45657</v>
      </c>
      <c r="L4" s="49">
        <v>45688</v>
      </c>
      <c r="M4" s="49">
        <v>45716</v>
      </c>
      <c r="N4" s="49">
        <v>45747</v>
      </c>
      <c r="O4" s="49">
        <v>45777</v>
      </c>
      <c r="P4" s="49">
        <v>45808</v>
      </c>
      <c r="Q4" s="49">
        <v>45838</v>
      </c>
      <c r="R4" s="13"/>
      <c r="S4" s="13"/>
    </row>
    <row r="5" spans="1:19">
      <c r="A5" t="s">
        <v>126</v>
      </c>
      <c r="C5" t="s">
        <v>127</v>
      </c>
      <c r="D5" t="s">
        <v>177</v>
      </c>
      <c r="F5" s="2">
        <v>-3.7034999990765982E-3</v>
      </c>
      <c r="G5" s="2">
        <v>-2.5989999985540635E-3</v>
      </c>
      <c r="H5" s="2">
        <v>2.3975000013933823E-3</v>
      </c>
      <c r="I5" s="2">
        <v>4.6969999996235856E-3</v>
      </c>
      <c r="J5" s="2">
        <v>-1.578499999595806E-3</v>
      </c>
      <c r="K5" s="2">
        <v>2.807499998084495E-3</v>
      </c>
      <c r="L5" s="2">
        <v>2.9034999997747946E-3</v>
      </c>
      <c r="M5" s="2">
        <v>6.1900000059722515E-4</v>
      </c>
      <c r="N5" s="2">
        <v>1.6719999994165846E-3</v>
      </c>
      <c r="O5" s="2">
        <v>-2.7700000002255365E-3</v>
      </c>
      <c r="P5" s="2">
        <v>-4.1349999996782572E-3</v>
      </c>
      <c r="Q5" s="2">
        <v>-4.7160000006272185E-3</v>
      </c>
    </row>
    <row r="6" spans="1:19">
      <c r="A6" t="s">
        <v>126</v>
      </c>
      <c r="B6" s="46" t="s">
        <v>123</v>
      </c>
      <c r="C6" t="s">
        <v>128</v>
      </c>
      <c r="D6" t="s">
        <v>178</v>
      </c>
      <c r="E6" s="46" t="s">
        <v>401</v>
      </c>
      <c r="F6" s="2">
        <v>7050.76</v>
      </c>
      <c r="G6" s="2">
        <v>6682.3724999999995</v>
      </c>
      <c r="H6" s="2">
        <v>8090.9224999999997</v>
      </c>
      <c r="I6" s="2">
        <v>-6705.8175000000001</v>
      </c>
      <c r="J6" s="2">
        <v>77886.87</v>
      </c>
      <c r="K6" s="2">
        <v>-1535.08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</row>
    <row r="7" spans="1:19">
      <c r="A7" t="s">
        <v>126</v>
      </c>
      <c r="B7" s="46" t="s">
        <v>48</v>
      </c>
      <c r="C7" t="s">
        <v>66</v>
      </c>
      <c r="D7" t="s">
        <v>414</v>
      </c>
      <c r="E7" s="46" t="s">
        <v>67</v>
      </c>
      <c r="F7" s="2">
        <v>445.93794099999997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</row>
    <row r="8" spans="1:19">
      <c r="A8" t="s">
        <v>126</v>
      </c>
      <c r="B8" s="46" t="s">
        <v>48</v>
      </c>
      <c r="C8" t="s">
        <v>49</v>
      </c>
      <c r="D8" t="s">
        <v>179</v>
      </c>
      <c r="E8" s="46" t="s">
        <v>50</v>
      </c>
      <c r="F8" s="2">
        <v>194.10852550000013</v>
      </c>
      <c r="G8" s="2">
        <v>504.8899045</v>
      </c>
      <c r="H8" s="2">
        <v>408.20329200000003</v>
      </c>
      <c r="I8" s="2">
        <v>1504.2346475000002</v>
      </c>
      <c r="J8" s="2">
        <v>108.14459550000002</v>
      </c>
      <c r="K8" s="2">
        <v>28.598688500000023</v>
      </c>
      <c r="L8" s="2">
        <v>476.86458299999998</v>
      </c>
      <c r="M8" s="2">
        <v>1204.0142639999999</v>
      </c>
      <c r="N8" s="2">
        <v>300.72559699999999</v>
      </c>
      <c r="O8" s="2">
        <v>538.79531900000006</v>
      </c>
      <c r="P8" s="2">
        <v>39.797377999999981</v>
      </c>
      <c r="Q8" s="2">
        <v>150.69618249999999</v>
      </c>
    </row>
    <row r="9" spans="1:19">
      <c r="A9" t="s">
        <v>126</v>
      </c>
      <c r="B9" s="46" t="s">
        <v>48</v>
      </c>
      <c r="C9" t="s">
        <v>52</v>
      </c>
      <c r="D9" t="s">
        <v>180</v>
      </c>
      <c r="E9" s="46" t="s">
        <v>53</v>
      </c>
      <c r="F9" s="2">
        <v>2532.86</v>
      </c>
      <c r="G9" s="2">
        <v>2608.1799999999998</v>
      </c>
      <c r="H9" s="2">
        <v>1628.5473509999999</v>
      </c>
      <c r="I9" s="2">
        <v>2804.79</v>
      </c>
      <c r="J9" s="2">
        <v>603.16999999999996</v>
      </c>
      <c r="K9" s="2">
        <v>2170.37</v>
      </c>
      <c r="L9" s="2">
        <v>843.6</v>
      </c>
      <c r="M9" s="2">
        <v>2893.28</v>
      </c>
      <c r="N9" s="2">
        <v>3983.8</v>
      </c>
      <c r="O9" s="2">
        <v>2024.42</v>
      </c>
      <c r="P9" s="2">
        <v>1620.82</v>
      </c>
      <c r="Q9" s="2">
        <v>1884.13</v>
      </c>
    </row>
    <row r="10" spans="1:19">
      <c r="A10" t="s">
        <v>126</v>
      </c>
      <c r="B10" s="46" t="s">
        <v>48</v>
      </c>
      <c r="C10" t="s">
        <v>54</v>
      </c>
      <c r="D10" t="s">
        <v>181</v>
      </c>
      <c r="E10" s="46" t="s">
        <v>55</v>
      </c>
      <c r="F10" s="2">
        <v>1585.4371639999999</v>
      </c>
      <c r="G10" s="2">
        <v>386.54467299999999</v>
      </c>
      <c r="H10" s="2">
        <v>912.39963849999992</v>
      </c>
      <c r="I10" s="2">
        <v>1524.1417840000001</v>
      </c>
      <c r="J10" s="2">
        <v>1727.126976</v>
      </c>
      <c r="K10" s="2">
        <v>1295.574126</v>
      </c>
      <c r="L10" s="2">
        <v>1414.5190135</v>
      </c>
      <c r="M10" s="2">
        <v>64.634116999999989</v>
      </c>
      <c r="N10" s="2">
        <v>877.93023099999994</v>
      </c>
      <c r="O10" s="2">
        <v>1071.0714585000001</v>
      </c>
      <c r="P10" s="2">
        <v>528.24175699999989</v>
      </c>
      <c r="Q10" s="2">
        <v>608.33303350000006</v>
      </c>
    </row>
    <row r="11" spans="1:19">
      <c r="A11" t="s">
        <v>126</v>
      </c>
      <c r="B11" s="46" t="s">
        <v>48</v>
      </c>
      <c r="C11" t="s">
        <v>56</v>
      </c>
      <c r="D11" t="s">
        <v>182</v>
      </c>
      <c r="E11" s="46" t="s">
        <v>57</v>
      </c>
      <c r="F11" s="2">
        <v>403.23607299999998</v>
      </c>
      <c r="G11" s="2">
        <v>126.99852150000001</v>
      </c>
      <c r="H11" s="2">
        <v>26.742820999999999</v>
      </c>
      <c r="I11" s="2">
        <v>205.92537149999998</v>
      </c>
      <c r="J11" s="2">
        <v>83.681506999999996</v>
      </c>
      <c r="K11" s="2">
        <v>-13.144121999999999</v>
      </c>
      <c r="L11" s="2">
        <v>0</v>
      </c>
      <c r="M11" s="2">
        <v>0</v>
      </c>
      <c r="N11" s="2">
        <v>0</v>
      </c>
      <c r="O11" s="2">
        <v>116.21649249999999</v>
      </c>
      <c r="P11" s="2">
        <v>0</v>
      </c>
      <c r="Q11" s="2">
        <v>0</v>
      </c>
    </row>
    <row r="12" spans="1:19">
      <c r="A12" t="s">
        <v>126</v>
      </c>
      <c r="B12" s="46" t="s">
        <v>48</v>
      </c>
      <c r="C12" t="s">
        <v>58</v>
      </c>
      <c r="D12" t="s">
        <v>183</v>
      </c>
      <c r="E12" s="46" t="s">
        <v>59</v>
      </c>
      <c r="F12" s="2">
        <v>26.81</v>
      </c>
      <c r="G12" s="2">
        <v>371.09</v>
      </c>
      <c r="H12" s="2">
        <v>1522.93</v>
      </c>
      <c r="I12" s="2">
        <v>821.37</v>
      </c>
      <c r="J12" s="2">
        <v>434.85</v>
      </c>
      <c r="K12" s="2">
        <v>0</v>
      </c>
      <c r="L12" s="2">
        <v>0</v>
      </c>
      <c r="M12" s="2">
        <v>612</v>
      </c>
      <c r="N12" s="2">
        <v>1456.12</v>
      </c>
      <c r="O12" s="2">
        <v>1001.7</v>
      </c>
      <c r="P12" s="2">
        <v>1117.81</v>
      </c>
      <c r="Q12" s="2">
        <v>882.01</v>
      </c>
    </row>
    <row r="13" spans="1:19">
      <c r="A13" t="s">
        <v>126</v>
      </c>
      <c r="B13" s="46" t="s">
        <v>48</v>
      </c>
      <c r="C13" t="s">
        <v>60</v>
      </c>
      <c r="D13" t="s">
        <v>184</v>
      </c>
      <c r="E13" s="46" t="s">
        <v>61</v>
      </c>
      <c r="F13" s="2">
        <v>1497.06</v>
      </c>
      <c r="G13" s="2">
        <v>1448.26</v>
      </c>
      <c r="H13" s="2">
        <v>1530.76</v>
      </c>
      <c r="I13" s="2">
        <v>1901.23</v>
      </c>
      <c r="J13" s="2">
        <v>1090.6400000000001</v>
      </c>
      <c r="K13" s="2">
        <v>1606.61</v>
      </c>
      <c r="L13" s="2">
        <v>3191.96</v>
      </c>
      <c r="M13" s="2">
        <v>3645.86</v>
      </c>
      <c r="N13" s="2">
        <v>3112.57</v>
      </c>
      <c r="O13" s="2">
        <v>6554.22</v>
      </c>
      <c r="P13" s="2">
        <v>3505.61</v>
      </c>
      <c r="Q13" s="2">
        <v>2049.1999999999998</v>
      </c>
    </row>
    <row r="14" spans="1:19">
      <c r="A14" t="s">
        <v>126</v>
      </c>
      <c r="B14" s="46" t="s">
        <v>48</v>
      </c>
      <c r="C14" t="s">
        <v>64</v>
      </c>
      <c r="D14" t="s">
        <v>185</v>
      </c>
      <c r="E14" s="46" t="s">
        <v>65</v>
      </c>
      <c r="F14" s="2">
        <v>800.55</v>
      </c>
      <c r="G14" s="2">
        <v>426.14</v>
      </c>
      <c r="H14" s="2">
        <v>178.08</v>
      </c>
      <c r="I14" s="2">
        <v>-125.47</v>
      </c>
      <c r="J14" s="2">
        <v>254.88</v>
      </c>
      <c r="K14" s="2">
        <v>397.24</v>
      </c>
      <c r="L14" s="2">
        <v>53.82</v>
      </c>
      <c r="M14" s="2">
        <v>79.650000000000006</v>
      </c>
      <c r="N14" s="2">
        <v>-79.650000000000006</v>
      </c>
      <c r="O14" s="2">
        <v>0</v>
      </c>
      <c r="P14" s="2">
        <v>0</v>
      </c>
      <c r="Q14" s="2">
        <v>0</v>
      </c>
    </row>
    <row r="15" spans="1:19">
      <c r="A15" t="s">
        <v>126</v>
      </c>
      <c r="B15" s="46" t="s">
        <v>324</v>
      </c>
      <c r="C15" t="s">
        <v>129</v>
      </c>
      <c r="D15" t="s">
        <v>186</v>
      </c>
      <c r="E15" s="46" t="s">
        <v>325</v>
      </c>
      <c r="F15" s="2">
        <v>1375.2524999999991</v>
      </c>
      <c r="G15" s="2">
        <v>1765.7275000000002</v>
      </c>
      <c r="H15" s="2">
        <v>863.49249999999972</v>
      </c>
      <c r="I15" s="2">
        <v>4084.26</v>
      </c>
      <c r="J15" s="2">
        <v>605.56499999999983</v>
      </c>
      <c r="K15" s="2">
        <v>13385.195</v>
      </c>
      <c r="L15" s="2">
        <v>982.1524999999998</v>
      </c>
      <c r="M15" s="2">
        <v>4188.2825000000003</v>
      </c>
      <c r="N15" s="2">
        <v>701.03750000000002</v>
      </c>
      <c r="O15" s="2">
        <v>4410.6424999999999</v>
      </c>
      <c r="P15" s="2">
        <v>-4748.1849999999995</v>
      </c>
      <c r="Q15" s="2">
        <v>-1600.0024999999998</v>
      </c>
    </row>
    <row r="16" spans="1:19">
      <c r="A16" t="s">
        <v>126</v>
      </c>
      <c r="B16" s="46" t="s">
        <v>324</v>
      </c>
      <c r="C16" t="s">
        <v>130</v>
      </c>
      <c r="D16" t="s">
        <v>187</v>
      </c>
      <c r="E16" s="46" t="s">
        <v>327</v>
      </c>
      <c r="F16" s="2">
        <v>8355.68</v>
      </c>
      <c r="G16" s="2">
        <v>7124.37</v>
      </c>
      <c r="H16" s="2">
        <v>9163.1600000000017</v>
      </c>
      <c r="I16" s="2">
        <v>11058</v>
      </c>
      <c r="J16" s="2">
        <v>3507.62</v>
      </c>
      <c r="K16" s="2">
        <v>6820.96</v>
      </c>
      <c r="L16" s="2">
        <v>4093.5</v>
      </c>
      <c r="M16" s="2">
        <v>8346.2999999999993</v>
      </c>
      <c r="N16" s="2">
        <v>6063.69</v>
      </c>
      <c r="O16" s="2">
        <v>11983.04</v>
      </c>
      <c r="P16" s="2">
        <v>4935.5200000000004</v>
      </c>
      <c r="Q16" s="2">
        <v>6265.31</v>
      </c>
    </row>
    <row r="17" spans="1:17">
      <c r="A17" t="s">
        <v>126</v>
      </c>
      <c r="B17" s="46" t="s">
        <v>324</v>
      </c>
      <c r="C17" t="s">
        <v>131</v>
      </c>
      <c r="D17" t="s">
        <v>188</v>
      </c>
      <c r="E17" s="46" t="s">
        <v>329</v>
      </c>
      <c r="F17" s="2">
        <v>41.565000000000033</v>
      </c>
      <c r="G17" s="2">
        <v>824.72250000000008</v>
      </c>
      <c r="H17" s="2">
        <v>2702.7</v>
      </c>
      <c r="I17" s="2">
        <v>276.66749999999996</v>
      </c>
      <c r="J17" s="2">
        <v>2452.8900000000003</v>
      </c>
      <c r="K17" s="2">
        <v>653.22500000000002</v>
      </c>
      <c r="L17" s="2">
        <v>5954.9674999999997</v>
      </c>
      <c r="M17" s="2">
        <v>323.44749999999999</v>
      </c>
      <c r="N17" s="2">
        <v>1793.9349999999999</v>
      </c>
      <c r="O17" s="2">
        <v>665.13</v>
      </c>
      <c r="P17" s="2">
        <v>1812.5725000000002</v>
      </c>
      <c r="Q17" s="2">
        <v>3253.7275</v>
      </c>
    </row>
    <row r="18" spans="1:17">
      <c r="A18" t="s">
        <v>126</v>
      </c>
      <c r="B18" s="46" t="s">
        <v>324</v>
      </c>
      <c r="C18" t="s">
        <v>132</v>
      </c>
      <c r="D18" t="s">
        <v>190</v>
      </c>
      <c r="E18" s="46" t="s">
        <v>333</v>
      </c>
      <c r="F18" s="2">
        <v>723.4</v>
      </c>
      <c r="G18" s="2">
        <v>1281.2</v>
      </c>
      <c r="H18" s="2">
        <v>5684.1</v>
      </c>
      <c r="I18" s="2">
        <v>6740.1</v>
      </c>
      <c r="J18" s="2">
        <v>1414.95</v>
      </c>
      <c r="K18" s="2">
        <v>216.9</v>
      </c>
      <c r="L18" s="2">
        <v>339.15</v>
      </c>
      <c r="M18" s="2">
        <v>44</v>
      </c>
      <c r="N18" s="2">
        <v>3033</v>
      </c>
      <c r="O18" s="2">
        <v>14781.93</v>
      </c>
      <c r="P18" s="2">
        <v>2070</v>
      </c>
      <c r="Q18" s="2">
        <v>3117.2</v>
      </c>
    </row>
    <row r="19" spans="1:17">
      <c r="A19" t="s">
        <v>126</v>
      </c>
      <c r="B19" s="46" t="s">
        <v>324</v>
      </c>
      <c r="C19" t="s">
        <v>133</v>
      </c>
      <c r="D19" t="s">
        <v>191</v>
      </c>
      <c r="E19" s="46" t="s">
        <v>335</v>
      </c>
      <c r="F19" s="2">
        <v>614.71</v>
      </c>
      <c r="G19" s="2">
        <v>-383.47</v>
      </c>
      <c r="H19" s="2">
        <v>32.75</v>
      </c>
      <c r="I19" s="2">
        <v>1037.01</v>
      </c>
      <c r="J19" s="2">
        <v>360.5</v>
      </c>
      <c r="K19" s="2">
        <v>683.88</v>
      </c>
      <c r="L19" s="2">
        <v>-349</v>
      </c>
      <c r="M19" s="2">
        <v>114.63</v>
      </c>
      <c r="N19" s="2">
        <v>818.69</v>
      </c>
      <c r="O19" s="2">
        <v>716.38</v>
      </c>
      <c r="P19" s="2">
        <v>4528.2299999999996</v>
      </c>
      <c r="Q19" s="2">
        <v>355.25</v>
      </c>
    </row>
    <row r="20" spans="1:17">
      <c r="A20" t="s">
        <v>126</v>
      </c>
      <c r="B20" s="46" t="s">
        <v>324</v>
      </c>
      <c r="C20" t="s">
        <v>134</v>
      </c>
      <c r="D20" t="s">
        <v>192</v>
      </c>
      <c r="E20" s="46" t="s">
        <v>337</v>
      </c>
      <c r="F20" s="2">
        <v>537.62</v>
      </c>
      <c r="G20" s="2">
        <v>1230.6400000000001</v>
      </c>
      <c r="H20" s="2">
        <v>0</v>
      </c>
      <c r="I20" s="2">
        <v>964.52</v>
      </c>
      <c r="J20" s="2">
        <v>0</v>
      </c>
      <c r="K20" s="2">
        <v>1157.48</v>
      </c>
      <c r="L20" s="2">
        <v>671.01</v>
      </c>
      <c r="M20" s="2">
        <v>713.01</v>
      </c>
      <c r="N20" s="2">
        <v>566.11</v>
      </c>
      <c r="O20" s="2">
        <v>0</v>
      </c>
      <c r="P20" s="2">
        <v>575.17999999999995</v>
      </c>
      <c r="Q20" s="2">
        <v>630.86</v>
      </c>
    </row>
    <row r="21" spans="1:17">
      <c r="A21" t="s">
        <v>126</v>
      </c>
      <c r="B21" s="46" t="s">
        <v>324</v>
      </c>
      <c r="C21" t="s">
        <v>135</v>
      </c>
      <c r="D21" t="s">
        <v>193</v>
      </c>
      <c r="E21" s="46" t="s">
        <v>341</v>
      </c>
      <c r="F21" s="2">
        <v>6102.47</v>
      </c>
      <c r="G21" s="2">
        <v>2298.38</v>
      </c>
      <c r="H21" s="2">
        <v>3494.27</v>
      </c>
      <c r="I21" s="2">
        <v>1273.92</v>
      </c>
      <c r="J21" s="2">
        <v>1280.8399999999999</v>
      </c>
      <c r="K21" s="2">
        <v>500</v>
      </c>
      <c r="L21" s="2">
        <v>-456.43</v>
      </c>
      <c r="M21" s="2">
        <v>810.36</v>
      </c>
      <c r="N21" s="2">
        <v>1412.71</v>
      </c>
      <c r="O21" s="2">
        <v>3147.57</v>
      </c>
      <c r="P21" s="2">
        <v>340.71999999999997</v>
      </c>
      <c r="Q21" s="2">
        <v>2254.5574999999999</v>
      </c>
    </row>
    <row r="22" spans="1:17">
      <c r="A22" t="s">
        <v>126</v>
      </c>
      <c r="B22" s="46" t="s">
        <v>324</v>
      </c>
      <c r="C22" t="s">
        <v>136</v>
      </c>
      <c r="D22" t="s">
        <v>194</v>
      </c>
      <c r="E22" s="46" t="s">
        <v>343</v>
      </c>
      <c r="F22" s="2">
        <v>3180.9475000000002</v>
      </c>
      <c r="G22" s="2">
        <v>-626.55000000000007</v>
      </c>
      <c r="H22" s="2">
        <v>470.23250000000007</v>
      </c>
      <c r="I22" s="2">
        <v>1339.895</v>
      </c>
      <c r="J22" s="2">
        <v>910.04250000000002</v>
      </c>
      <c r="K22" s="2">
        <v>384.04</v>
      </c>
      <c r="L22" s="2">
        <v>-1875</v>
      </c>
      <c r="M22" s="2">
        <v>0</v>
      </c>
      <c r="N22" s="2">
        <v>0</v>
      </c>
      <c r="O22" s="2">
        <v>1561.4725000000001</v>
      </c>
      <c r="P22" s="2">
        <v>5064.5550000000003</v>
      </c>
      <c r="Q22" s="2">
        <v>-203.77499999999998</v>
      </c>
    </row>
    <row r="23" spans="1:17">
      <c r="A23" t="s">
        <v>126</v>
      </c>
      <c r="B23" s="46" t="s">
        <v>123</v>
      </c>
      <c r="C23" t="s">
        <v>137</v>
      </c>
      <c r="D23" t="s">
        <v>196</v>
      </c>
      <c r="E23" s="46" t="s">
        <v>360</v>
      </c>
      <c r="F23" s="2">
        <v>24529.567500000001</v>
      </c>
      <c r="G23" s="2">
        <v>20702.28</v>
      </c>
      <c r="H23" s="2">
        <v>16149.565000000001</v>
      </c>
      <c r="I23" s="2">
        <v>60703.6175</v>
      </c>
      <c r="J23" s="2">
        <v>185633.52499999999</v>
      </c>
      <c r="K23" s="2">
        <v>124372.33</v>
      </c>
      <c r="L23" s="2">
        <v>15998.89</v>
      </c>
      <c r="M23" s="2">
        <v>22427.8</v>
      </c>
      <c r="N23" s="2">
        <v>697.65</v>
      </c>
      <c r="O23" s="2">
        <v>484.88</v>
      </c>
      <c r="P23" s="2">
        <v>628.75</v>
      </c>
      <c r="Q23" s="2">
        <v>324166.94</v>
      </c>
    </row>
    <row r="24" spans="1:17">
      <c r="A24" t="s">
        <v>126</v>
      </c>
      <c r="B24" s="46" t="s">
        <v>113</v>
      </c>
      <c r="C24" t="s">
        <v>118</v>
      </c>
      <c r="D24" t="s">
        <v>197</v>
      </c>
      <c r="E24" s="46" t="s">
        <v>119</v>
      </c>
      <c r="F24" s="2">
        <v>2456.4515000000001</v>
      </c>
      <c r="G24" s="2">
        <v>369.40199999999999</v>
      </c>
      <c r="H24" s="2">
        <v>39.46</v>
      </c>
      <c r="I24" s="2">
        <v>-273.82</v>
      </c>
      <c r="J24" s="2">
        <v>13.29</v>
      </c>
      <c r="K24" s="2">
        <v>58.857999999999997</v>
      </c>
      <c r="L24" s="2">
        <v>117.03</v>
      </c>
      <c r="M24" s="2">
        <v>0.02</v>
      </c>
      <c r="N24" s="2">
        <v>0</v>
      </c>
      <c r="O24" s="2">
        <v>0</v>
      </c>
      <c r="P24" s="2">
        <v>0</v>
      </c>
      <c r="Q24" s="2">
        <v>0</v>
      </c>
    </row>
    <row r="25" spans="1:17">
      <c r="A25" t="s">
        <v>126</v>
      </c>
      <c r="B25" s="46" t="s">
        <v>123</v>
      </c>
      <c r="C25" t="s">
        <v>138</v>
      </c>
      <c r="D25" t="s">
        <v>198</v>
      </c>
      <c r="E25" s="46" t="s">
        <v>393</v>
      </c>
      <c r="F25" s="2">
        <v>65845.817500000005</v>
      </c>
      <c r="G25" s="2">
        <v>33256.197499999995</v>
      </c>
      <c r="H25" s="2">
        <v>18968.942500000001</v>
      </c>
      <c r="I25" s="2">
        <v>104605.42</v>
      </c>
      <c r="J25" s="2">
        <v>69980.865000000005</v>
      </c>
      <c r="K25" s="2">
        <v>99753.86</v>
      </c>
      <c r="L25" s="2">
        <v>24417.322500000002</v>
      </c>
      <c r="M25" s="2">
        <v>40119.56</v>
      </c>
      <c r="N25" s="2">
        <v>64342.767500000002</v>
      </c>
      <c r="O25" s="2">
        <v>22973.635000000002</v>
      </c>
      <c r="P25" s="2">
        <v>84146.41</v>
      </c>
      <c r="Q25" s="2">
        <v>394397.66250000003</v>
      </c>
    </row>
    <row r="26" spans="1:17">
      <c r="A26" t="s">
        <v>126</v>
      </c>
      <c r="B26" s="46" t="s">
        <v>123</v>
      </c>
      <c r="C26" t="s">
        <v>139</v>
      </c>
      <c r="D26" t="s">
        <v>199</v>
      </c>
      <c r="E26" s="46" t="s">
        <v>122</v>
      </c>
      <c r="F26" s="2">
        <v>979.52250000000004</v>
      </c>
      <c r="G26" s="2">
        <v>-327.43</v>
      </c>
      <c r="H26" s="2">
        <v>-81.37</v>
      </c>
      <c r="I26" s="2">
        <v>-79.3</v>
      </c>
      <c r="J26" s="2">
        <v>0</v>
      </c>
      <c r="K26" s="2">
        <v>0</v>
      </c>
      <c r="L26" s="2">
        <v>0</v>
      </c>
      <c r="M26" s="2">
        <v>0</v>
      </c>
      <c r="N26" s="2">
        <v>68.62</v>
      </c>
      <c r="O26" s="2">
        <v>-20.58</v>
      </c>
      <c r="P26" s="2">
        <v>326.64999999999998</v>
      </c>
      <c r="Q26" s="2">
        <v>1500</v>
      </c>
    </row>
    <row r="27" spans="1:17">
      <c r="A27" t="s">
        <v>126</v>
      </c>
      <c r="B27" s="46" t="s">
        <v>93</v>
      </c>
      <c r="C27" t="s">
        <v>95</v>
      </c>
      <c r="D27" t="s">
        <v>200</v>
      </c>
      <c r="E27" s="46" t="s">
        <v>96</v>
      </c>
      <c r="F27" s="2">
        <v>23374.61</v>
      </c>
      <c r="G27" s="2">
        <v>27821.202499999999</v>
      </c>
      <c r="H27" s="2">
        <v>24787.3295</v>
      </c>
      <c r="I27" s="2">
        <v>27962.001</v>
      </c>
      <c r="J27" s="2">
        <v>26876.300999999999</v>
      </c>
      <c r="K27" s="2">
        <v>24827.530500000001</v>
      </c>
      <c r="L27" s="2">
        <v>23016.111000000001</v>
      </c>
      <c r="M27" s="2">
        <v>30016.658500000001</v>
      </c>
      <c r="N27" s="2">
        <v>30944.71</v>
      </c>
      <c r="O27" s="2">
        <v>24257.787</v>
      </c>
      <c r="P27" s="2">
        <v>21920.89</v>
      </c>
      <c r="Q27" s="2">
        <v>20200.393</v>
      </c>
    </row>
    <row r="28" spans="1:17">
      <c r="A28" t="s">
        <v>126</v>
      </c>
      <c r="B28" s="46" t="s">
        <v>93</v>
      </c>
      <c r="C28" t="s">
        <v>97</v>
      </c>
      <c r="D28" t="s">
        <v>201</v>
      </c>
      <c r="E28" s="46" t="s">
        <v>98</v>
      </c>
      <c r="F28" s="2">
        <v>2527.1</v>
      </c>
      <c r="G28" s="2">
        <v>4474.6099999999997</v>
      </c>
      <c r="H28" s="2">
        <v>1970.44</v>
      </c>
      <c r="I28" s="2">
        <v>6275.03</v>
      </c>
      <c r="J28" s="2">
        <v>3000.57</v>
      </c>
      <c r="K28" s="2">
        <v>3754.65</v>
      </c>
      <c r="L28" s="2">
        <v>999.82</v>
      </c>
      <c r="M28" s="2">
        <v>3000.96</v>
      </c>
      <c r="N28" s="2">
        <v>1000.57</v>
      </c>
      <c r="O28" s="2">
        <v>0</v>
      </c>
      <c r="P28" s="2">
        <v>6190.5</v>
      </c>
      <c r="Q28" s="2">
        <v>0</v>
      </c>
    </row>
    <row r="29" spans="1:17">
      <c r="A29" t="s">
        <v>126</v>
      </c>
      <c r="B29" s="46" t="s">
        <v>93</v>
      </c>
      <c r="C29" t="s">
        <v>99</v>
      </c>
      <c r="D29" t="s">
        <v>202</v>
      </c>
      <c r="E29" s="46" t="s">
        <v>100</v>
      </c>
      <c r="F29" s="2">
        <v>17862.14</v>
      </c>
      <c r="G29" s="2">
        <v>18297.03</v>
      </c>
      <c r="H29" s="2">
        <v>25938.73</v>
      </c>
      <c r="I29" s="2">
        <v>20845.84</v>
      </c>
      <c r="J29" s="2">
        <v>20700</v>
      </c>
      <c r="K29" s="2">
        <v>22448.89</v>
      </c>
      <c r="L29" s="2">
        <v>18581.02</v>
      </c>
      <c r="M29" s="2">
        <v>18084.79</v>
      </c>
      <c r="N29" s="2">
        <v>10297.48</v>
      </c>
      <c r="O29" s="2">
        <v>12656.58</v>
      </c>
      <c r="P29" s="2">
        <v>12651.66</v>
      </c>
      <c r="Q29" s="2">
        <v>7361.86</v>
      </c>
    </row>
    <row r="30" spans="1:17">
      <c r="A30" t="s">
        <v>126</v>
      </c>
      <c r="B30" s="46" t="s">
        <v>93</v>
      </c>
      <c r="C30" t="s">
        <v>106</v>
      </c>
      <c r="D30" t="s">
        <v>415</v>
      </c>
      <c r="E30" s="46" t="s">
        <v>107</v>
      </c>
      <c r="F30" s="2">
        <v>4947.84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</row>
    <row r="31" spans="1:17">
      <c r="A31" t="s">
        <v>126</v>
      </c>
      <c r="B31" s="46" t="s">
        <v>93</v>
      </c>
      <c r="C31" t="s">
        <v>108</v>
      </c>
      <c r="D31" t="s">
        <v>204</v>
      </c>
      <c r="E31" s="46" t="s">
        <v>109</v>
      </c>
      <c r="F31" s="2">
        <v>9743.18</v>
      </c>
      <c r="G31" s="2">
        <v>1049.67</v>
      </c>
      <c r="H31" s="2">
        <v>675.35</v>
      </c>
      <c r="I31" s="2">
        <v>655.62</v>
      </c>
      <c r="J31" s="2">
        <v>437.09</v>
      </c>
      <c r="K31" s="2">
        <v>1456.92</v>
      </c>
      <c r="L31" s="2">
        <v>0.01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</row>
    <row r="32" spans="1:17">
      <c r="A32" t="s">
        <v>140</v>
      </c>
      <c r="B32" s="46">
        <v>0</v>
      </c>
      <c r="C32" t="s">
        <v>127</v>
      </c>
      <c r="D32" t="s">
        <v>205</v>
      </c>
      <c r="E32" s="46" t="e">
        <v>#N/A</v>
      </c>
      <c r="F32" s="2">
        <v>-3.7034999995313456E-3</v>
      </c>
      <c r="G32" s="2">
        <v>-2.5989999994635582E-3</v>
      </c>
      <c r="H32" s="2">
        <v>2.3975000013933823E-3</v>
      </c>
      <c r="I32" s="2">
        <v>4.6969999991688383E-3</v>
      </c>
      <c r="J32" s="2">
        <v>-1.5784999986863113E-3</v>
      </c>
      <c r="K32" s="2">
        <v>2.807499998084495E-3</v>
      </c>
      <c r="L32" s="2">
        <v>2.9034999997747946E-3</v>
      </c>
      <c r="M32" s="2">
        <v>6.1900000059722515E-4</v>
      </c>
      <c r="N32" s="2">
        <v>1.672000001235574E-3</v>
      </c>
      <c r="O32" s="2">
        <v>-2.7700000011350312E-3</v>
      </c>
      <c r="P32" s="2">
        <v>-4.1349999996782572E-3</v>
      </c>
      <c r="Q32" s="2">
        <v>-4.7160000006272185E-3</v>
      </c>
    </row>
    <row r="33" spans="1:17">
      <c r="A33" t="s">
        <v>140</v>
      </c>
      <c r="B33" s="46" t="s">
        <v>123</v>
      </c>
      <c r="C33" t="s">
        <v>128</v>
      </c>
      <c r="D33" t="s">
        <v>206</v>
      </c>
      <c r="E33" s="46" t="s">
        <v>401</v>
      </c>
      <c r="F33" s="2">
        <v>7050.8</v>
      </c>
      <c r="G33" s="2">
        <v>6682.4525000000012</v>
      </c>
      <c r="H33" s="2">
        <v>8090.8924999999999</v>
      </c>
      <c r="I33" s="2">
        <v>-6705.7875000000004</v>
      </c>
      <c r="J33" s="2">
        <v>77886.87</v>
      </c>
      <c r="K33" s="2">
        <v>-1535.08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</row>
    <row r="34" spans="1:17">
      <c r="A34" t="s">
        <v>140</v>
      </c>
      <c r="B34" s="46" t="s">
        <v>48</v>
      </c>
      <c r="C34" t="s">
        <v>66</v>
      </c>
      <c r="D34" t="s">
        <v>416</v>
      </c>
      <c r="E34" s="46" t="s">
        <v>67</v>
      </c>
      <c r="F34" s="2">
        <v>445.95794100000001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</row>
    <row r="35" spans="1:17">
      <c r="A35" t="s">
        <v>140</v>
      </c>
      <c r="B35" s="46" t="s">
        <v>48</v>
      </c>
      <c r="C35" t="s">
        <v>49</v>
      </c>
      <c r="D35" t="s">
        <v>207</v>
      </c>
      <c r="E35" s="46" t="s">
        <v>50</v>
      </c>
      <c r="F35" s="2">
        <v>194.10852550000013</v>
      </c>
      <c r="G35" s="2">
        <v>504.89990449999999</v>
      </c>
      <c r="H35" s="2">
        <v>408.21329200000002</v>
      </c>
      <c r="I35" s="2">
        <v>1504.2246475000002</v>
      </c>
      <c r="J35" s="2">
        <v>108.1345955</v>
      </c>
      <c r="K35" s="2">
        <v>28.558688500000017</v>
      </c>
      <c r="L35" s="2">
        <v>476.844583</v>
      </c>
      <c r="M35" s="2">
        <v>1203.9942639999999</v>
      </c>
      <c r="N35" s="2">
        <v>300.70559700000001</v>
      </c>
      <c r="O35" s="2">
        <v>538.80531900000005</v>
      </c>
      <c r="P35" s="2">
        <v>39.827377999999982</v>
      </c>
      <c r="Q35" s="2">
        <v>150.72618250000002</v>
      </c>
    </row>
    <row r="36" spans="1:17">
      <c r="A36" t="s">
        <v>140</v>
      </c>
      <c r="B36" s="46" t="s">
        <v>48</v>
      </c>
      <c r="C36" t="s">
        <v>52</v>
      </c>
      <c r="D36" t="s">
        <v>208</v>
      </c>
      <c r="E36" s="46" t="s">
        <v>53</v>
      </c>
      <c r="F36" s="2">
        <v>2532.87</v>
      </c>
      <c r="G36" s="2">
        <v>2608.17</v>
      </c>
      <c r="H36" s="2">
        <v>1628.5573509999999</v>
      </c>
      <c r="I36" s="2">
        <v>2804.79</v>
      </c>
      <c r="J36" s="2">
        <v>603.17999999999995</v>
      </c>
      <c r="K36" s="2">
        <v>2170.36</v>
      </c>
      <c r="L36" s="2">
        <v>843.61</v>
      </c>
      <c r="M36" s="2">
        <v>2893.28</v>
      </c>
      <c r="N36" s="2">
        <v>3983.8</v>
      </c>
      <c r="O36" s="2">
        <v>2024.43</v>
      </c>
      <c r="P36" s="2">
        <v>1620.82</v>
      </c>
      <c r="Q36" s="2">
        <v>1884.12</v>
      </c>
    </row>
    <row r="37" spans="1:17">
      <c r="A37" t="s">
        <v>140</v>
      </c>
      <c r="B37" s="46" t="s">
        <v>48</v>
      </c>
      <c r="C37" t="s">
        <v>54</v>
      </c>
      <c r="D37" t="s">
        <v>209</v>
      </c>
      <c r="E37" s="46" t="s">
        <v>55</v>
      </c>
      <c r="F37" s="2">
        <v>1585.4871640000001</v>
      </c>
      <c r="G37" s="2">
        <v>386.47467300000005</v>
      </c>
      <c r="H37" s="2">
        <v>912.41963850000002</v>
      </c>
      <c r="I37" s="2">
        <v>1524.1417840000001</v>
      </c>
      <c r="J37" s="2">
        <v>1727.0869759999998</v>
      </c>
      <c r="K37" s="2">
        <v>1295.554126</v>
      </c>
      <c r="L37" s="2">
        <v>1414.5090135</v>
      </c>
      <c r="M37" s="2">
        <v>64.584117000000006</v>
      </c>
      <c r="N37" s="2">
        <v>877.93023099999994</v>
      </c>
      <c r="O37" s="2">
        <v>1071.0714585000001</v>
      </c>
      <c r="P37" s="2">
        <v>528.24175699999989</v>
      </c>
      <c r="Q37" s="2">
        <v>608.35303350000004</v>
      </c>
    </row>
    <row r="38" spans="1:17">
      <c r="A38" t="s">
        <v>140</v>
      </c>
      <c r="B38" s="46" t="s">
        <v>48</v>
      </c>
      <c r="C38" t="s">
        <v>56</v>
      </c>
      <c r="D38" t="s">
        <v>210</v>
      </c>
      <c r="E38" s="46" t="s">
        <v>57</v>
      </c>
      <c r="F38" s="2">
        <v>403.22607299999999</v>
      </c>
      <c r="G38" s="2">
        <v>126.98852150000002</v>
      </c>
      <c r="H38" s="2">
        <v>26.762821000000002</v>
      </c>
      <c r="I38" s="2">
        <v>205.91537149999999</v>
      </c>
      <c r="J38" s="2">
        <v>83.681506999999996</v>
      </c>
      <c r="K38" s="2">
        <v>-13.154121999999997</v>
      </c>
      <c r="L38" s="2">
        <v>0</v>
      </c>
      <c r="M38" s="2">
        <v>0</v>
      </c>
      <c r="N38" s="2">
        <v>0</v>
      </c>
      <c r="O38" s="2">
        <v>116.21649249999999</v>
      </c>
      <c r="P38" s="2">
        <v>0</v>
      </c>
      <c r="Q38" s="2">
        <v>0</v>
      </c>
    </row>
    <row r="39" spans="1:17">
      <c r="A39" t="s">
        <v>140</v>
      </c>
      <c r="B39" s="46" t="s">
        <v>48</v>
      </c>
      <c r="C39" t="s">
        <v>58</v>
      </c>
      <c r="D39" t="s">
        <v>211</v>
      </c>
      <c r="E39" s="46" t="s">
        <v>59</v>
      </c>
      <c r="F39" s="2">
        <v>26.81</v>
      </c>
      <c r="G39" s="2">
        <v>371.09</v>
      </c>
      <c r="H39" s="2">
        <v>1522.93</v>
      </c>
      <c r="I39" s="2">
        <v>821.37</v>
      </c>
      <c r="J39" s="2">
        <v>434.85</v>
      </c>
      <c r="K39" s="2">
        <v>0</v>
      </c>
      <c r="L39" s="2">
        <v>0</v>
      </c>
      <c r="M39" s="2">
        <v>612</v>
      </c>
      <c r="N39" s="2">
        <v>1456.12</v>
      </c>
      <c r="O39" s="2">
        <v>1001.7</v>
      </c>
      <c r="P39" s="2">
        <v>1117.81</v>
      </c>
      <c r="Q39" s="2">
        <v>882.01</v>
      </c>
    </row>
    <row r="40" spans="1:17">
      <c r="A40" t="s">
        <v>140</v>
      </c>
      <c r="B40" s="46" t="s">
        <v>48</v>
      </c>
      <c r="C40" t="s">
        <v>60</v>
      </c>
      <c r="D40" t="s">
        <v>212</v>
      </c>
      <c r="E40" s="46" t="s">
        <v>61</v>
      </c>
      <c r="F40" s="2">
        <v>1497.06</v>
      </c>
      <c r="G40" s="2">
        <v>1448.24</v>
      </c>
      <c r="H40" s="2">
        <v>1530.75</v>
      </c>
      <c r="I40" s="2">
        <v>1901.23</v>
      </c>
      <c r="J40" s="2">
        <v>1090.6300000000001</v>
      </c>
      <c r="K40" s="2">
        <v>1606.6</v>
      </c>
      <c r="L40" s="2">
        <v>3191.96</v>
      </c>
      <c r="M40" s="2">
        <v>3645.85</v>
      </c>
      <c r="N40" s="2">
        <v>3112.57</v>
      </c>
      <c r="O40" s="2">
        <v>6554.22</v>
      </c>
      <c r="P40" s="2">
        <v>3505.61</v>
      </c>
      <c r="Q40" s="2">
        <v>2049.19</v>
      </c>
    </row>
    <row r="41" spans="1:17">
      <c r="A41" t="s">
        <v>140</v>
      </c>
      <c r="B41" s="46" t="s">
        <v>48</v>
      </c>
      <c r="C41" t="s">
        <v>64</v>
      </c>
      <c r="D41" t="s">
        <v>213</v>
      </c>
      <c r="E41" s="46" t="s">
        <v>65</v>
      </c>
      <c r="F41" s="2">
        <v>800.54</v>
      </c>
      <c r="G41" s="2">
        <v>426.14</v>
      </c>
      <c r="H41" s="2">
        <v>178.07</v>
      </c>
      <c r="I41" s="2">
        <v>-125.46</v>
      </c>
      <c r="J41" s="2">
        <v>254.88</v>
      </c>
      <c r="K41" s="2">
        <v>397.24</v>
      </c>
      <c r="L41" s="2">
        <v>53.82</v>
      </c>
      <c r="M41" s="2">
        <v>79.650000000000006</v>
      </c>
      <c r="N41" s="2">
        <v>-79.650000000000006</v>
      </c>
      <c r="O41" s="2">
        <v>0</v>
      </c>
      <c r="P41" s="2">
        <v>0</v>
      </c>
      <c r="Q41" s="2">
        <v>0</v>
      </c>
    </row>
    <row r="42" spans="1:17">
      <c r="A42" t="s">
        <v>140</v>
      </c>
      <c r="B42" s="46" t="s">
        <v>324</v>
      </c>
      <c r="C42" t="s">
        <v>129</v>
      </c>
      <c r="D42" t="s">
        <v>214</v>
      </c>
      <c r="E42" s="46" t="s">
        <v>325</v>
      </c>
      <c r="F42" s="2">
        <v>1375.2724999999991</v>
      </c>
      <c r="G42" s="2">
        <v>1765.7475000000002</v>
      </c>
      <c r="H42" s="2">
        <v>863.55249999999967</v>
      </c>
      <c r="I42" s="2">
        <v>4084.3199999999997</v>
      </c>
      <c r="J42" s="2">
        <v>605.60499999999979</v>
      </c>
      <c r="K42" s="2">
        <v>13385.205</v>
      </c>
      <c r="L42" s="2">
        <v>982.1624999999998</v>
      </c>
      <c r="M42" s="2">
        <v>4188.3225000000002</v>
      </c>
      <c r="N42" s="2">
        <v>701.11749999999995</v>
      </c>
      <c r="O42" s="2">
        <v>4410.6324999999997</v>
      </c>
      <c r="P42" s="2">
        <v>-4748.1849999999995</v>
      </c>
      <c r="Q42" s="2">
        <v>-1599.9624999999999</v>
      </c>
    </row>
    <row r="43" spans="1:17">
      <c r="A43" t="s">
        <v>140</v>
      </c>
      <c r="B43" s="46" t="s">
        <v>324</v>
      </c>
      <c r="C43" t="s">
        <v>130</v>
      </c>
      <c r="D43" t="s">
        <v>215</v>
      </c>
      <c r="E43" s="46" t="s">
        <v>327</v>
      </c>
      <c r="F43" s="2">
        <v>8355.67</v>
      </c>
      <c r="G43" s="2">
        <v>7124.38</v>
      </c>
      <c r="H43" s="2">
        <v>9163.1600000000017</v>
      </c>
      <c r="I43" s="2">
        <v>11058.01</v>
      </c>
      <c r="J43" s="2">
        <v>3507.63</v>
      </c>
      <c r="K43" s="2">
        <v>6820.97</v>
      </c>
      <c r="L43" s="2">
        <v>4093.5</v>
      </c>
      <c r="M43" s="2">
        <v>8346.2999999999993</v>
      </c>
      <c r="N43" s="2">
        <v>6063.7</v>
      </c>
      <c r="O43" s="2">
        <v>11983.04</v>
      </c>
      <c r="P43" s="2">
        <v>4935.5200000000004</v>
      </c>
      <c r="Q43" s="2">
        <v>6265.32</v>
      </c>
    </row>
    <row r="44" spans="1:17">
      <c r="A44" t="s">
        <v>140</v>
      </c>
      <c r="B44" s="46" t="s">
        <v>324</v>
      </c>
      <c r="C44" t="s">
        <v>131</v>
      </c>
      <c r="D44" t="s">
        <v>216</v>
      </c>
      <c r="E44" s="46" t="s">
        <v>329</v>
      </c>
      <c r="F44" s="2">
        <v>41.565000000000033</v>
      </c>
      <c r="G44" s="2">
        <v>824.78250000000003</v>
      </c>
      <c r="H44" s="2">
        <v>2702.71</v>
      </c>
      <c r="I44" s="2">
        <v>276.69750000000005</v>
      </c>
      <c r="J44" s="2">
        <v>2452.9</v>
      </c>
      <c r="K44" s="2">
        <v>653.255</v>
      </c>
      <c r="L44" s="2">
        <v>5954.9775</v>
      </c>
      <c r="M44" s="2">
        <v>323.49749999999995</v>
      </c>
      <c r="N44" s="2">
        <v>1793.9650000000001</v>
      </c>
      <c r="O44" s="2">
        <v>665.18</v>
      </c>
      <c r="P44" s="2">
        <v>1812.6424999999999</v>
      </c>
      <c r="Q44" s="2">
        <v>3253.8275000000003</v>
      </c>
    </row>
    <row r="45" spans="1:17">
      <c r="A45" t="s">
        <v>140</v>
      </c>
      <c r="B45" s="46" t="s">
        <v>324</v>
      </c>
      <c r="C45" t="s">
        <v>132</v>
      </c>
      <c r="D45" t="s">
        <v>218</v>
      </c>
      <c r="E45" s="46" t="s">
        <v>333</v>
      </c>
      <c r="F45" s="2">
        <v>723.4</v>
      </c>
      <c r="G45" s="2">
        <v>1281.2</v>
      </c>
      <c r="H45" s="2">
        <v>5684.1</v>
      </c>
      <c r="I45" s="2">
        <v>6740.1</v>
      </c>
      <c r="J45" s="2">
        <v>1414.95</v>
      </c>
      <c r="K45" s="2">
        <v>216.9</v>
      </c>
      <c r="L45" s="2">
        <v>339.15</v>
      </c>
      <c r="M45" s="2">
        <v>44</v>
      </c>
      <c r="N45" s="2">
        <v>3033</v>
      </c>
      <c r="O45" s="2">
        <v>14781.93</v>
      </c>
      <c r="P45" s="2">
        <v>2070</v>
      </c>
      <c r="Q45" s="2">
        <v>3117.2</v>
      </c>
    </row>
    <row r="46" spans="1:17">
      <c r="A46" t="s">
        <v>140</v>
      </c>
      <c r="B46" s="46" t="s">
        <v>324</v>
      </c>
      <c r="C46" t="s">
        <v>133</v>
      </c>
      <c r="D46" t="s">
        <v>219</v>
      </c>
      <c r="E46" s="46" t="s">
        <v>335</v>
      </c>
      <c r="F46" s="2">
        <v>614.71</v>
      </c>
      <c r="G46" s="2">
        <v>-383.47</v>
      </c>
      <c r="H46" s="2">
        <v>32.75</v>
      </c>
      <c r="I46" s="2">
        <v>1037.01</v>
      </c>
      <c r="J46" s="2">
        <v>360.5</v>
      </c>
      <c r="K46" s="2">
        <v>683.88</v>
      </c>
      <c r="L46" s="2">
        <v>-349</v>
      </c>
      <c r="M46" s="2">
        <v>114.63</v>
      </c>
      <c r="N46" s="2">
        <v>818.69</v>
      </c>
      <c r="O46" s="2">
        <v>716.38</v>
      </c>
      <c r="P46" s="2">
        <v>4528.25</v>
      </c>
      <c r="Q46" s="2">
        <v>355.25</v>
      </c>
    </row>
    <row r="47" spans="1:17">
      <c r="A47" t="s">
        <v>140</v>
      </c>
      <c r="B47" s="46" t="s">
        <v>324</v>
      </c>
      <c r="C47" t="s">
        <v>134</v>
      </c>
      <c r="D47" t="s">
        <v>220</v>
      </c>
      <c r="E47" s="46" t="s">
        <v>337</v>
      </c>
      <c r="F47" s="2">
        <v>537.63</v>
      </c>
      <c r="G47" s="2">
        <v>1230.6600000000001</v>
      </c>
      <c r="H47" s="2">
        <v>0</v>
      </c>
      <c r="I47" s="2">
        <v>964.53</v>
      </c>
      <c r="J47" s="2">
        <v>0</v>
      </c>
      <c r="K47" s="2">
        <v>1157.49</v>
      </c>
      <c r="L47" s="2">
        <v>671.01</v>
      </c>
      <c r="M47" s="2">
        <v>713.01</v>
      </c>
      <c r="N47" s="2">
        <v>566.12</v>
      </c>
      <c r="O47" s="2">
        <v>0</v>
      </c>
      <c r="P47" s="2">
        <v>575.17999999999995</v>
      </c>
      <c r="Q47" s="2">
        <v>630.87</v>
      </c>
    </row>
    <row r="48" spans="1:17">
      <c r="A48" t="s">
        <v>140</v>
      </c>
      <c r="B48" s="46" t="s">
        <v>324</v>
      </c>
      <c r="C48" t="s">
        <v>135</v>
      </c>
      <c r="D48" t="s">
        <v>221</v>
      </c>
      <c r="E48" s="46" t="s">
        <v>341</v>
      </c>
      <c r="F48" s="2">
        <v>6102.47</v>
      </c>
      <c r="G48" s="2">
        <v>2298.38</v>
      </c>
      <c r="H48" s="2">
        <v>3494.27</v>
      </c>
      <c r="I48" s="2">
        <v>1273.92</v>
      </c>
      <c r="J48" s="2">
        <v>1280.8499999999999</v>
      </c>
      <c r="K48" s="2">
        <v>500</v>
      </c>
      <c r="L48" s="2">
        <v>-456.43</v>
      </c>
      <c r="M48" s="2">
        <v>810.36</v>
      </c>
      <c r="N48" s="2">
        <v>1412.73</v>
      </c>
      <c r="O48" s="2">
        <v>3147.57</v>
      </c>
      <c r="P48" s="2">
        <v>340.74999999999994</v>
      </c>
      <c r="Q48" s="2">
        <v>2254.5574999999999</v>
      </c>
    </row>
    <row r="49" spans="1:17">
      <c r="A49" t="s">
        <v>140</v>
      </c>
      <c r="B49" s="46" t="s">
        <v>324</v>
      </c>
      <c r="C49" t="s">
        <v>136</v>
      </c>
      <c r="D49" t="s">
        <v>222</v>
      </c>
      <c r="E49" s="46" t="s">
        <v>343</v>
      </c>
      <c r="F49" s="2">
        <v>3180.9375</v>
      </c>
      <c r="G49" s="2">
        <v>-626.54000000000008</v>
      </c>
      <c r="H49" s="2">
        <v>470.26250000000005</v>
      </c>
      <c r="I49" s="2">
        <v>1339.865</v>
      </c>
      <c r="J49" s="2">
        <v>910.0625</v>
      </c>
      <c r="K49" s="2">
        <v>384.04</v>
      </c>
      <c r="L49" s="2">
        <v>-1875</v>
      </c>
      <c r="M49" s="2">
        <v>0</v>
      </c>
      <c r="N49" s="2">
        <v>0</v>
      </c>
      <c r="O49" s="2">
        <v>1561.5125</v>
      </c>
      <c r="P49" s="2">
        <v>5064.5550000000003</v>
      </c>
      <c r="Q49" s="2">
        <v>-203.76499999999999</v>
      </c>
    </row>
    <row r="50" spans="1:17">
      <c r="A50" t="s">
        <v>140</v>
      </c>
      <c r="B50" s="46" t="s">
        <v>123</v>
      </c>
      <c r="C50" t="s">
        <v>137</v>
      </c>
      <c r="D50" t="s">
        <v>224</v>
      </c>
      <c r="E50" s="46" t="s">
        <v>360</v>
      </c>
      <c r="F50" s="2">
        <v>24529.587499999998</v>
      </c>
      <c r="G50" s="2">
        <v>20702.13</v>
      </c>
      <c r="H50" s="2">
        <v>16149.605000000001</v>
      </c>
      <c r="I50" s="2">
        <v>60703.657499999994</v>
      </c>
      <c r="J50" s="2">
        <v>185633.52499999999</v>
      </c>
      <c r="K50" s="2">
        <v>124372.41</v>
      </c>
      <c r="L50" s="2">
        <v>15998.94</v>
      </c>
      <c r="M50" s="2">
        <v>22427.81</v>
      </c>
      <c r="N50" s="2">
        <v>697.65</v>
      </c>
      <c r="O50" s="2">
        <v>484.88</v>
      </c>
      <c r="P50" s="2">
        <v>628.75</v>
      </c>
      <c r="Q50" s="2">
        <v>324166.94</v>
      </c>
    </row>
    <row r="51" spans="1:17">
      <c r="A51" t="s">
        <v>140</v>
      </c>
      <c r="B51" s="46" t="s">
        <v>113</v>
      </c>
      <c r="C51" t="s">
        <v>118</v>
      </c>
      <c r="D51" t="s">
        <v>225</v>
      </c>
      <c r="E51" s="46" t="s">
        <v>119</v>
      </c>
      <c r="F51" s="2">
        <v>2456.4515000000001</v>
      </c>
      <c r="G51" s="2">
        <v>369.37199999999996</v>
      </c>
      <c r="H51" s="2">
        <v>39.46</v>
      </c>
      <c r="I51" s="2">
        <v>-273.8</v>
      </c>
      <c r="J51" s="2">
        <v>13.280000000000001</v>
      </c>
      <c r="K51" s="2">
        <v>58.867999999999995</v>
      </c>
      <c r="L51" s="2">
        <v>117.03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</row>
    <row r="52" spans="1:17">
      <c r="A52" t="s">
        <v>140</v>
      </c>
      <c r="B52" s="46" t="s">
        <v>123</v>
      </c>
      <c r="C52" t="s">
        <v>138</v>
      </c>
      <c r="D52" t="s">
        <v>226</v>
      </c>
      <c r="E52" s="46" t="s">
        <v>393</v>
      </c>
      <c r="F52" s="2">
        <v>65845.677499999991</v>
      </c>
      <c r="G52" s="2">
        <v>33256.267499999994</v>
      </c>
      <c r="H52" s="2">
        <v>18968.7925</v>
      </c>
      <c r="I52" s="2">
        <v>104605.37</v>
      </c>
      <c r="J52" s="2">
        <v>69980.935000000012</v>
      </c>
      <c r="K52" s="2">
        <v>99753.81</v>
      </c>
      <c r="L52" s="2">
        <v>24417.412499999999</v>
      </c>
      <c r="M52" s="2">
        <v>42442.74</v>
      </c>
      <c r="N52" s="2">
        <v>64342.947499999995</v>
      </c>
      <c r="O52" s="2">
        <v>22973.785</v>
      </c>
      <c r="P52" s="2">
        <v>84146.47</v>
      </c>
      <c r="Q52" s="2">
        <v>394397.40250000003</v>
      </c>
    </row>
    <row r="53" spans="1:17">
      <c r="A53" t="s">
        <v>140</v>
      </c>
      <c r="B53" s="46" t="s">
        <v>123</v>
      </c>
      <c r="C53" t="s">
        <v>139</v>
      </c>
      <c r="D53" t="s">
        <v>227</v>
      </c>
      <c r="E53" s="46" t="s">
        <v>122</v>
      </c>
      <c r="F53" s="2">
        <v>979.52250000000004</v>
      </c>
      <c r="G53" s="2">
        <v>-327.43</v>
      </c>
      <c r="H53" s="2">
        <v>-81.37</v>
      </c>
      <c r="I53" s="2">
        <v>-79.3</v>
      </c>
      <c r="J53" s="2">
        <v>0</v>
      </c>
      <c r="K53" s="2">
        <v>0</v>
      </c>
      <c r="L53" s="2">
        <v>0</v>
      </c>
      <c r="M53" s="2">
        <v>0</v>
      </c>
      <c r="N53" s="2">
        <v>68.64</v>
      </c>
      <c r="O53" s="2">
        <v>-20.59</v>
      </c>
      <c r="P53" s="2">
        <v>326.64999999999998</v>
      </c>
      <c r="Q53" s="2">
        <v>1500</v>
      </c>
    </row>
    <row r="54" spans="1:17">
      <c r="A54" t="s">
        <v>140</v>
      </c>
      <c r="B54" s="46" t="s">
        <v>93</v>
      </c>
      <c r="C54" t="s">
        <v>95</v>
      </c>
      <c r="D54" t="s">
        <v>228</v>
      </c>
      <c r="E54" s="46" t="s">
        <v>96</v>
      </c>
      <c r="F54" s="2">
        <v>23374.67</v>
      </c>
      <c r="G54" s="2">
        <v>27821.192500000001</v>
      </c>
      <c r="H54" s="2">
        <v>24787.3295</v>
      </c>
      <c r="I54" s="2">
        <v>27962.001</v>
      </c>
      <c r="J54" s="2">
        <v>26876.271000000001</v>
      </c>
      <c r="K54" s="2">
        <v>24827.660499999998</v>
      </c>
      <c r="L54" s="2">
        <v>23016.091</v>
      </c>
      <c r="M54" s="2">
        <v>28602.269999999997</v>
      </c>
      <c r="N54" s="2">
        <v>30944.720000000001</v>
      </c>
      <c r="O54" s="2">
        <v>24257.827000000001</v>
      </c>
      <c r="P54" s="2">
        <v>21920.92</v>
      </c>
      <c r="Q54" s="2">
        <v>20200.382999999998</v>
      </c>
    </row>
    <row r="55" spans="1:17">
      <c r="A55" t="s">
        <v>140</v>
      </c>
      <c r="B55" s="46" t="s">
        <v>93</v>
      </c>
      <c r="C55" t="s">
        <v>97</v>
      </c>
      <c r="D55" t="s">
        <v>229</v>
      </c>
      <c r="E55" s="46" t="s">
        <v>98</v>
      </c>
      <c r="F55" s="2">
        <v>2527.1</v>
      </c>
      <c r="G55" s="2">
        <v>4474.6000000000004</v>
      </c>
      <c r="H55" s="2">
        <v>1970.44</v>
      </c>
      <c r="I55" s="2">
        <v>6275.03</v>
      </c>
      <c r="J55" s="2">
        <v>3000.57</v>
      </c>
      <c r="K55" s="2">
        <v>3754.65</v>
      </c>
      <c r="L55" s="2">
        <v>999.82</v>
      </c>
      <c r="M55" s="2">
        <v>2092.3784999999998</v>
      </c>
      <c r="N55" s="2">
        <v>1000.57</v>
      </c>
      <c r="O55" s="2">
        <v>0</v>
      </c>
      <c r="P55" s="2">
        <v>6190.44</v>
      </c>
      <c r="Q55" s="2">
        <v>0</v>
      </c>
    </row>
    <row r="56" spans="1:17">
      <c r="A56" t="s">
        <v>140</v>
      </c>
      <c r="B56" s="46" t="s">
        <v>93</v>
      </c>
      <c r="C56" t="s">
        <v>99</v>
      </c>
      <c r="D56" t="s">
        <v>230</v>
      </c>
      <c r="E56" s="46" t="s">
        <v>100</v>
      </c>
      <c r="F56" s="2">
        <v>17862.14</v>
      </c>
      <c r="G56" s="2">
        <v>18297.03</v>
      </c>
      <c r="H56" s="2">
        <v>25938.720000000001</v>
      </c>
      <c r="I56" s="2">
        <v>20845.84</v>
      </c>
      <c r="J56" s="2">
        <v>20700</v>
      </c>
      <c r="K56" s="2">
        <v>22448.89</v>
      </c>
      <c r="L56" s="2">
        <v>18581.009999999998</v>
      </c>
      <c r="M56" s="2">
        <v>18084.79</v>
      </c>
      <c r="N56" s="2">
        <v>10297.48</v>
      </c>
      <c r="O56" s="2">
        <v>12656.58</v>
      </c>
      <c r="P56" s="2">
        <v>12651.66</v>
      </c>
      <c r="Q56" s="2">
        <v>7361.86</v>
      </c>
    </row>
    <row r="57" spans="1:17">
      <c r="A57" t="s">
        <v>140</v>
      </c>
      <c r="B57" s="46" t="s">
        <v>93</v>
      </c>
      <c r="C57" t="s">
        <v>106</v>
      </c>
      <c r="D57" t="s">
        <v>417</v>
      </c>
      <c r="E57" s="46" t="s">
        <v>107</v>
      </c>
      <c r="F57" s="2">
        <v>4947.84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</row>
    <row r="58" spans="1:17">
      <c r="A58" t="s">
        <v>140</v>
      </c>
      <c r="B58" s="46" t="s">
        <v>93</v>
      </c>
      <c r="C58" t="s">
        <v>108</v>
      </c>
      <c r="D58" t="s">
        <v>232</v>
      </c>
      <c r="E58" s="46" t="s">
        <v>109</v>
      </c>
      <c r="F58" s="2">
        <v>9743.18</v>
      </c>
      <c r="G58" s="2">
        <v>1049.69</v>
      </c>
      <c r="H58" s="2">
        <v>675.35</v>
      </c>
      <c r="I58" s="2">
        <v>655.62</v>
      </c>
      <c r="J58" s="2">
        <v>437.09</v>
      </c>
      <c r="K58" s="2">
        <v>1456.92</v>
      </c>
      <c r="L58" s="2">
        <v>0.01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</row>
    <row r="59" spans="1:17">
      <c r="A59" t="s">
        <v>126</v>
      </c>
      <c r="B59" s="46" t="s">
        <v>324</v>
      </c>
      <c r="C59" t="s">
        <v>149</v>
      </c>
      <c r="D59" t="s">
        <v>189</v>
      </c>
      <c r="E59" s="46" t="s">
        <v>331</v>
      </c>
      <c r="F59" s="2"/>
      <c r="G59" s="2">
        <v>106.03500000000001</v>
      </c>
      <c r="H59" s="2">
        <v>656.74</v>
      </c>
      <c r="I59" s="2">
        <v>0</v>
      </c>
      <c r="J59" s="2">
        <v>88.84</v>
      </c>
      <c r="K59" s="2">
        <v>0</v>
      </c>
      <c r="L59" s="2">
        <v>1952.74</v>
      </c>
      <c r="M59" s="2">
        <v>0</v>
      </c>
      <c r="N59" s="2">
        <v>211.27250000000001</v>
      </c>
      <c r="O59" s="2">
        <v>1302.43</v>
      </c>
      <c r="P59" s="2">
        <v>0</v>
      </c>
      <c r="Q59" s="2">
        <v>0</v>
      </c>
    </row>
    <row r="60" spans="1:17">
      <c r="A60" t="s">
        <v>126</v>
      </c>
      <c r="B60" s="46" t="s">
        <v>123</v>
      </c>
      <c r="C60" t="s">
        <v>150</v>
      </c>
      <c r="D60" t="s">
        <v>195</v>
      </c>
      <c r="E60" s="46" t="s">
        <v>409</v>
      </c>
      <c r="F60" s="2"/>
      <c r="G60" s="2">
        <v>-3207.32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</row>
    <row r="61" spans="1:17">
      <c r="A61" t="s">
        <v>126</v>
      </c>
      <c r="B61" s="46" t="s">
        <v>93</v>
      </c>
      <c r="C61" t="s">
        <v>101</v>
      </c>
      <c r="D61" t="s">
        <v>203</v>
      </c>
      <c r="E61" s="46" t="s">
        <v>102</v>
      </c>
      <c r="F61" s="2"/>
      <c r="G61" s="2">
        <v>11345.85</v>
      </c>
      <c r="H61" s="2">
        <v>5707.72</v>
      </c>
      <c r="I61" s="2">
        <v>3531.17</v>
      </c>
      <c r="J61" s="2">
        <v>8893.41</v>
      </c>
      <c r="K61" s="2">
        <v>6355.61</v>
      </c>
      <c r="L61" s="2">
        <v>6403.53</v>
      </c>
      <c r="M61" s="2">
        <v>5745.64</v>
      </c>
      <c r="N61" s="2">
        <v>5959.99</v>
      </c>
      <c r="O61" s="2">
        <v>6243.44</v>
      </c>
      <c r="P61" s="2">
        <v>2262.5500000000002</v>
      </c>
      <c r="Q61" s="2">
        <v>1681.5</v>
      </c>
    </row>
    <row r="62" spans="1:17">
      <c r="A62" t="s">
        <v>126</v>
      </c>
      <c r="B62" s="46" t="s">
        <v>93</v>
      </c>
      <c r="C62" t="s">
        <v>104</v>
      </c>
      <c r="D62" t="s">
        <v>418</v>
      </c>
      <c r="E62" s="46" t="s">
        <v>105</v>
      </c>
      <c r="F62" s="2"/>
      <c r="G62" s="2">
        <v>0</v>
      </c>
      <c r="H62" s="2">
        <v>528.67999999999995</v>
      </c>
      <c r="I62" s="2">
        <v>414.28</v>
      </c>
      <c r="J62" s="2">
        <v>222.69</v>
      </c>
      <c r="K62" s="2">
        <v>1025.42</v>
      </c>
      <c r="L62" s="2">
        <v>0</v>
      </c>
      <c r="M62" s="2">
        <v>0</v>
      </c>
      <c r="N62" s="2">
        <v>1920</v>
      </c>
      <c r="O62" s="2">
        <v>0</v>
      </c>
      <c r="P62" s="2">
        <v>0</v>
      </c>
      <c r="Q62" s="2">
        <v>0</v>
      </c>
    </row>
    <row r="63" spans="1:17">
      <c r="A63" t="s">
        <v>140</v>
      </c>
      <c r="B63" s="46" t="s">
        <v>93</v>
      </c>
      <c r="C63" t="s">
        <v>104</v>
      </c>
      <c r="D63" t="s">
        <v>419</v>
      </c>
      <c r="E63" s="46" t="s">
        <v>105</v>
      </c>
      <c r="F63" s="2"/>
      <c r="G63" s="2">
        <v>0</v>
      </c>
      <c r="H63" s="2">
        <v>528.67999999999995</v>
      </c>
      <c r="I63" s="2">
        <v>414.29</v>
      </c>
      <c r="J63" s="2">
        <v>222.69</v>
      </c>
      <c r="K63" s="2">
        <v>1025.42</v>
      </c>
      <c r="L63" s="2">
        <v>0</v>
      </c>
      <c r="M63" s="2">
        <v>0</v>
      </c>
      <c r="N63" s="2">
        <v>1920</v>
      </c>
      <c r="O63" s="2">
        <v>0</v>
      </c>
      <c r="P63" s="2">
        <v>0</v>
      </c>
      <c r="Q63" s="2">
        <v>0</v>
      </c>
    </row>
    <row r="64" spans="1:17">
      <c r="A64" t="s">
        <v>126</v>
      </c>
      <c r="B64" s="46" t="s">
        <v>123</v>
      </c>
      <c r="C64" t="s">
        <v>160</v>
      </c>
      <c r="D64" t="s">
        <v>420</v>
      </c>
      <c r="E64" s="46" t="s">
        <v>364</v>
      </c>
      <c r="F64" s="2"/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70828.5</v>
      </c>
      <c r="M64" s="2">
        <v>0</v>
      </c>
      <c r="N64" s="2">
        <v>0</v>
      </c>
      <c r="O64" s="2">
        <v>180750</v>
      </c>
      <c r="P64" s="2">
        <v>130067.5</v>
      </c>
      <c r="Q64" s="2">
        <v>-203509.9</v>
      </c>
    </row>
    <row r="65" spans="1:17">
      <c r="A65" t="s">
        <v>126</v>
      </c>
      <c r="B65" s="46" t="s">
        <v>123</v>
      </c>
      <c r="C65" t="s">
        <v>161</v>
      </c>
      <c r="D65" t="s">
        <v>421</v>
      </c>
      <c r="E65" s="46" t="s">
        <v>380</v>
      </c>
      <c r="F65" s="2"/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64070.54</v>
      </c>
      <c r="M65" s="2">
        <v>3379</v>
      </c>
      <c r="N65" s="2">
        <v>13979.05</v>
      </c>
      <c r="O65" s="2">
        <v>25084.31</v>
      </c>
      <c r="P65" s="2">
        <v>30930.21</v>
      </c>
      <c r="Q65" s="2">
        <v>100430.01</v>
      </c>
    </row>
    <row r="66" spans="1:17">
      <c r="A66" t="s">
        <v>126</v>
      </c>
      <c r="B66" s="46" t="s">
        <v>123</v>
      </c>
      <c r="C66" t="s">
        <v>162</v>
      </c>
      <c r="D66" t="s">
        <v>422</v>
      </c>
      <c r="E66" s="46" t="s">
        <v>382</v>
      </c>
      <c r="F66" s="2"/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2514.2899999999995</v>
      </c>
      <c r="M66" s="2">
        <v>2716.8525000000004</v>
      </c>
      <c r="N66" s="2">
        <v>3839.64</v>
      </c>
      <c r="O66" s="2">
        <v>7537.2375000000011</v>
      </c>
      <c r="P66" s="2">
        <v>6696.0424999999996</v>
      </c>
      <c r="Q66" s="2">
        <v>2319.6125000000011</v>
      </c>
    </row>
    <row r="67" spans="1:17">
      <c r="A67" t="s">
        <v>126</v>
      </c>
      <c r="B67" s="46" t="s">
        <v>123</v>
      </c>
      <c r="C67" t="s">
        <v>163</v>
      </c>
      <c r="D67" t="s">
        <v>423</v>
      </c>
      <c r="E67" s="46" t="s">
        <v>386</v>
      </c>
      <c r="F67" s="2"/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5120.05</v>
      </c>
      <c r="M67" s="2">
        <v>27306.59</v>
      </c>
      <c r="N67" s="2">
        <v>26232.41</v>
      </c>
      <c r="O67" s="2">
        <v>30609.06</v>
      </c>
      <c r="P67" s="2">
        <v>23187.61</v>
      </c>
      <c r="Q67" s="2">
        <v>3327.77</v>
      </c>
    </row>
    <row r="68" spans="1:17">
      <c r="A68" t="s">
        <v>126</v>
      </c>
      <c r="B68" s="46" t="s">
        <v>123</v>
      </c>
      <c r="C68" t="s">
        <v>164</v>
      </c>
      <c r="D68" t="s">
        <v>424</v>
      </c>
      <c r="E68" s="46" t="s">
        <v>388</v>
      </c>
      <c r="F68" s="2"/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7812.5</v>
      </c>
      <c r="M68" s="2">
        <v>5085.22</v>
      </c>
      <c r="N68" s="2">
        <v>3268.39</v>
      </c>
      <c r="O68" s="2">
        <v>13554.88</v>
      </c>
      <c r="P68" s="2">
        <v>13310.72</v>
      </c>
      <c r="Q68" s="2">
        <v>21249.919999999998</v>
      </c>
    </row>
    <row r="69" spans="1:17">
      <c r="A69" t="s">
        <v>140</v>
      </c>
      <c r="B69" s="46" t="s">
        <v>123</v>
      </c>
      <c r="C69" t="s">
        <v>160</v>
      </c>
      <c r="D69" t="s">
        <v>425</v>
      </c>
      <c r="E69" s="46" t="s">
        <v>364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70828.5</v>
      </c>
      <c r="M69" s="2">
        <v>0</v>
      </c>
      <c r="N69" s="2">
        <v>0</v>
      </c>
      <c r="O69" s="2">
        <v>180750</v>
      </c>
      <c r="P69" s="2">
        <v>130067.5</v>
      </c>
      <c r="Q69" s="2">
        <v>-203509.9</v>
      </c>
    </row>
    <row r="70" spans="1:17">
      <c r="A70" t="s">
        <v>140</v>
      </c>
      <c r="B70" s="46" t="s">
        <v>123</v>
      </c>
      <c r="C70" t="s">
        <v>161</v>
      </c>
      <c r="D70" t="s">
        <v>426</v>
      </c>
      <c r="E70" s="46" t="s">
        <v>380</v>
      </c>
      <c r="F70" s="2"/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64070.54</v>
      </c>
      <c r="M70" s="2">
        <v>3379</v>
      </c>
      <c r="N70" s="2">
        <v>13979.05</v>
      </c>
      <c r="O70" s="2">
        <v>25084.32</v>
      </c>
      <c r="P70" s="2">
        <v>30930.23</v>
      </c>
      <c r="Q70" s="2">
        <v>100430.02</v>
      </c>
    </row>
    <row r="71" spans="1:17">
      <c r="A71" t="s">
        <v>140</v>
      </c>
      <c r="B71" s="46" t="s">
        <v>123</v>
      </c>
      <c r="C71" t="s">
        <v>162</v>
      </c>
      <c r="D71" t="s">
        <v>427</v>
      </c>
      <c r="E71" s="46" t="s">
        <v>382</v>
      </c>
      <c r="F71" s="2"/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2514.2999999999997</v>
      </c>
      <c r="M71" s="2">
        <v>2716.6725000000001</v>
      </c>
      <c r="N71" s="2">
        <v>3839.39</v>
      </c>
      <c r="O71" s="2">
        <v>7536.9575000000013</v>
      </c>
      <c r="P71" s="2">
        <v>6695.9325000000008</v>
      </c>
      <c r="Q71" s="2">
        <v>2319.7825000000012</v>
      </c>
    </row>
    <row r="72" spans="1:17">
      <c r="A72" t="s">
        <v>140</v>
      </c>
      <c r="B72" s="46" t="s">
        <v>123</v>
      </c>
      <c r="C72" t="s">
        <v>163</v>
      </c>
      <c r="D72" t="s">
        <v>428</v>
      </c>
      <c r="E72" s="46" t="s">
        <v>386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5120.05</v>
      </c>
      <c r="M72" s="2">
        <v>27306.6</v>
      </c>
      <c r="N72" s="2">
        <v>26232.42</v>
      </c>
      <c r="O72" s="2">
        <v>30609.08</v>
      </c>
      <c r="P72" s="2">
        <v>23187.62</v>
      </c>
      <c r="Q72" s="2">
        <v>3327.82</v>
      </c>
    </row>
    <row r="73" spans="1:17">
      <c r="A73" t="s">
        <v>140</v>
      </c>
      <c r="B73" s="46" t="s">
        <v>123</v>
      </c>
      <c r="C73" t="s">
        <v>164</v>
      </c>
      <c r="D73" t="s">
        <v>429</v>
      </c>
      <c r="E73" s="46" t="s">
        <v>388</v>
      </c>
      <c r="F73" s="2"/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7812.5</v>
      </c>
      <c r="M73" s="2">
        <v>5085.22</v>
      </c>
      <c r="N73" s="2">
        <v>3268.39</v>
      </c>
      <c r="O73" s="2">
        <v>13554.88</v>
      </c>
      <c r="P73" s="2">
        <v>13310.72</v>
      </c>
      <c r="Q73" s="2">
        <v>21249.919999999998</v>
      </c>
    </row>
    <row r="74" spans="1:17">
      <c r="A74" t="s">
        <v>140</v>
      </c>
      <c r="B74" s="46" t="s">
        <v>123</v>
      </c>
      <c r="C74" t="s">
        <v>166</v>
      </c>
      <c r="D74" t="s">
        <v>430</v>
      </c>
      <c r="E74" s="46" t="s">
        <v>384</v>
      </c>
      <c r="F74" s="2"/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19789.82</v>
      </c>
      <c r="N74" s="2">
        <v>16068.48</v>
      </c>
      <c r="O74" s="2">
        <v>59627.64</v>
      </c>
      <c r="P74" s="2">
        <v>18558.28</v>
      </c>
      <c r="Q74" s="2">
        <v>92850.45</v>
      </c>
    </row>
    <row r="75" spans="1:17">
      <c r="A75" t="s">
        <v>126</v>
      </c>
      <c r="B75" s="46" t="s">
        <v>123</v>
      </c>
      <c r="C75" t="s">
        <v>166</v>
      </c>
      <c r="D75" t="s">
        <v>431</v>
      </c>
      <c r="E75" s="46" t="s">
        <v>384</v>
      </c>
      <c r="F75" s="2"/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19789.77</v>
      </c>
      <c r="N75" s="2">
        <v>16068.47</v>
      </c>
      <c r="O75" s="2">
        <v>59627.63</v>
      </c>
      <c r="P75" s="2">
        <v>18558.259999999998</v>
      </c>
      <c r="Q75" s="2">
        <v>92850.44</v>
      </c>
    </row>
    <row r="76" spans="1:17">
      <c r="A76" t="s">
        <v>140</v>
      </c>
      <c r="B76" s="46" t="s">
        <v>123</v>
      </c>
      <c r="C76" t="s">
        <v>168</v>
      </c>
      <c r="D76" t="s">
        <v>432</v>
      </c>
      <c r="E76" s="46" t="s">
        <v>395</v>
      </c>
      <c r="F76" s="2"/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12035</v>
      </c>
      <c r="O76" s="2">
        <v>0</v>
      </c>
      <c r="P76" s="2">
        <v>0</v>
      </c>
      <c r="Q76" s="2">
        <v>0</v>
      </c>
    </row>
    <row r="77" spans="1:17">
      <c r="A77" t="s">
        <v>126</v>
      </c>
      <c r="B77" s="46" t="s">
        <v>123</v>
      </c>
      <c r="C77" t="s">
        <v>168</v>
      </c>
      <c r="D77" t="s">
        <v>433</v>
      </c>
      <c r="E77" s="46" t="s">
        <v>395</v>
      </c>
      <c r="F77" s="2"/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12035</v>
      </c>
      <c r="O77" s="2">
        <v>0</v>
      </c>
      <c r="P77" s="2">
        <v>0</v>
      </c>
      <c r="Q77" s="2">
        <v>0</v>
      </c>
    </row>
    <row r="78" spans="1:17">
      <c r="A78" t="s">
        <v>126</v>
      </c>
      <c r="B78" s="46" t="s">
        <v>123</v>
      </c>
      <c r="C78" t="s">
        <v>169</v>
      </c>
      <c r="D78" t="s">
        <v>434</v>
      </c>
      <c r="E78" s="46" t="s">
        <v>366</v>
      </c>
      <c r="F78" s="2"/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14.515000000000001</v>
      </c>
      <c r="P78" s="2">
        <v>0</v>
      </c>
      <c r="Q78" s="2">
        <v>0</v>
      </c>
    </row>
    <row r="79" spans="1:17">
      <c r="A79" t="s">
        <v>126</v>
      </c>
      <c r="B79" s="46" t="s">
        <v>123</v>
      </c>
      <c r="C79" t="s">
        <v>170</v>
      </c>
      <c r="D79" t="s">
        <v>435</v>
      </c>
      <c r="E79" s="46" t="s">
        <v>378</v>
      </c>
      <c r="F79" s="2"/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12645.12</v>
      </c>
      <c r="P79" s="2">
        <v>-340.81</v>
      </c>
      <c r="Q79" s="2">
        <v>492745.3</v>
      </c>
    </row>
    <row r="80" spans="1:17">
      <c r="A80" t="s">
        <v>126</v>
      </c>
      <c r="B80" s="46">
        <v>0</v>
      </c>
      <c r="C80" t="s">
        <v>171</v>
      </c>
      <c r="D80" t="s">
        <v>436</v>
      </c>
      <c r="E80" s="46" t="e">
        <v>#N/A</v>
      </c>
      <c r="F80" s="2"/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123.75</v>
      </c>
      <c r="P80" s="2">
        <v>2184.2600000000002</v>
      </c>
      <c r="Q80" s="2">
        <v>-382.2</v>
      </c>
    </row>
    <row r="81" spans="1:17">
      <c r="A81" t="s">
        <v>140</v>
      </c>
      <c r="B81" s="46" t="s">
        <v>123</v>
      </c>
      <c r="C81" t="s">
        <v>169</v>
      </c>
      <c r="D81" t="s">
        <v>437</v>
      </c>
      <c r="E81" s="46" t="s">
        <v>366</v>
      </c>
      <c r="F81" s="2"/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14.525000000000002</v>
      </c>
      <c r="P81" s="2">
        <v>0</v>
      </c>
      <c r="Q81" s="2">
        <v>0</v>
      </c>
    </row>
    <row r="82" spans="1:17">
      <c r="A82" t="s">
        <v>140</v>
      </c>
      <c r="B82" s="46" t="s">
        <v>123</v>
      </c>
      <c r="C82" t="s">
        <v>170</v>
      </c>
      <c r="D82" t="s">
        <v>438</v>
      </c>
      <c r="E82" s="46" t="s">
        <v>378</v>
      </c>
      <c r="F82" s="2"/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12645.14</v>
      </c>
      <c r="P82" s="2">
        <v>-340.82</v>
      </c>
      <c r="Q82" s="2">
        <v>492745.8</v>
      </c>
    </row>
    <row r="83" spans="1:17">
      <c r="A83" t="s">
        <v>140</v>
      </c>
      <c r="B83" s="46">
        <v>0</v>
      </c>
      <c r="C83" t="s">
        <v>171</v>
      </c>
      <c r="D83" t="s">
        <v>439</v>
      </c>
      <c r="E83" s="46" t="e">
        <v>#N/A</v>
      </c>
      <c r="F83" s="2"/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123.75</v>
      </c>
      <c r="P83" s="2">
        <v>2184.2600000000002</v>
      </c>
      <c r="Q83" s="2">
        <v>-382.2</v>
      </c>
    </row>
    <row r="84" spans="1:17">
      <c r="A84" t="s">
        <v>126</v>
      </c>
      <c r="B84" s="46" t="s">
        <v>123</v>
      </c>
      <c r="C84" t="s">
        <v>173</v>
      </c>
      <c r="D84" t="s">
        <v>440</v>
      </c>
      <c r="E84" s="46" t="s">
        <v>362</v>
      </c>
      <c r="F84" s="2"/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2075</v>
      </c>
      <c r="Q84" s="2">
        <v>0</v>
      </c>
    </row>
    <row r="85" spans="1:17">
      <c r="A85" t="s">
        <v>126</v>
      </c>
      <c r="B85" s="46" t="s">
        <v>123</v>
      </c>
      <c r="C85" t="s">
        <v>174</v>
      </c>
      <c r="D85" t="s">
        <v>441</v>
      </c>
      <c r="E85" s="46" t="s">
        <v>368</v>
      </c>
      <c r="F85" s="2"/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9437.5</v>
      </c>
      <c r="Q85" s="2">
        <v>-9437.5</v>
      </c>
    </row>
    <row r="86" spans="1:17">
      <c r="A86" t="s">
        <v>140</v>
      </c>
      <c r="B86" s="46" t="s">
        <v>123</v>
      </c>
      <c r="C86" t="s">
        <v>173</v>
      </c>
      <c r="D86" t="s">
        <v>442</v>
      </c>
      <c r="E86" s="46" t="s">
        <v>362</v>
      </c>
      <c r="F86" s="2"/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2075</v>
      </c>
      <c r="Q86" s="2">
        <v>0</v>
      </c>
    </row>
    <row r="87" spans="1:17">
      <c r="A87" t="s">
        <v>140</v>
      </c>
      <c r="B87" s="46" t="s">
        <v>123</v>
      </c>
      <c r="C87" t="s">
        <v>174</v>
      </c>
      <c r="D87" t="s">
        <v>443</v>
      </c>
      <c r="E87" s="46" t="s">
        <v>368</v>
      </c>
      <c r="F87" s="2"/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9437.5</v>
      </c>
      <c r="Q87" s="2">
        <v>-9437.5</v>
      </c>
    </row>
    <row r="88" spans="1:17">
      <c r="A88" t="s">
        <v>126</v>
      </c>
      <c r="B88" s="46" t="s">
        <v>324</v>
      </c>
      <c r="C88" t="s">
        <v>176</v>
      </c>
      <c r="D88" t="s">
        <v>444</v>
      </c>
      <c r="E88" s="46" t="s">
        <v>339</v>
      </c>
      <c r="F88" s="2"/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748.93</v>
      </c>
    </row>
    <row r="89" spans="1:17">
      <c r="A89" t="s">
        <v>140</v>
      </c>
      <c r="B89" s="46" t="s">
        <v>324</v>
      </c>
      <c r="C89" t="s">
        <v>176</v>
      </c>
      <c r="D89" t="s">
        <v>445</v>
      </c>
      <c r="E89" s="46" t="s">
        <v>339</v>
      </c>
      <c r="F89" s="2"/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748.93</v>
      </c>
    </row>
    <row r="90" spans="1:17">
      <c r="A90" t="s">
        <v>140</v>
      </c>
      <c r="B90" s="46" t="s">
        <v>123</v>
      </c>
      <c r="C90" t="s">
        <v>150</v>
      </c>
      <c r="D90" t="s">
        <v>223</v>
      </c>
      <c r="E90" s="46" t="s">
        <v>409</v>
      </c>
      <c r="G90" s="2">
        <v>-3207.32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</row>
    <row r="91" spans="1:17">
      <c r="A91" t="s">
        <v>126</v>
      </c>
      <c r="B91" s="46" t="s">
        <v>93</v>
      </c>
      <c r="C91" t="s">
        <v>101</v>
      </c>
      <c r="D91" t="s">
        <v>203</v>
      </c>
      <c r="E91" s="46" t="s">
        <v>102</v>
      </c>
      <c r="G91" s="2">
        <v>11345.85</v>
      </c>
      <c r="H91" s="2">
        <v>5707.72</v>
      </c>
      <c r="I91" s="2">
        <v>3531.17</v>
      </c>
      <c r="J91" s="2">
        <v>8893.41</v>
      </c>
      <c r="K91" s="2">
        <v>6355.61</v>
      </c>
      <c r="L91" s="2">
        <v>6403.53</v>
      </c>
      <c r="M91" s="2">
        <v>5745.64</v>
      </c>
      <c r="N91" s="2">
        <v>5959.99</v>
      </c>
      <c r="O91" s="2">
        <v>6243.44</v>
      </c>
      <c r="P91" s="2">
        <v>2262.5500000000002</v>
      </c>
      <c r="Q91" s="2">
        <v>1681.5</v>
      </c>
    </row>
    <row r="92" spans="1:17">
      <c r="A92" t="s">
        <v>140</v>
      </c>
      <c r="B92" s="46" t="s">
        <v>324</v>
      </c>
      <c r="C92" t="s">
        <v>149</v>
      </c>
      <c r="D92" t="s">
        <v>217</v>
      </c>
      <c r="E92" s="46" t="s">
        <v>331</v>
      </c>
      <c r="G92" s="2">
        <v>106.03500000000001</v>
      </c>
      <c r="H92" s="2">
        <v>656.77</v>
      </c>
      <c r="I92" s="2">
        <v>0</v>
      </c>
      <c r="J92" s="2">
        <v>88.84</v>
      </c>
      <c r="K92" s="2">
        <v>0</v>
      </c>
      <c r="L92" s="2">
        <v>1952.74</v>
      </c>
      <c r="M92" s="2">
        <v>0</v>
      </c>
      <c r="N92" s="2">
        <v>211.2825</v>
      </c>
      <c r="O92" s="2">
        <v>1302.44</v>
      </c>
      <c r="P92" s="2">
        <v>0</v>
      </c>
      <c r="Q92" s="2">
        <v>0</v>
      </c>
    </row>
  </sheetData>
  <autoFilter ref="A4:S9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pane xSplit="5" ySplit="4" topLeftCell="F5" activePane="bottomRight" state="frozen"/>
      <selection pane="topRight" activeCell="G1" sqref="G1"/>
      <selection pane="bottomLeft" activeCell="A4" sqref="A4"/>
      <selection pane="bottomRight" activeCell="J2" sqref="J2"/>
    </sheetView>
  </sheetViews>
  <sheetFormatPr defaultRowHeight="14.25"/>
  <cols>
    <col min="2" max="2" width="36.375" bestFit="1" customWidth="1"/>
    <col min="3" max="3" width="17.625" bestFit="1" customWidth="1"/>
    <col min="4" max="4" width="17.625" customWidth="1"/>
    <col min="5" max="5" width="57.625" bestFit="1" customWidth="1"/>
    <col min="6" max="6" width="13.875" customWidth="1"/>
    <col min="7" max="17" width="12.375" bestFit="1" customWidth="1"/>
    <col min="18" max="18" width="4.875" customWidth="1"/>
    <col min="19" max="19" width="14.375" bestFit="1" customWidth="1"/>
  </cols>
  <sheetData>
    <row r="1" spans="1:19" ht="15">
      <c r="E1" s="50" t="s">
        <v>147</v>
      </c>
      <c r="F1" s="51">
        <f>SUM(F5:F68)</f>
        <v>319506.90000000002</v>
      </c>
      <c r="G1" s="51">
        <f>SUM(G5:G70)</f>
        <v>220324.19620050001</v>
      </c>
      <c r="H1" s="51">
        <f>SUM(H5:H74)</f>
        <v>128156.71999999999</v>
      </c>
      <c r="I1" s="51">
        <f>SUM(I5:I74)</f>
        <v>388804.76999999996</v>
      </c>
      <c r="J1" s="51">
        <f>SUM(J5:J74)</f>
        <v>233520.91000000003</v>
      </c>
      <c r="K1" s="51">
        <f>SUM(K5:K74)</f>
        <v>170905.09</v>
      </c>
      <c r="L1" s="51">
        <f>SUM(L5:L76)</f>
        <v>259400.79000000004</v>
      </c>
      <c r="M1" s="51">
        <f>SUM(M5:M76)</f>
        <v>359371.31</v>
      </c>
      <c r="N1" s="51">
        <f>SUM(N5:N76)</f>
        <v>607405.63</v>
      </c>
      <c r="O1" s="51">
        <f>SUM(O5:O80)</f>
        <v>642300.06000000006</v>
      </c>
      <c r="P1" s="51">
        <f>SUM(P5:P82)</f>
        <v>694307.88999999978</v>
      </c>
      <c r="Q1" s="51">
        <f>SUM(Q5:Q82)</f>
        <v>457958.35999999987</v>
      </c>
      <c r="S1" s="52">
        <f>SUM(F1:Q1)</f>
        <v>4481962.6262004999</v>
      </c>
    </row>
    <row r="2" spans="1:19" ht="15">
      <c r="E2" s="50" t="s">
        <v>146</v>
      </c>
      <c r="F2" s="48">
        <f>'D&amp;R spend in filing'!C52-F1</f>
        <v>-2.0000000018626451E-2</v>
      </c>
      <c r="G2" s="48">
        <f>'D&amp;R spend in filing'!C53-G1</f>
        <v>-1.6200500016566366E-2</v>
      </c>
      <c r="H2" s="48">
        <f>'D&amp;R spend in filing'!C54-H1</f>
        <v>-9.9999999802093953E-3</v>
      </c>
      <c r="I2" s="48">
        <f>'D&amp;R spend in filing'!C55-I1+'D&amp;R spend in filing'!E56</f>
        <v>-0.76999999996041879</v>
      </c>
      <c r="J2" s="48">
        <f>'D&amp;R spend in filing'!C56-J1+'D&amp;R spend in filing'!E57</f>
        <v>-0.91000000003532477</v>
      </c>
      <c r="K2" s="48">
        <f>'D&amp;R spend in filing'!C57-K1</f>
        <v>14094.910000000003</v>
      </c>
      <c r="L2" s="48">
        <f>'D&amp;R spend in filing'!C58-L1</f>
        <v>-14095.98000000004</v>
      </c>
      <c r="M2" s="48">
        <f>'D&amp;R spend in filing'!C59-M1</f>
        <v>1.0000000009313226E-2</v>
      </c>
      <c r="N2" s="48">
        <f>'D&amp;R spend in filing'!C60-N1</f>
        <v>-1.0000000009313226E-2</v>
      </c>
      <c r="O2" s="48">
        <f>'D&amp;R spend in filing'!C61-O1</f>
        <v>-1.0000000009313226E-2</v>
      </c>
      <c r="P2" s="48">
        <f>'D&amp;R spend in filing'!C62-P1</f>
        <v>0</v>
      </c>
      <c r="Q2" s="48">
        <f>'D&amp;R spend in filing'!C63-Q1</f>
        <v>0</v>
      </c>
      <c r="S2" s="3">
        <f>+'D&amp;R spend in filing'!C64</f>
        <v>4390989.1900000004</v>
      </c>
    </row>
    <row r="3" spans="1:19" ht="15">
      <c r="E3" s="50"/>
      <c r="F3" s="48"/>
    </row>
    <row r="4" spans="1:19" ht="15">
      <c r="A4" s="44" t="s">
        <v>32</v>
      </c>
      <c r="B4" s="44" t="s">
        <v>145</v>
      </c>
      <c r="C4" s="44" t="s">
        <v>125</v>
      </c>
      <c r="D4" s="44" t="s">
        <v>156</v>
      </c>
      <c r="E4" s="44" t="s">
        <v>144</v>
      </c>
      <c r="F4" s="45">
        <v>45504</v>
      </c>
      <c r="G4" s="49">
        <v>45535</v>
      </c>
      <c r="H4" s="49">
        <v>45565</v>
      </c>
      <c r="I4" s="49">
        <v>45596</v>
      </c>
      <c r="J4" s="49">
        <v>45626</v>
      </c>
      <c r="K4" s="49">
        <v>45657</v>
      </c>
      <c r="L4" s="49">
        <v>45688</v>
      </c>
      <c r="M4" s="49">
        <v>45716</v>
      </c>
      <c r="N4" s="49">
        <v>45747</v>
      </c>
      <c r="O4" s="49">
        <v>45777</v>
      </c>
      <c r="P4" s="49">
        <v>45808</v>
      </c>
      <c r="Q4" s="49">
        <v>45838</v>
      </c>
    </row>
    <row r="5" spans="1:19">
      <c r="A5" t="s">
        <v>142</v>
      </c>
      <c r="B5" s="46" t="e">
        <v>#N/A</v>
      </c>
      <c r="C5" t="s">
        <v>127</v>
      </c>
      <c r="D5" t="s">
        <v>446</v>
      </c>
      <c r="E5" s="46" t="e">
        <v>#N/A</v>
      </c>
      <c r="F5" s="2">
        <v>6.017500003778764E-4</v>
      </c>
      <c r="G5" s="2">
        <v>0</v>
      </c>
      <c r="H5" s="2">
        <v>-4.9487500000395812E-3</v>
      </c>
      <c r="I5" s="2">
        <v>-2.3484999999539014E-3</v>
      </c>
      <c r="J5" s="2">
        <v>-4.2107500000838627E-3</v>
      </c>
      <c r="K5" s="2">
        <v>2.3462499999027386E-3</v>
      </c>
      <c r="L5" s="2">
        <v>2.2982499994412819E-3</v>
      </c>
      <c r="M5" s="2">
        <v>3.4405000004085196E-3</v>
      </c>
      <c r="N5" s="2">
        <v>2.9140000001461885E-3</v>
      </c>
      <c r="O5" s="2">
        <v>0</v>
      </c>
      <c r="P5" s="2">
        <v>-4.3249999873751221E-4</v>
      </c>
      <c r="Q5" s="2">
        <v>-1.3919999997540344E-3</v>
      </c>
    </row>
    <row r="6" spans="1:19">
      <c r="A6" t="s">
        <v>142</v>
      </c>
      <c r="B6" s="46" t="s">
        <v>113</v>
      </c>
      <c r="C6" t="s">
        <v>114</v>
      </c>
      <c r="D6" t="s">
        <v>447</v>
      </c>
      <c r="E6" s="46" t="s">
        <v>115</v>
      </c>
      <c r="F6" s="2">
        <v>95623.180000000008</v>
      </c>
      <c r="G6" s="2">
        <v>34007.027500000004</v>
      </c>
      <c r="H6" s="2">
        <v>18564.75</v>
      </c>
      <c r="I6" s="2">
        <v>100016.9075</v>
      </c>
      <c r="J6" s="2">
        <v>43213.978750000002</v>
      </c>
      <c r="K6" s="2">
        <v>26496.18375</v>
      </c>
      <c r="L6" s="2">
        <v>1219.6412500000001</v>
      </c>
      <c r="M6" s="2">
        <v>1861.66</v>
      </c>
      <c r="N6" s="2">
        <v>1336.76</v>
      </c>
      <c r="O6" s="2">
        <v>94.28</v>
      </c>
      <c r="P6" s="2">
        <v>0</v>
      </c>
      <c r="Q6" s="2">
        <v>0</v>
      </c>
    </row>
    <row r="7" spans="1:19">
      <c r="A7" t="s">
        <v>142</v>
      </c>
      <c r="B7" s="46" t="s">
        <v>113</v>
      </c>
      <c r="C7" t="s">
        <v>116</v>
      </c>
      <c r="D7" t="s">
        <v>448</v>
      </c>
      <c r="E7" s="46" t="s">
        <v>117</v>
      </c>
      <c r="F7" s="2">
        <v>2350.2537500000003</v>
      </c>
      <c r="G7" s="2">
        <v>2330.5800000000004</v>
      </c>
      <c r="H7" s="2">
        <v>2696.0237500000003</v>
      </c>
      <c r="I7" s="2">
        <v>-2235.2737500000003</v>
      </c>
      <c r="J7" s="2">
        <v>25962.29</v>
      </c>
      <c r="K7" s="2">
        <v>-511.69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</row>
    <row r="8" spans="1:19">
      <c r="A8" t="s">
        <v>142</v>
      </c>
      <c r="B8" s="46" t="s">
        <v>48</v>
      </c>
      <c r="C8" t="s">
        <v>66</v>
      </c>
      <c r="D8" t="s">
        <v>449</v>
      </c>
      <c r="E8" s="46" t="s">
        <v>67</v>
      </c>
      <c r="F8" s="2">
        <v>476.87352949999996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</row>
    <row r="9" spans="1:19">
      <c r="A9" t="s">
        <v>142</v>
      </c>
      <c r="B9" s="46" t="s">
        <v>48</v>
      </c>
      <c r="C9" t="s">
        <v>49</v>
      </c>
      <c r="D9" t="s">
        <v>450</v>
      </c>
      <c r="E9" s="46" t="s">
        <v>50</v>
      </c>
      <c r="F9" s="2">
        <v>207.57448725000006</v>
      </c>
      <c r="G9" s="2">
        <v>539.87129774999994</v>
      </c>
      <c r="H9" s="2">
        <v>436.54335399999991</v>
      </c>
      <c r="I9" s="2">
        <v>1608.55642625</v>
      </c>
      <c r="J9" s="2">
        <v>115.60645224999999</v>
      </c>
      <c r="K9" s="2">
        <v>30.531905749999979</v>
      </c>
      <c r="L9" s="2">
        <v>509.92020849999994</v>
      </c>
      <c r="M9" s="2">
        <v>1287.502868</v>
      </c>
      <c r="N9" s="2">
        <v>321.55970149999996</v>
      </c>
      <c r="O9" s="2">
        <v>576.16</v>
      </c>
      <c r="P9" s="2">
        <v>42.566310999999985</v>
      </c>
      <c r="Q9" s="2">
        <v>161.16315875000001</v>
      </c>
    </row>
    <row r="10" spans="1:19">
      <c r="A10" t="s">
        <v>142</v>
      </c>
      <c r="B10" s="46" t="s">
        <v>48</v>
      </c>
      <c r="C10" t="s">
        <v>52</v>
      </c>
      <c r="D10" t="s">
        <v>451</v>
      </c>
      <c r="E10" s="46" t="s">
        <v>53</v>
      </c>
      <c r="F10" s="2">
        <v>2708.55</v>
      </c>
      <c r="G10" s="2">
        <v>2789.09</v>
      </c>
      <c r="H10" s="2">
        <v>1741.5238245</v>
      </c>
      <c r="I10" s="2">
        <v>2999.33</v>
      </c>
      <c r="J10" s="2">
        <v>645.02</v>
      </c>
      <c r="K10" s="2">
        <v>2320.91</v>
      </c>
      <c r="L10" s="2">
        <v>902.13</v>
      </c>
      <c r="M10" s="2">
        <v>3093.97</v>
      </c>
      <c r="N10" s="2">
        <v>4260.1400000000003</v>
      </c>
      <c r="O10" s="2">
        <v>2164.84</v>
      </c>
      <c r="P10" s="2">
        <v>1733.26</v>
      </c>
      <c r="Q10" s="2">
        <v>2014.82</v>
      </c>
    </row>
    <row r="11" spans="1:19">
      <c r="A11" t="s">
        <v>142</v>
      </c>
      <c r="B11" s="46" t="s">
        <v>48</v>
      </c>
      <c r="C11" t="s">
        <v>54</v>
      </c>
      <c r="D11" t="s">
        <v>452</v>
      </c>
      <c r="E11" s="46" t="s">
        <v>55</v>
      </c>
      <c r="F11" s="2">
        <v>1695.4814179999998</v>
      </c>
      <c r="G11" s="2">
        <v>413.2501635000001</v>
      </c>
      <c r="H11" s="2">
        <v>975.6964307500001</v>
      </c>
      <c r="I11" s="2">
        <v>1629.874108</v>
      </c>
      <c r="J11" s="2">
        <v>1846.831512</v>
      </c>
      <c r="K11" s="2">
        <v>1385.3829370000001</v>
      </c>
      <c r="L11" s="2">
        <v>1512.61924325</v>
      </c>
      <c r="M11" s="2">
        <v>69.04544150000001</v>
      </c>
      <c r="N11" s="2">
        <v>938.73738450000008</v>
      </c>
      <c r="O11" s="2">
        <v>1145.3</v>
      </c>
      <c r="P11" s="2">
        <v>564.90162149999992</v>
      </c>
      <c r="Q11" s="2">
        <v>650.50223325000002</v>
      </c>
    </row>
    <row r="12" spans="1:19">
      <c r="A12" t="s">
        <v>142</v>
      </c>
      <c r="B12" s="46" t="s">
        <v>48</v>
      </c>
      <c r="C12" t="s">
        <v>56</v>
      </c>
      <c r="D12" t="s">
        <v>453</v>
      </c>
      <c r="E12" s="46" t="s">
        <v>57</v>
      </c>
      <c r="F12" s="2">
        <v>431.19946350000004</v>
      </c>
      <c r="G12" s="2">
        <v>135.78448924999995</v>
      </c>
      <c r="H12" s="2">
        <v>28.586089500000003</v>
      </c>
      <c r="I12" s="2">
        <v>220.18606425000002</v>
      </c>
      <c r="J12" s="2">
        <v>89.4817465</v>
      </c>
      <c r="K12" s="2">
        <v>-14.062939</v>
      </c>
      <c r="L12" s="2">
        <v>0</v>
      </c>
      <c r="M12" s="2">
        <v>0</v>
      </c>
      <c r="N12" s="2">
        <v>0</v>
      </c>
      <c r="O12" s="2">
        <v>124.24</v>
      </c>
      <c r="P12" s="2">
        <v>0</v>
      </c>
      <c r="Q12" s="2">
        <v>0</v>
      </c>
    </row>
    <row r="13" spans="1:19">
      <c r="A13" t="s">
        <v>142</v>
      </c>
      <c r="B13" s="46" t="s">
        <v>48</v>
      </c>
      <c r="C13" t="s">
        <v>58</v>
      </c>
      <c r="D13" t="s">
        <v>454</v>
      </c>
      <c r="E13" s="46" t="s">
        <v>59</v>
      </c>
      <c r="F13" s="2">
        <v>28.67</v>
      </c>
      <c r="G13" s="2">
        <v>396.81</v>
      </c>
      <c r="H13" s="2">
        <v>1628.58</v>
      </c>
      <c r="I13" s="2">
        <v>878.36</v>
      </c>
      <c r="J13" s="2">
        <v>465</v>
      </c>
      <c r="K13" s="2">
        <v>0</v>
      </c>
      <c r="L13" s="2">
        <v>0</v>
      </c>
      <c r="M13" s="2">
        <v>654.45000000000005</v>
      </c>
      <c r="N13" s="2">
        <v>1557.12</v>
      </c>
      <c r="O13" s="2">
        <v>1071.2</v>
      </c>
      <c r="P13" s="2">
        <v>1195.3499999999999</v>
      </c>
      <c r="Q13" s="2">
        <v>943.17</v>
      </c>
    </row>
    <row r="14" spans="1:19">
      <c r="A14" t="s">
        <v>142</v>
      </c>
      <c r="B14" s="46" t="s">
        <v>48</v>
      </c>
      <c r="C14" t="s">
        <v>60</v>
      </c>
      <c r="D14" t="s">
        <v>455</v>
      </c>
      <c r="E14" s="46" t="s">
        <v>61</v>
      </c>
      <c r="F14" s="2">
        <v>1600.91</v>
      </c>
      <c r="G14" s="2">
        <v>1548.71</v>
      </c>
      <c r="H14" s="2">
        <v>1636.93</v>
      </c>
      <c r="I14" s="2">
        <v>2033.11</v>
      </c>
      <c r="J14" s="2">
        <v>1166.28</v>
      </c>
      <c r="K14" s="2">
        <v>1718.05</v>
      </c>
      <c r="L14" s="2">
        <v>3413.37</v>
      </c>
      <c r="M14" s="2">
        <v>3898.77</v>
      </c>
      <c r="N14" s="2">
        <v>3328.47</v>
      </c>
      <c r="O14" s="2">
        <v>7008.86</v>
      </c>
      <c r="P14" s="2">
        <v>3748.77</v>
      </c>
      <c r="Q14" s="2">
        <v>2191.34</v>
      </c>
    </row>
    <row r="15" spans="1:19">
      <c r="A15" t="s">
        <v>142</v>
      </c>
      <c r="B15" s="46" t="s">
        <v>48</v>
      </c>
      <c r="C15" t="s">
        <v>64</v>
      </c>
      <c r="D15" t="s">
        <v>456</v>
      </c>
      <c r="E15" s="46" t="s">
        <v>65</v>
      </c>
      <c r="F15" s="2">
        <v>856.07</v>
      </c>
      <c r="G15" s="2">
        <v>455.71</v>
      </c>
      <c r="H15" s="2">
        <v>190.43</v>
      </c>
      <c r="I15" s="2">
        <v>-134.16999999999999</v>
      </c>
      <c r="J15" s="2">
        <v>272.56</v>
      </c>
      <c r="K15" s="2">
        <v>424.8</v>
      </c>
      <c r="L15" s="2">
        <v>57.55</v>
      </c>
      <c r="M15" s="2">
        <v>85.18</v>
      </c>
      <c r="N15" s="2">
        <v>-85.18</v>
      </c>
      <c r="O15" s="2">
        <v>0</v>
      </c>
      <c r="P15" s="2">
        <v>0</v>
      </c>
      <c r="Q15" s="2">
        <v>0</v>
      </c>
    </row>
    <row r="16" spans="1:19">
      <c r="A16" t="s">
        <v>142</v>
      </c>
      <c r="B16" s="46" t="s">
        <v>35</v>
      </c>
      <c r="C16" t="s">
        <v>45</v>
      </c>
      <c r="D16" t="s">
        <v>457</v>
      </c>
      <c r="E16" s="46" t="s">
        <v>46</v>
      </c>
      <c r="F16" s="2">
        <v>49.5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</row>
    <row r="17" spans="1:17">
      <c r="A17" t="s">
        <v>142</v>
      </c>
      <c r="B17" s="46" t="s">
        <v>68</v>
      </c>
      <c r="C17" t="s">
        <v>85</v>
      </c>
      <c r="D17" t="s">
        <v>458</v>
      </c>
      <c r="E17" s="46" t="s">
        <v>86</v>
      </c>
      <c r="F17" s="2">
        <v>109.57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</row>
    <row r="18" spans="1:17">
      <c r="A18" t="s">
        <v>142</v>
      </c>
      <c r="B18" s="46" t="s">
        <v>68</v>
      </c>
      <c r="C18" t="s">
        <v>87</v>
      </c>
      <c r="D18" t="s">
        <v>459</v>
      </c>
      <c r="E18" s="46" t="s">
        <v>88</v>
      </c>
      <c r="F18" s="2">
        <v>139.88999999999999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</row>
    <row r="19" spans="1:17">
      <c r="A19" t="s">
        <v>142</v>
      </c>
      <c r="B19" s="46" t="s">
        <v>68</v>
      </c>
      <c r="C19" t="s">
        <v>69</v>
      </c>
      <c r="D19" t="s">
        <v>460</v>
      </c>
      <c r="E19" s="46" t="s">
        <v>70</v>
      </c>
      <c r="F19" s="2">
        <v>463.18250000000006</v>
      </c>
      <c r="G19" s="2">
        <v>441.10500000000013</v>
      </c>
      <c r="H19" s="2">
        <v>775.28999999999974</v>
      </c>
      <c r="I19" s="2">
        <v>4489.4862499999999</v>
      </c>
      <c r="J19" s="2">
        <v>1924.6887499999998</v>
      </c>
      <c r="K19" s="2">
        <v>7750.0599999999995</v>
      </c>
      <c r="L19" s="2">
        <v>483.30624999999992</v>
      </c>
      <c r="M19" s="2">
        <v>2043.6962500000002</v>
      </c>
      <c r="N19" s="2">
        <v>269</v>
      </c>
      <c r="O19" s="2">
        <v>2264.6999999999998</v>
      </c>
      <c r="P19" s="2">
        <v>-2363.2512500000003</v>
      </c>
      <c r="Q19" s="2">
        <v>-897.53875000000005</v>
      </c>
    </row>
    <row r="20" spans="1:17">
      <c r="A20" t="s">
        <v>142</v>
      </c>
      <c r="B20" s="46" t="s">
        <v>68</v>
      </c>
      <c r="C20" t="s">
        <v>71</v>
      </c>
      <c r="D20" t="s">
        <v>461</v>
      </c>
      <c r="E20" s="46" t="s">
        <v>72</v>
      </c>
      <c r="F20" s="2">
        <v>5032.47</v>
      </c>
      <c r="G20" s="2">
        <v>6764.58</v>
      </c>
      <c r="H20" s="2">
        <v>5063.8012499999995</v>
      </c>
      <c r="I20" s="2">
        <v>8175.45</v>
      </c>
      <c r="J20" s="2">
        <v>5314.7</v>
      </c>
      <c r="K20" s="2">
        <v>8160.29</v>
      </c>
      <c r="L20" s="2">
        <v>5219.8500000000004</v>
      </c>
      <c r="M20" s="2">
        <v>4958.88</v>
      </c>
      <c r="N20" s="2">
        <v>7121.29</v>
      </c>
      <c r="O20" s="2">
        <v>6744.78</v>
      </c>
      <c r="P20" s="2">
        <v>6951.9</v>
      </c>
      <c r="Q20" s="2">
        <v>7259.36</v>
      </c>
    </row>
    <row r="21" spans="1:17">
      <c r="A21" t="s">
        <v>142</v>
      </c>
      <c r="B21" s="46" t="s">
        <v>68</v>
      </c>
      <c r="C21" t="s">
        <v>73</v>
      </c>
      <c r="D21" t="s">
        <v>462</v>
      </c>
      <c r="E21" s="46" t="s">
        <v>74</v>
      </c>
      <c r="F21" s="2">
        <v>2850.9875000000002</v>
      </c>
      <c r="G21" s="2">
        <v>1901.9775000000002</v>
      </c>
      <c r="H21" s="2">
        <v>1245.3987499999998</v>
      </c>
      <c r="I21" s="2">
        <v>1218.0974999999999</v>
      </c>
      <c r="J21" s="2">
        <v>3360.73</v>
      </c>
      <c r="K21" s="2">
        <v>3152.3912499999992</v>
      </c>
      <c r="L21" s="2">
        <v>4387.8900000000003</v>
      </c>
      <c r="M21" s="2">
        <v>1106.8000000000002</v>
      </c>
      <c r="N21" s="2">
        <v>2727.4250000000002</v>
      </c>
      <c r="O21" s="2">
        <v>9163.7900000000009</v>
      </c>
      <c r="P21" s="2">
        <v>4951.4775</v>
      </c>
      <c r="Q21" s="2">
        <v>3008.3087500000001</v>
      </c>
    </row>
    <row r="22" spans="1:17">
      <c r="A22" t="s">
        <v>142</v>
      </c>
      <c r="B22" s="46" t="s">
        <v>68</v>
      </c>
      <c r="C22" t="s">
        <v>75</v>
      </c>
      <c r="D22" t="s">
        <v>463</v>
      </c>
      <c r="E22" s="46" t="s">
        <v>76</v>
      </c>
      <c r="F22" s="2">
        <v>984.72874999999999</v>
      </c>
      <c r="G22" s="2">
        <v>51.03</v>
      </c>
      <c r="H22" s="2">
        <v>122.14</v>
      </c>
      <c r="I22" s="2">
        <v>62.501249999999999</v>
      </c>
      <c r="J22" s="2">
        <v>527.38374999999996</v>
      </c>
      <c r="K22" s="2">
        <v>1046.9074999999998</v>
      </c>
      <c r="L22" s="2">
        <v>58.66749999999999</v>
      </c>
      <c r="M22" s="2">
        <v>245.20249999999999</v>
      </c>
      <c r="N22" s="2">
        <v>272.55749999999995</v>
      </c>
      <c r="O22" s="2">
        <v>416.55</v>
      </c>
      <c r="P22" s="2">
        <v>436.07</v>
      </c>
      <c r="Q22" s="2">
        <v>50.47</v>
      </c>
    </row>
    <row r="23" spans="1:17">
      <c r="A23" t="s">
        <v>142</v>
      </c>
      <c r="B23" s="46" t="s">
        <v>68</v>
      </c>
      <c r="C23" t="s">
        <v>77</v>
      </c>
      <c r="D23" t="s">
        <v>464</v>
      </c>
      <c r="E23" s="46" t="s">
        <v>78</v>
      </c>
      <c r="F23" s="2">
        <v>785.59</v>
      </c>
      <c r="G23" s="2">
        <v>2031.95</v>
      </c>
      <c r="H23" s="2">
        <v>1971.46</v>
      </c>
      <c r="I23" s="2">
        <v>4878.09</v>
      </c>
      <c r="J23" s="2">
        <v>1768.72</v>
      </c>
      <c r="K23" s="2">
        <v>303.85000000000002</v>
      </c>
      <c r="L23" s="2">
        <v>278.02999999999997</v>
      </c>
      <c r="M23" s="2">
        <v>-250.75</v>
      </c>
      <c r="N23" s="2">
        <v>1007.73</v>
      </c>
      <c r="O23" s="2">
        <v>1916.19</v>
      </c>
      <c r="P23" s="2">
        <v>4100.74</v>
      </c>
      <c r="Q23" s="2">
        <v>4241.29</v>
      </c>
    </row>
    <row r="24" spans="1:17">
      <c r="A24" t="s">
        <v>142</v>
      </c>
      <c r="B24" s="46" t="s">
        <v>68</v>
      </c>
      <c r="C24" t="s">
        <v>79</v>
      </c>
      <c r="D24" t="s">
        <v>465</v>
      </c>
      <c r="E24" s="46" t="s">
        <v>80</v>
      </c>
      <c r="F24" s="2">
        <v>-275</v>
      </c>
      <c r="G24" s="2">
        <v>400.62</v>
      </c>
      <c r="H24" s="2">
        <v>0</v>
      </c>
      <c r="I24" s="2">
        <v>457.87</v>
      </c>
      <c r="J24" s="2">
        <v>182.69</v>
      </c>
      <c r="K24" s="2">
        <v>3423.81</v>
      </c>
      <c r="L24" s="2">
        <v>-174.5</v>
      </c>
      <c r="M24" s="2">
        <v>1353.64</v>
      </c>
      <c r="N24" s="2">
        <v>1575.87</v>
      </c>
      <c r="O24" s="2">
        <v>1768.14</v>
      </c>
      <c r="P24" s="2">
        <v>317.22000000000003</v>
      </c>
      <c r="Q24" s="2">
        <v>1273.69</v>
      </c>
    </row>
    <row r="25" spans="1:17">
      <c r="A25" t="s">
        <v>142</v>
      </c>
      <c r="B25" s="46" t="s">
        <v>68</v>
      </c>
      <c r="C25" t="s">
        <v>81</v>
      </c>
      <c r="D25" t="s">
        <v>466</v>
      </c>
      <c r="E25" s="46" t="s">
        <v>82</v>
      </c>
      <c r="F25" s="2">
        <v>28.95</v>
      </c>
      <c r="G25" s="2">
        <v>218.55</v>
      </c>
      <c r="H25" s="2">
        <v>158.41</v>
      </c>
      <c r="I25" s="2">
        <v>210.43</v>
      </c>
      <c r="J25" s="2">
        <v>0</v>
      </c>
      <c r="K25" s="2">
        <v>315.85000000000002</v>
      </c>
      <c r="L25" s="2">
        <v>825.12</v>
      </c>
      <c r="M25" s="2">
        <v>484.53</v>
      </c>
      <c r="N25" s="2">
        <v>69.930000000000007</v>
      </c>
      <c r="O25" s="2">
        <v>263.79000000000002</v>
      </c>
      <c r="P25" s="2">
        <v>141.25</v>
      </c>
      <c r="Q25" s="2">
        <v>40.51</v>
      </c>
    </row>
    <row r="26" spans="1:17">
      <c r="A26" t="s">
        <v>142</v>
      </c>
      <c r="B26" s="46" t="s">
        <v>68</v>
      </c>
      <c r="C26" t="s">
        <v>83</v>
      </c>
      <c r="D26" t="s">
        <v>467</v>
      </c>
      <c r="E26" s="46" t="s">
        <v>84</v>
      </c>
      <c r="F26" s="2">
        <v>2551</v>
      </c>
      <c r="G26" s="2">
        <v>2375.7800000000002</v>
      </c>
      <c r="H26" s="2">
        <v>2847.34</v>
      </c>
      <c r="I26" s="2">
        <v>1718.59</v>
      </c>
      <c r="J26" s="2">
        <v>-42.77</v>
      </c>
      <c r="K26" s="2">
        <v>125</v>
      </c>
      <c r="L26" s="2">
        <v>-577.62</v>
      </c>
      <c r="M26" s="2">
        <v>712.5</v>
      </c>
      <c r="N26" s="2">
        <v>539.01</v>
      </c>
      <c r="O26" s="2">
        <v>0</v>
      </c>
      <c r="P26" s="2">
        <v>1665.4612500000001</v>
      </c>
      <c r="Q26" s="2">
        <v>686.36</v>
      </c>
    </row>
    <row r="27" spans="1:17">
      <c r="A27" t="s">
        <v>142</v>
      </c>
      <c r="B27" s="46" t="s">
        <v>35</v>
      </c>
      <c r="C27" t="s">
        <v>36</v>
      </c>
      <c r="D27" t="s">
        <v>468</v>
      </c>
      <c r="E27" s="46" t="s">
        <v>37</v>
      </c>
      <c r="F27" s="2">
        <v>3687.0275000000001</v>
      </c>
      <c r="G27" s="2">
        <v>6340.8437499999991</v>
      </c>
      <c r="H27" s="2">
        <v>5529.2149999999992</v>
      </c>
      <c r="I27" s="2">
        <v>166.40625</v>
      </c>
      <c r="J27" s="2">
        <v>8203.0424999999996</v>
      </c>
      <c r="K27" s="2">
        <v>1881.75875</v>
      </c>
      <c r="L27" s="2">
        <v>4589.7062500000002</v>
      </c>
      <c r="M27" s="2">
        <v>2637.6400000000003</v>
      </c>
      <c r="N27" s="2">
        <v>3000.6750000000002</v>
      </c>
      <c r="O27" s="2">
        <v>5005.8500000000004</v>
      </c>
      <c r="P27" s="2">
        <v>1241.6124999999997</v>
      </c>
      <c r="Q27" s="2">
        <v>7007.1962499999991</v>
      </c>
    </row>
    <row r="28" spans="1:17">
      <c r="A28" t="s">
        <v>142</v>
      </c>
      <c r="B28" s="46" t="s">
        <v>35</v>
      </c>
      <c r="C28" t="s">
        <v>41</v>
      </c>
      <c r="D28" t="s">
        <v>469</v>
      </c>
      <c r="E28" s="46" t="s">
        <v>42</v>
      </c>
      <c r="F28" s="2">
        <v>625</v>
      </c>
      <c r="G28" s="2">
        <v>-625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4933.5</v>
      </c>
    </row>
    <row r="29" spans="1:17">
      <c r="A29" t="s">
        <v>142</v>
      </c>
      <c r="B29" s="46" t="s">
        <v>35</v>
      </c>
      <c r="C29" t="s">
        <v>43</v>
      </c>
      <c r="D29" t="s">
        <v>470</v>
      </c>
      <c r="E29" s="46" t="s">
        <v>44</v>
      </c>
      <c r="F29" s="2">
        <v>9656.14</v>
      </c>
      <c r="G29" s="2">
        <v>6811.63</v>
      </c>
      <c r="H29" s="2">
        <v>5863.28</v>
      </c>
      <c r="I29" s="2">
        <v>6346.22</v>
      </c>
      <c r="J29" s="2">
        <v>0</v>
      </c>
      <c r="K29" s="2">
        <v>4023.1</v>
      </c>
      <c r="L29" s="2">
        <v>1327.75</v>
      </c>
      <c r="M29" s="2">
        <v>1491.66</v>
      </c>
      <c r="N29" s="2">
        <v>1152.4000000000001</v>
      </c>
      <c r="O29" s="2">
        <v>990.73</v>
      </c>
      <c r="P29" s="2">
        <v>3296.81</v>
      </c>
      <c r="Q29" s="2">
        <v>3217.8</v>
      </c>
    </row>
    <row r="30" spans="1:17">
      <c r="A30" t="s">
        <v>142</v>
      </c>
      <c r="B30" s="46" t="s">
        <v>113</v>
      </c>
      <c r="C30" t="s">
        <v>118</v>
      </c>
      <c r="D30" t="s">
        <v>471</v>
      </c>
      <c r="E30" s="46" t="s">
        <v>119</v>
      </c>
      <c r="F30" s="2">
        <v>4912.8729999999996</v>
      </c>
      <c r="G30" s="2">
        <v>738.7639999999999</v>
      </c>
      <c r="H30" s="2">
        <v>78.92</v>
      </c>
      <c r="I30" s="2">
        <v>-547.61</v>
      </c>
      <c r="J30" s="2">
        <v>26.520000000000003</v>
      </c>
      <c r="K30" s="2">
        <v>117.756</v>
      </c>
      <c r="L30" s="2">
        <v>234.05</v>
      </c>
      <c r="M30" s="2">
        <v>-0.01</v>
      </c>
      <c r="N30" s="2">
        <v>0</v>
      </c>
      <c r="O30" s="2">
        <v>0</v>
      </c>
      <c r="P30" s="2">
        <v>0</v>
      </c>
      <c r="Q30" s="2">
        <v>0</v>
      </c>
    </row>
    <row r="31" spans="1:17">
      <c r="A31" t="s">
        <v>142</v>
      </c>
      <c r="B31" s="46" t="s">
        <v>113</v>
      </c>
      <c r="C31" t="s">
        <v>121</v>
      </c>
      <c r="D31" t="s">
        <v>472</v>
      </c>
      <c r="E31" s="46" t="s">
        <v>122</v>
      </c>
      <c r="F31" s="2">
        <v>2712.68</v>
      </c>
      <c r="G31" s="2">
        <v>19097.255000000001</v>
      </c>
      <c r="H31" s="2">
        <v>-8007.96</v>
      </c>
      <c r="I31" s="2">
        <v>40977.763749999998</v>
      </c>
      <c r="J31" s="2">
        <v>1674.2637499999998</v>
      </c>
      <c r="K31" s="2">
        <v>2782.665</v>
      </c>
      <c r="L31" s="2">
        <v>11603.078750000001</v>
      </c>
      <c r="M31" s="2">
        <v>1000</v>
      </c>
      <c r="N31" s="2">
        <v>2322.41</v>
      </c>
      <c r="O31" s="2">
        <v>139.91999999999999</v>
      </c>
      <c r="P31" s="2">
        <v>854.52</v>
      </c>
      <c r="Q31" s="2">
        <v>375</v>
      </c>
    </row>
    <row r="32" spans="1:17">
      <c r="A32" t="s">
        <v>142</v>
      </c>
      <c r="B32" s="46" t="s">
        <v>93</v>
      </c>
      <c r="C32" t="s">
        <v>95</v>
      </c>
      <c r="D32" t="s">
        <v>473</v>
      </c>
      <c r="E32" s="46" t="s">
        <v>96</v>
      </c>
      <c r="F32" s="2">
        <v>7766.6175000000003</v>
      </c>
      <c r="G32" s="2">
        <v>9273.7674999999999</v>
      </c>
      <c r="H32" s="2">
        <v>8262.4565000000002</v>
      </c>
      <c r="I32" s="2">
        <v>9320.6769999999997</v>
      </c>
      <c r="J32" s="2">
        <v>8958.7970000000005</v>
      </c>
      <c r="K32" s="2">
        <v>8275.933500000001</v>
      </c>
      <c r="L32" s="2">
        <v>7672.0170000000007</v>
      </c>
      <c r="M32" s="2">
        <v>10005.609499999999</v>
      </c>
      <c r="N32" s="2">
        <v>10314.93</v>
      </c>
      <c r="O32" s="2">
        <v>8085.9</v>
      </c>
      <c r="P32" s="2">
        <v>7306.95</v>
      </c>
      <c r="Q32" s="2">
        <v>6733.4610000000002</v>
      </c>
    </row>
    <row r="33" spans="1:17">
      <c r="A33" t="s">
        <v>142</v>
      </c>
      <c r="B33" s="46" t="s">
        <v>93</v>
      </c>
      <c r="C33" t="s">
        <v>97</v>
      </c>
      <c r="D33" t="s">
        <v>474</v>
      </c>
      <c r="E33" s="46" t="s">
        <v>98</v>
      </c>
      <c r="F33" s="2">
        <v>842.36</v>
      </c>
      <c r="G33" s="2">
        <v>1491.53</v>
      </c>
      <c r="H33" s="2">
        <v>656.82</v>
      </c>
      <c r="I33" s="2">
        <v>2091.67</v>
      </c>
      <c r="J33" s="2">
        <v>1000.2</v>
      </c>
      <c r="K33" s="2">
        <v>1251.56</v>
      </c>
      <c r="L33" s="2">
        <v>333.27</v>
      </c>
      <c r="M33" s="2">
        <v>1000.31</v>
      </c>
      <c r="N33" s="2">
        <v>333.52</v>
      </c>
      <c r="O33" s="2">
        <v>0</v>
      </c>
      <c r="P33" s="2">
        <v>2063.46</v>
      </c>
      <c r="Q33" s="2">
        <v>0</v>
      </c>
    </row>
    <row r="34" spans="1:17">
      <c r="A34" t="s">
        <v>142</v>
      </c>
      <c r="B34" s="46" t="s">
        <v>93</v>
      </c>
      <c r="C34" t="s">
        <v>99</v>
      </c>
      <c r="D34" t="s">
        <v>475</v>
      </c>
      <c r="E34" s="46" t="s">
        <v>100</v>
      </c>
      <c r="F34" s="2">
        <v>5954.05</v>
      </c>
      <c r="G34" s="2">
        <v>6099.01</v>
      </c>
      <c r="H34" s="2">
        <v>8646.24</v>
      </c>
      <c r="I34" s="2">
        <v>6948.62</v>
      </c>
      <c r="J34" s="2">
        <v>6900</v>
      </c>
      <c r="K34" s="2">
        <v>7482.96</v>
      </c>
      <c r="L34" s="2">
        <v>6193.67</v>
      </c>
      <c r="M34" s="2">
        <v>6028.26</v>
      </c>
      <c r="N34" s="2">
        <v>3432.49</v>
      </c>
      <c r="O34" s="2">
        <v>4218.8599999999997</v>
      </c>
      <c r="P34" s="2">
        <v>4217.22</v>
      </c>
      <c r="Q34" s="2">
        <v>2453.9499999999998</v>
      </c>
    </row>
    <row r="35" spans="1:17">
      <c r="A35" t="s">
        <v>142</v>
      </c>
      <c r="B35" s="46" t="s">
        <v>93</v>
      </c>
      <c r="C35" t="s">
        <v>106</v>
      </c>
      <c r="D35" t="s">
        <v>476</v>
      </c>
      <c r="E35" s="46" t="s">
        <v>107</v>
      </c>
      <c r="F35" s="2">
        <v>1649.28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</row>
    <row r="36" spans="1:17">
      <c r="A36" t="s">
        <v>142</v>
      </c>
      <c r="B36" s="46" t="s">
        <v>93</v>
      </c>
      <c r="C36" t="s">
        <v>108</v>
      </c>
      <c r="D36" t="s">
        <v>477</v>
      </c>
      <c r="E36" s="46" t="s">
        <v>109</v>
      </c>
      <c r="F36" s="2">
        <v>3247.73</v>
      </c>
      <c r="G36" s="2">
        <v>349.91</v>
      </c>
      <c r="H36" s="2">
        <v>225.14</v>
      </c>
      <c r="I36" s="2">
        <v>218.55</v>
      </c>
      <c r="J36" s="2">
        <v>145.69</v>
      </c>
      <c r="K36" s="2">
        <v>485.65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</row>
    <row r="37" spans="1:17">
      <c r="A37" t="s">
        <v>143</v>
      </c>
      <c r="B37" s="46" t="e">
        <v>#N/A</v>
      </c>
      <c r="C37" t="s">
        <v>127</v>
      </c>
      <c r="D37" t="s">
        <v>478</v>
      </c>
      <c r="E37" s="46" t="e">
        <v>#N/A</v>
      </c>
      <c r="F37" s="2">
        <v>6.0174999992312905E-4</v>
      </c>
      <c r="G37" s="2">
        <v>3.7995000000421442E-3</v>
      </c>
      <c r="H37" s="2">
        <v>-4.9487499995848339E-3</v>
      </c>
      <c r="I37" s="2">
        <v>-2.348499999499154E-3</v>
      </c>
      <c r="J37" s="2">
        <v>-4.2107499996291153E-3</v>
      </c>
      <c r="K37" s="2">
        <v>2.3462500001301123E-3</v>
      </c>
      <c r="L37" s="2">
        <v>2.2982499996686556E-3</v>
      </c>
      <c r="M37" s="2">
        <v>3.4405000004085196E-3</v>
      </c>
      <c r="N37" s="2">
        <v>2.9140000001461885E-3</v>
      </c>
      <c r="O37" s="2">
        <v>0</v>
      </c>
      <c r="P37" s="2">
        <v>-4.3249999896488589E-4</v>
      </c>
      <c r="Q37" s="2">
        <v>-1.3919999997540344E-3</v>
      </c>
    </row>
    <row r="38" spans="1:17">
      <c r="A38" t="s">
        <v>143</v>
      </c>
      <c r="B38" s="46" t="s">
        <v>113</v>
      </c>
      <c r="C38" t="s">
        <v>114</v>
      </c>
      <c r="D38" t="s">
        <v>479</v>
      </c>
      <c r="E38" s="46" t="s">
        <v>115</v>
      </c>
      <c r="F38" s="2">
        <v>95623.25</v>
      </c>
      <c r="G38" s="2">
        <v>34007.057500000003</v>
      </c>
      <c r="H38" s="2">
        <v>18564.82</v>
      </c>
      <c r="I38" s="2">
        <v>100016.9175</v>
      </c>
      <c r="J38" s="2">
        <v>43214.028749999998</v>
      </c>
      <c r="K38" s="2">
        <v>26496.263750000002</v>
      </c>
      <c r="L38" s="2">
        <v>1219.6912499999999</v>
      </c>
      <c r="M38" s="2">
        <v>1861.66</v>
      </c>
      <c r="N38" s="2">
        <v>1336.76</v>
      </c>
      <c r="O38" s="2">
        <v>94.28</v>
      </c>
      <c r="P38" s="2">
        <v>0</v>
      </c>
      <c r="Q38" s="2">
        <v>0</v>
      </c>
    </row>
    <row r="39" spans="1:17">
      <c r="A39" t="s">
        <v>143</v>
      </c>
      <c r="B39" s="46" t="s">
        <v>113</v>
      </c>
      <c r="C39" t="s">
        <v>116</v>
      </c>
      <c r="D39" t="s">
        <v>480</v>
      </c>
      <c r="E39" s="46" t="s">
        <v>117</v>
      </c>
      <c r="F39" s="2">
        <v>2350.2637500000001</v>
      </c>
      <c r="G39" s="2">
        <v>2330.61</v>
      </c>
      <c r="H39" s="2">
        <v>2696.0137500000001</v>
      </c>
      <c r="I39" s="2">
        <v>-2235.2637500000001</v>
      </c>
      <c r="J39" s="2">
        <v>25962.29</v>
      </c>
      <c r="K39" s="2">
        <v>-511.69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</row>
    <row r="40" spans="1:17">
      <c r="A40" t="s">
        <v>143</v>
      </c>
      <c r="B40" s="46" t="s">
        <v>48</v>
      </c>
      <c r="C40" t="s">
        <v>66</v>
      </c>
      <c r="D40" t="s">
        <v>481</v>
      </c>
      <c r="E40" s="46" t="s">
        <v>67</v>
      </c>
      <c r="F40" s="2">
        <v>476.87352949999996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</row>
    <row r="41" spans="1:17">
      <c r="A41" t="s">
        <v>143</v>
      </c>
      <c r="B41" s="46" t="s">
        <v>48</v>
      </c>
      <c r="C41" t="s">
        <v>49</v>
      </c>
      <c r="D41" t="s">
        <v>482</v>
      </c>
      <c r="E41" s="46" t="s">
        <v>50</v>
      </c>
      <c r="F41" s="2">
        <v>207.57448725000006</v>
      </c>
      <c r="G41" s="2">
        <v>539.87129774999994</v>
      </c>
      <c r="H41" s="2">
        <v>436.54335399999991</v>
      </c>
      <c r="I41" s="2">
        <v>1608.55642625</v>
      </c>
      <c r="J41" s="2">
        <v>115.60645224999999</v>
      </c>
      <c r="K41" s="2">
        <v>30.531905749999979</v>
      </c>
      <c r="L41" s="2">
        <v>509.92020849999994</v>
      </c>
      <c r="M41" s="2">
        <v>1287.502868</v>
      </c>
      <c r="N41" s="2">
        <v>321.55970149999996</v>
      </c>
      <c r="O41" s="2">
        <v>576.16</v>
      </c>
      <c r="P41" s="2">
        <v>42.566310999999985</v>
      </c>
      <c r="Q41" s="2">
        <v>161.16315875000001</v>
      </c>
    </row>
    <row r="42" spans="1:17">
      <c r="A42" t="s">
        <v>143</v>
      </c>
      <c r="B42" s="46" t="s">
        <v>48</v>
      </c>
      <c r="C42" t="s">
        <v>52</v>
      </c>
      <c r="D42" t="s">
        <v>483</v>
      </c>
      <c r="E42" s="46" t="s">
        <v>53</v>
      </c>
      <c r="F42" s="2">
        <v>2708.55</v>
      </c>
      <c r="G42" s="2">
        <v>2789.09</v>
      </c>
      <c r="H42" s="2">
        <v>1741.5238245</v>
      </c>
      <c r="I42" s="2">
        <v>2999.33</v>
      </c>
      <c r="J42" s="2">
        <v>645.02</v>
      </c>
      <c r="K42" s="2">
        <v>2320.91</v>
      </c>
      <c r="L42" s="2">
        <v>902.13</v>
      </c>
      <c r="M42" s="2">
        <v>3093.97</v>
      </c>
      <c r="N42" s="2">
        <v>4260.1400000000003</v>
      </c>
      <c r="O42" s="2">
        <v>2164.84</v>
      </c>
      <c r="P42" s="2">
        <v>1733.26</v>
      </c>
      <c r="Q42" s="2">
        <v>2014.82</v>
      </c>
    </row>
    <row r="43" spans="1:17">
      <c r="A43" t="s">
        <v>143</v>
      </c>
      <c r="B43" s="46" t="s">
        <v>48</v>
      </c>
      <c r="C43" t="s">
        <v>54</v>
      </c>
      <c r="D43" t="s">
        <v>484</v>
      </c>
      <c r="E43" s="46" t="s">
        <v>55</v>
      </c>
      <c r="F43" s="2">
        <v>1695.4814179999998</v>
      </c>
      <c r="G43" s="2">
        <v>413.2501635000001</v>
      </c>
      <c r="H43" s="2">
        <v>975.6964307500001</v>
      </c>
      <c r="I43" s="2">
        <v>1629.874108</v>
      </c>
      <c r="J43" s="2">
        <v>1846.831512</v>
      </c>
      <c r="K43" s="2">
        <v>1385.3829370000001</v>
      </c>
      <c r="L43" s="2">
        <v>1512.61924325</v>
      </c>
      <c r="M43" s="2">
        <v>69.04544150000001</v>
      </c>
      <c r="N43" s="2">
        <v>938.73738450000008</v>
      </c>
      <c r="O43" s="2">
        <v>1145.3</v>
      </c>
      <c r="P43" s="2">
        <v>564.90162149999992</v>
      </c>
      <c r="Q43" s="2">
        <v>650.50223325000002</v>
      </c>
    </row>
    <row r="44" spans="1:17">
      <c r="A44" t="s">
        <v>143</v>
      </c>
      <c r="B44" s="46" t="s">
        <v>48</v>
      </c>
      <c r="C44" t="s">
        <v>56</v>
      </c>
      <c r="D44" t="s">
        <v>485</v>
      </c>
      <c r="E44" s="46" t="s">
        <v>57</v>
      </c>
      <c r="F44" s="2">
        <v>431.19946350000004</v>
      </c>
      <c r="G44" s="2">
        <v>135.78448924999995</v>
      </c>
      <c r="H44" s="2">
        <v>28.586089500000003</v>
      </c>
      <c r="I44" s="2">
        <v>220.18606425000002</v>
      </c>
      <c r="J44" s="2">
        <v>89.4817465</v>
      </c>
      <c r="K44" s="2">
        <v>-14.062939</v>
      </c>
      <c r="L44" s="2">
        <v>0</v>
      </c>
      <c r="M44" s="2">
        <v>0</v>
      </c>
      <c r="N44" s="2">
        <v>0</v>
      </c>
      <c r="O44" s="2">
        <v>124.24</v>
      </c>
      <c r="P44" s="2">
        <v>0</v>
      </c>
      <c r="Q44" s="2">
        <v>0</v>
      </c>
    </row>
    <row r="45" spans="1:17">
      <c r="A45" t="s">
        <v>143</v>
      </c>
      <c r="B45" s="46" t="s">
        <v>48</v>
      </c>
      <c r="C45" t="s">
        <v>58</v>
      </c>
      <c r="D45" t="s">
        <v>486</v>
      </c>
      <c r="E45" s="46" t="s">
        <v>59</v>
      </c>
      <c r="F45" s="2">
        <v>28.67</v>
      </c>
      <c r="G45" s="2">
        <v>396.81</v>
      </c>
      <c r="H45" s="2">
        <v>1628.58</v>
      </c>
      <c r="I45" s="2">
        <v>878.36</v>
      </c>
      <c r="J45" s="2">
        <v>465</v>
      </c>
      <c r="K45" s="2">
        <v>0</v>
      </c>
      <c r="L45" s="2">
        <v>0</v>
      </c>
      <c r="M45" s="2">
        <v>654.45000000000005</v>
      </c>
      <c r="N45" s="2">
        <v>1557.12</v>
      </c>
      <c r="O45" s="2">
        <v>1071.2</v>
      </c>
      <c r="P45" s="2">
        <v>1195.3499999999999</v>
      </c>
      <c r="Q45" s="2">
        <v>943.17</v>
      </c>
    </row>
    <row r="46" spans="1:17">
      <c r="A46" t="s">
        <v>143</v>
      </c>
      <c r="B46" s="46" t="s">
        <v>48</v>
      </c>
      <c r="C46" t="s">
        <v>60</v>
      </c>
      <c r="D46" t="s">
        <v>487</v>
      </c>
      <c r="E46" s="46" t="s">
        <v>61</v>
      </c>
      <c r="F46" s="2">
        <v>1600.91</v>
      </c>
      <c r="G46" s="2">
        <v>1548.71</v>
      </c>
      <c r="H46" s="2">
        <v>1636.93</v>
      </c>
      <c r="I46" s="2">
        <v>2033.11</v>
      </c>
      <c r="J46" s="2">
        <v>1166.28</v>
      </c>
      <c r="K46" s="2">
        <v>1718.05</v>
      </c>
      <c r="L46" s="2">
        <v>3413.37</v>
      </c>
      <c r="M46" s="2">
        <v>3898.77</v>
      </c>
      <c r="N46" s="2">
        <v>3328.47</v>
      </c>
      <c r="O46" s="2">
        <v>7008.86</v>
      </c>
      <c r="P46" s="2">
        <v>3748.77</v>
      </c>
      <c r="Q46" s="2">
        <v>2191.34</v>
      </c>
    </row>
    <row r="47" spans="1:17">
      <c r="A47" t="s">
        <v>143</v>
      </c>
      <c r="B47" s="46" t="s">
        <v>48</v>
      </c>
      <c r="C47" t="s">
        <v>64</v>
      </c>
      <c r="D47" t="s">
        <v>488</v>
      </c>
      <c r="E47" s="46" t="s">
        <v>65</v>
      </c>
      <c r="F47" s="2">
        <v>856.07</v>
      </c>
      <c r="G47" s="2">
        <v>455.71</v>
      </c>
      <c r="H47" s="2">
        <v>190.43</v>
      </c>
      <c r="I47" s="2">
        <v>-134.16999999999999</v>
      </c>
      <c r="J47" s="2">
        <v>272.56</v>
      </c>
      <c r="K47" s="2">
        <v>424.8</v>
      </c>
      <c r="L47" s="2">
        <v>57.55</v>
      </c>
      <c r="M47" s="2">
        <v>85.18</v>
      </c>
      <c r="N47" s="2">
        <v>-85.18</v>
      </c>
      <c r="O47" s="2">
        <v>0</v>
      </c>
      <c r="P47" s="2">
        <v>0</v>
      </c>
      <c r="Q47" s="2">
        <v>0</v>
      </c>
    </row>
    <row r="48" spans="1:17">
      <c r="A48" t="s">
        <v>143</v>
      </c>
      <c r="B48" s="46" t="s">
        <v>35</v>
      </c>
      <c r="C48" t="s">
        <v>45</v>
      </c>
      <c r="D48" t="s">
        <v>489</v>
      </c>
      <c r="E48" s="46" t="s">
        <v>46</v>
      </c>
      <c r="F48" s="2">
        <v>49.5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</row>
    <row r="49" spans="1:17">
      <c r="A49" t="s">
        <v>143</v>
      </c>
      <c r="B49" s="46" t="s">
        <v>68</v>
      </c>
      <c r="C49" t="s">
        <v>85</v>
      </c>
      <c r="D49" t="s">
        <v>490</v>
      </c>
      <c r="E49" s="46" t="s">
        <v>86</v>
      </c>
      <c r="F49" s="2">
        <v>109.57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</row>
    <row r="50" spans="1:17">
      <c r="A50" t="s">
        <v>143</v>
      </c>
      <c r="B50" s="46" t="s">
        <v>68</v>
      </c>
      <c r="C50" t="s">
        <v>87</v>
      </c>
      <c r="D50" t="s">
        <v>491</v>
      </c>
      <c r="E50" s="46" t="s">
        <v>88</v>
      </c>
      <c r="F50" s="2">
        <v>139.88999999999999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</row>
    <row r="51" spans="1:17">
      <c r="A51" t="s">
        <v>143</v>
      </c>
      <c r="B51" s="46" t="s">
        <v>68</v>
      </c>
      <c r="C51" t="s">
        <v>69</v>
      </c>
      <c r="D51" t="s">
        <v>492</v>
      </c>
      <c r="E51" s="46" t="s">
        <v>70</v>
      </c>
      <c r="F51" s="2">
        <v>463.21250000000003</v>
      </c>
      <c r="G51" s="2">
        <v>441.18500000000006</v>
      </c>
      <c r="H51" s="2">
        <v>775.31999999999994</v>
      </c>
      <c r="I51" s="2">
        <v>4489.5062499999995</v>
      </c>
      <c r="J51" s="2">
        <v>1924.7287499999998</v>
      </c>
      <c r="K51" s="2">
        <v>7750.07</v>
      </c>
      <c r="L51" s="2">
        <v>483.33624999999989</v>
      </c>
      <c r="M51" s="2">
        <v>2043.6962500000002</v>
      </c>
      <c r="N51" s="2">
        <v>269.02999999999997</v>
      </c>
      <c r="O51" s="2">
        <v>2264.7399999999998</v>
      </c>
      <c r="P51" s="2">
        <v>-2363.28125</v>
      </c>
      <c r="Q51" s="2">
        <v>-897.51874999999995</v>
      </c>
    </row>
    <row r="52" spans="1:17">
      <c r="A52" t="s">
        <v>143</v>
      </c>
      <c r="B52" s="46" t="s">
        <v>68</v>
      </c>
      <c r="C52" t="s">
        <v>71</v>
      </c>
      <c r="D52" t="s">
        <v>493</v>
      </c>
      <c r="E52" s="46" t="s">
        <v>72</v>
      </c>
      <c r="F52" s="2">
        <v>5032.47</v>
      </c>
      <c r="G52" s="2">
        <v>6764.58</v>
      </c>
      <c r="H52" s="2">
        <v>5063.82125</v>
      </c>
      <c r="I52" s="2">
        <v>8175.44</v>
      </c>
      <c r="J52" s="2">
        <v>5314.7</v>
      </c>
      <c r="K52" s="2">
        <v>8160.29</v>
      </c>
      <c r="L52" s="2">
        <v>5219.8500000000004</v>
      </c>
      <c r="M52" s="2">
        <v>4958.8900000000003</v>
      </c>
      <c r="N52" s="2">
        <v>7121.29</v>
      </c>
      <c r="O52" s="2">
        <v>6744.78</v>
      </c>
      <c r="P52" s="2">
        <v>6951.9</v>
      </c>
      <c r="Q52" s="2">
        <v>7259.36</v>
      </c>
    </row>
    <row r="53" spans="1:17">
      <c r="A53" t="s">
        <v>143</v>
      </c>
      <c r="B53" s="46" t="s">
        <v>68</v>
      </c>
      <c r="C53" t="s">
        <v>73</v>
      </c>
      <c r="D53" t="s">
        <v>494</v>
      </c>
      <c r="E53" s="46" t="s">
        <v>74</v>
      </c>
      <c r="F53" s="2">
        <v>2851.0675000000001</v>
      </c>
      <c r="G53" s="2">
        <v>1902.0675000000003</v>
      </c>
      <c r="H53" s="2">
        <v>1245.4687499999998</v>
      </c>
      <c r="I53" s="2">
        <v>1218.0974999999999</v>
      </c>
      <c r="J53" s="2">
        <v>3360.89</v>
      </c>
      <c r="K53" s="2">
        <v>3152.3212499999991</v>
      </c>
      <c r="L53" s="2">
        <v>4387.9900000000007</v>
      </c>
      <c r="M53" s="2">
        <v>1106.8400000000001</v>
      </c>
      <c r="N53" s="2">
        <v>2727.4349999999999</v>
      </c>
      <c r="O53" s="2">
        <v>9163.85</v>
      </c>
      <c r="P53" s="2">
        <v>4951.5174999999999</v>
      </c>
      <c r="Q53" s="2">
        <v>3008.3087500000001</v>
      </c>
    </row>
    <row r="54" spans="1:17">
      <c r="A54" t="s">
        <v>143</v>
      </c>
      <c r="B54" s="46" t="s">
        <v>68</v>
      </c>
      <c r="C54" t="s">
        <v>75</v>
      </c>
      <c r="D54" t="s">
        <v>495</v>
      </c>
      <c r="E54" s="46" t="s">
        <v>76</v>
      </c>
      <c r="F54" s="2">
        <v>984.72874999999999</v>
      </c>
      <c r="G54" s="2">
        <v>51.03</v>
      </c>
      <c r="H54" s="2">
        <v>122.14</v>
      </c>
      <c r="I54" s="2">
        <v>62.511250000000004</v>
      </c>
      <c r="J54" s="2">
        <v>527.38374999999996</v>
      </c>
      <c r="K54" s="2">
        <v>1046.9375</v>
      </c>
      <c r="L54" s="2">
        <v>58.657499999999999</v>
      </c>
      <c r="M54" s="2">
        <v>245.22249999999997</v>
      </c>
      <c r="N54" s="2">
        <v>272.58749999999992</v>
      </c>
      <c r="O54" s="2">
        <v>416.55</v>
      </c>
      <c r="P54" s="2">
        <v>436.07</v>
      </c>
      <c r="Q54" s="2">
        <v>50.47</v>
      </c>
    </row>
    <row r="55" spans="1:17">
      <c r="A55" t="s">
        <v>143</v>
      </c>
      <c r="B55" s="46" t="s">
        <v>68</v>
      </c>
      <c r="C55" t="s">
        <v>77</v>
      </c>
      <c r="D55" t="s">
        <v>496</v>
      </c>
      <c r="E55" s="46" t="s">
        <v>78</v>
      </c>
      <c r="F55" s="2">
        <v>785.59</v>
      </c>
      <c r="G55" s="2">
        <v>2031.95</v>
      </c>
      <c r="H55" s="2">
        <v>1971.46</v>
      </c>
      <c r="I55" s="2">
        <v>4878.09</v>
      </c>
      <c r="J55" s="2">
        <v>1768.72</v>
      </c>
      <c r="K55" s="2">
        <v>303.85000000000002</v>
      </c>
      <c r="L55" s="2">
        <v>278.02999999999997</v>
      </c>
      <c r="M55" s="2">
        <v>-250.75</v>
      </c>
      <c r="N55" s="2">
        <v>1007.73</v>
      </c>
      <c r="O55" s="2">
        <v>1916.19</v>
      </c>
      <c r="P55" s="2">
        <v>4100.74</v>
      </c>
      <c r="Q55" s="2">
        <v>4241.29</v>
      </c>
    </row>
    <row r="56" spans="1:17">
      <c r="A56" t="s">
        <v>143</v>
      </c>
      <c r="B56" s="46" t="s">
        <v>68</v>
      </c>
      <c r="C56" t="s">
        <v>79</v>
      </c>
      <c r="D56" t="s">
        <v>497</v>
      </c>
      <c r="E56" s="46" t="s">
        <v>80</v>
      </c>
      <c r="F56" s="2">
        <v>-275</v>
      </c>
      <c r="G56" s="2">
        <v>400.63</v>
      </c>
      <c r="H56" s="2">
        <v>0</v>
      </c>
      <c r="I56" s="2">
        <v>457.87</v>
      </c>
      <c r="J56" s="2">
        <v>182.69</v>
      </c>
      <c r="K56" s="2">
        <v>3423.82</v>
      </c>
      <c r="L56" s="2">
        <v>-174.5</v>
      </c>
      <c r="M56" s="2">
        <v>1353.62</v>
      </c>
      <c r="N56" s="2">
        <v>1575.87</v>
      </c>
      <c r="O56" s="2">
        <v>1768.16</v>
      </c>
      <c r="P56" s="2">
        <v>317.22000000000003</v>
      </c>
      <c r="Q56" s="2">
        <v>1273.69</v>
      </c>
    </row>
    <row r="57" spans="1:17">
      <c r="A57" t="s">
        <v>143</v>
      </c>
      <c r="B57" s="46" t="s">
        <v>68</v>
      </c>
      <c r="C57" t="s">
        <v>81</v>
      </c>
      <c r="D57" t="s">
        <v>498</v>
      </c>
      <c r="E57" s="46" t="s">
        <v>82</v>
      </c>
      <c r="F57" s="2">
        <v>28.95</v>
      </c>
      <c r="G57" s="2">
        <v>218.54</v>
      </c>
      <c r="H57" s="2">
        <v>158.41999999999999</v>
      </c>
      <c r="I57" s="2">
        <v>210.43</v>
      </c>
      <c r="J57" s="2">
        <v>0</v>
      </c>
      <c r="K57" s="2">
        <v>315.88</v>
      </c>
      <c r="L57" s="2">
        <v>825.14</v>
      </c>
      <c r="M57" s="2">
        <v>484.55</v>
      </c>
      <c r="N57" s="2">
        <v>69.959999999999994</v>
      </c>
      <c r="O57" s="2">
        <v>263.8</v>
      </c>
      <c r="P57" s="2">
        <v>141.28</v>
      </c>
      <c r="Q57" s="2">
        <v>40.51</v>
      </c>
    </row>
    <row r="58" spans="1:17">
      <c r="A58" t="s">
        <v>143</v>
      </c>
      <c r="B58" s="46" t="s">
        <v>68</v>
      </c>
      <c r="C58" t="s">
        <v>83</v>
      </c>
      <c r="D58" t="s">
        <v>499</v>
      </c>
      <c r="E58" s="46" t="s">
        <v>84</v>
      </c>
      <c r="F58" s="2">
        <v>2551</v>
      </c>
      <c r="G58" s="2">
        <v>2375.7800000000002</v>
      </c>
      <c r="H58" s="2">
        <v>2847.34</v>
      </c>
      <c r="I58" s="2">
        <v>1718.59</v>
      </c>
      <c r="J58" s="2">
        <v>-42.77</v>
      </c>
      <c r="K58" s="2">
        <v>125</v>
      </c>
      <c r="L58" s="2">
        <v>-577.62</v>
      </c>
      <c r="M58" s="2">
        <v>712.5</v>
      </c>
      <c r="N58" s="2">
        <v>539.01</v>
      </c>
      <c r="O58" s="2">
        <v>0</v>
      </c>
      <c r="P58" s="2">
        <v>1665.4612500000001</v>
      </c>
      <c r="Q58" s="2">
        <v>686.36</v>
      </c>
    </row>
    <row r="59" spans="1:17">
      <c r="A59" t="s">
        <v>143</v>
      </c>
      <c r="B59" s="46" t="s">
        <v>35</v>
      </c>
      <c r="C59" t="s">
        <v>36</v>
      </c>
      <c r="D59" t="s">
        <v>500</v>
      </c>
      <c r="E59" s="46" t="s">
        <v>37</v>
      </c>
      <c r="F59" s="2">
        <v>3686.8574999999996</v>
      </c>
      <c r="G59" s="2">
        <v>6340.55375</v>
      </c>
      <c r="H59" s="2">
        <v>5529.0349999999999</v>
      </c>
      <c r="I59" s="2">
        <v>166.39625000000001</v>
      </c>
      <c r="J59" s="2">
        <v>8202.8824999999997</v>
      </c>
      <c r="K59" s="2">
        <v>1881.70875</v>
      </c>
      <c r="L59" s="2">
        <v>4589.5862500000003</v>
      </c>
      <c r="M59" s="2">
        <v>2637.51</v>
      </c>
      <c r="N59" s="2">
        <v>3000.5450000000001</v>
      </c>
      <c r="O59" s="2">
        <v>5005.74</v>
      </c>
      <c r="P59" s="2">
        <v>1241.6024999999995</v>
      </c>
      <c r="Q59" s="2">
        <v>7007.4762499999997</v>
      </c>
    </row>
    <row r="60" spans="1:17">
      <c r="A60" t="s">
        <v>143</v>
      </c>
      <c r="B60" s="46" t="s">
        <v>35</v>
      </c>
      <c r="C60" t="s">
        <v>41</v>
      </c>
      <c r="D60" t="s">
        <v>501</v>
      </c>
      <c r="E60" s="46" t="s">
        <v>42</v>
      </c>
      <c r="F60" s="2">
        <v>625</v>
      </c>
      <c r="G60" s="2">
        <v>-625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4933.5</v>
      </c>
    </row>
    <row r="61" spans="1:17">
      <c r="A61" t="s">
        <v>143</v>
      </c>
      <c r="B61" s="46" t="s">
        <v>35</v>
      </c>
      <c r="C61" t="s">
        <v>43</v>
      </c>
      <c r="D61" t="s">
        <v>502</v>
      </c>
      <c r="E61" s="46" t="s">
        <v>44</v>
      </c>
      <c r="F61" s="2">
        <v>9656.16</v>
      </c>
      <c r="G61" s="2">
        <v>6811.63</v>
      </c>
      <c r="H61" s="2">
        <v>5863.28</v>
      </c>
      <c r="I61" s="2">
        <v>6346.24</v>
      </c>
      <c r="J61" s="2">
        <v>0</v>
      </c>
      <c r="K61" s="2">
        <v>4023.12</v>
      </c>
      <c r="L61" s="2">
        <v>1327.76</v>
      </c>
      <c r="M61" s="2">
        <v>1491.68</v>
      </c>
      <c r="N61" s="2">
        <v>1152.4100000000001</v>
      </c>
      <c r="O61" s="2">
        <v>990.74</v>
      </c>
      <c r="P61" s="2">
        <v>3296.81</v>
      </c>
      <c r="Q61" s="2">
        <v>3217.8</v>
      </c>
    </row>
    <row r="62" spans="1:17">
      <c r="A62" t="s">
        <v>143</v>
      </c>
      <c r="B62" s="46" t="s">
        <v>113</v>
      </c>
      <c r="C62" t="s">
        <v>118</v>
      </c>
      <c r="D62" t="s">
        <v>503</v>
      </c>
      <c r="E62" s="46" t="s">
        <v>119</v>
      </c>
      <c r="F62" s="2">
        <v>4912.8729999999996</v>
      </c>
      <c r="G62" s="2">
        <v>738.7639999999999</v>
      </c>
      <c r="H62" s="2">
        <v>78.92</v>
      </c>
      <c r="I62" s="2">
        <v>-547.61</v>
      </c>
      <c r="J62" s="2">
        <v>26.520000000000003</v>
      </c>
      <c r="K62" s="2">
        <v>117.756</v>
      </c>
      <c r="L62" s="2">
        <v>234.05</v>
      </c>
      <c r="M62" s="2">
        <v>-0.01</v>
      </c>
      <c r="N62" s="2">
        <v>0</v>
      </c>
      <c r="O62" s="2">
        <v>0</v>
      </c>
      <c r="P62" s="2">
        <v>0</v>
      </c>
      <c r="Q62" s="2">
        <v>0</v>
      </c>
    </row>
    <row r="63" spans="1:17">
      <c r="A63" t="s">
        <v>143</v>
      </c>
      <c r="B63" s="46" t="s">
        <v>113</v>
      </c>
      <c r="C63" t="s">
        <v>121</v>
      </c>
      <c r="D63" t="s">
        <v>504</v>
      </c>
      <c r="E63" s="46" t="s">
        <v>122</v>
      </c>
      <c r="F63" s="2">
        <v>2712.76</v>
      </c>
      <c r="G63" s="2">
        <v>19097.334999999999</v>
      </c>
      <c r="H63" s="2">
        <v>-8007.87</v>
      </c>
      <c r="I63" s="2">
        <v>40977.763749999998</v>
      </c>
      <c r="J63" s="2">
        <v>1674.2637499999998</v>
      </c>
      <c r="K63" s="2">
        <v>2782.6949999999997</v>
      </c>
      <c r="L63" s="2">
        <v>11603.06875</v>
      </c>
      <c r="M63" s="2">
        <v>1000</v>
      </c>
      <c r="N63" s="2">
        <v>2322.41</v>
      </c>
      <c r="O63" s="2">
        <v>139.93</v>
      </c>
      <c r="P63" s="2">
        <v>854.52</v>
      </c>
      <c r="Q63" s="2">
        <v>375</v>
      </c>
    </row>
    <row r="64" spans="1:17">
      <c r="A64" t="s">
        <v>143</v>
      </c>
      <c r="B64" s="46" t="s">
        <v>93</v>
      </c>
      <c r="C64" t="s">
        <v>95</v>
      </c>
      <c r="D64" t="s">
        <v>505</v>
      </c>
      <c r="E64" s="46" t="s">
        <v>96</v>
      </c>
      <c r="F64" s="2">
        <v>7766.6175000000003</v>
      </c>
      <c r="G64" s="2">
        <v>9273.7674999999999</v>
      </c>
      <c r="H64" s="2">
        <v>8262.4565000000002</v>
      </c>
      <c r="I64" s="2">
        <v>9320.6769999999997</v>
      </c>
      <c r="J64" s="2">
        <v>8958.7970000000005</v>
      </c>
      <c r="K64" s="2">
        <v>8275.933500000001</v>
      </c>
      <c r="L64" s="2">
        <v>7672.0170000000007</v>
      </c>
      <c r="M64" s="2">
        <v>10005.609499999999</v>
      </c>
      <c r="N64" s="2">
        <v>10314.93</v>
      </c>
      <c r="O64" s="2">
        <v>8085.9</v>
      </c>
      <c r="P64" s="2">
        <v>7306.95</v>
      </c>
      <c r="Q64" s="2">
        <v>6733.4610000000002</v>
      </c>
    </row>
    <row r="65" spans="1:17">
      <c r="A65" t="s">
        <v>143</v>
      </c>
      <c r="B65" s="46" t="s">
        <v>93</v>
      </c>
      <c r="C65" t="s">
        <v>97</v>
      </c>
      <c r="D65" t="s">
        <v>506</v>
      </c>
      <c r="E65" s="46" t="s">
        <v>98</v>
      </c>
      <c r="F65" s="2">
        <v>842.36</v>
      </c>
      <c r="G65" s="2">
        <v>1491.53</v>
      </c>
      <c r="H65" s="2">
        <v>656.82</v>
      </c>
      <c r="I65" s="2">
        <v>2091.67</v>
      </c>
      <c r="J65" s="2">
        <v>1000.2</v>
      </c>
      <c r="K65" s="2">
        <v>1251.56</v>
      </c>
      <c r="L65" s="2">
        <v>333.27</v>
      </c>
      <c r="M65" s="2">
        <v>1000.31</v>
      </c>
      <c r="N65" s="2">
        <v>333.52</v>
      </c>
      <c r="O65" s="2">
        <v>0</v>
      </c>
      <c r="P65" s="2">
        <v>2063.46</v>
      </c>
      <c r="Q65" s="2">
        <v>0</v>
      </c>
    </row>
    <row r="66" spans="1:17">
      <c r="A66" t="s">
        <v>143</v>
      </c>
      <c r="B66" s="46" t="s">
        <v>93</v>
      </c>
      <c r="C66" t="s">
        <v>99</v>
      </c>
      <c r="D66" t="s">
        <v>507</v>
      </c>
      <c r="E66" s="46" t="s">
        <v>100</v>
      </c>
      <c r="F66" s="2">
        <v>5954.05</v>
      </c>
      <c r="G66" s="2">
        <v>6099.01</v>
      </c>
      <c r="H66" s="2">
        <v>8646.24</v>
      </c>
      <c r="I66" s="2">
        <v>6948.62</v>
      </c>
      <c r="J66" s="2">
        <v>6900</v>
      </c>
      <c r="K66" s="2">
        <v>7482.96</v>
      </c>
      <c r="L66" s="2">
        <v>6193.67</v>
      </c>
      <c r="M66" s="2">
        <v>6028.26</v>
      </c>
      <c r="N66" s="2">
        <v>3432.49</v>
      </c>
      <c r="O66" s="2">
        <v>4218.8599999999997</v>
      </c>
      <c r="P66" s="2">
        <v>4217.22</v>
      </c>
      <c r="Q66" s="2">
        <v>2453.9499999999998</v>
      </c>
    </row>
    <row r="67" spans="1:17">
      <c r="A67" t="s">
        <v>143</v>
      </c>
      <c r="B67" s="46" t="s">
        <v>93</v>
      </c>
      <c r="C67" t="s">
        <v>106</v>
      </c>
      <c r="D67" t="s">
        <v>508</v>
      </c>
      <c r="E67" s="46" t="s">
        <v>107</v>
      </c>
      <c r="F67" s="2">
        <v>1649.28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</row>
    <row r="68" spans="1:17">
      <c r="A68" t="s">
        <v>143</v>
      </c>
      <c r="B68" s="46" t="s">
        <v>93</v>
      </c>
      <c r="C68" t="s">
        <v>108</v>
      </c>
      <c r="D68" t="s">
        <v>509</v>
      </c>
      <c r="E68" s="46" t="s">
        <v>109</v>
      </c>
      <c r="F68" s="2">
        <v>3247.73</v>
      </c>
      <c r="G68" s="2">
        <v>349.91</v>
      </c>
      <c r="H68" s="2">
        <v>225.14</v>
      </c>
      <c r="I68" s="2">
        <v>218.55</v>
      </c>
      <c r="J68" s="2">
        <v>145.69</v>
      </c>
      <c r="K68" s="2">
        <v>485.65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</row>
    <row r="69" spans="1:17">
      <c r="A69" t="s">
        <v>142</v>
      </c>
      <c r="B69" s="46" t="s">
        <v>93</v>
      </c>
      <c r="C69" t="s">
        <v>101</v>
      </c>
      <c r="D69" t="s">
        <v>510</v>
      </c>
      <c r="E69" s="46" t="s">
        <v>102</v>
      </c>
      <c r="F69" s="2"/>
      <c r="G69" s="2">
        <v>3781.95</v>
      </c>
      <c r="H69" s="2">
        <v>1902.57</v>
      </c>
      <c r="I69" s="2">
        <v>1177.06</v>
      </c>
      <c r="J69" s="2">
        <v>2964.47</v>
      </c>
      <c r="K69" s="2">
        <v>2118.54</v>
      </c>
      <c r="L69" s="2">
        <v>2134.52</v>
      </c>
      <c r="M69" s="2">
        <v>1915.21</v>
      </c>
      <c r="N69" s="2">
        <v>1986.67</v>
      </c>
      <c r="O69" s="2">
        <v>2081.14</v>
      </c>
      <c r="P69" s="2">
        <v>754.18</v>
      </c>
      <c r="Q69" s="2">
        <v>560.5</v>
      </c>
    </row>
    <row r="70" spans="1:17">
      <c r="A70" t="s">
        <v>143</v>
      </c>
      <c r="B70" s="46" t="s">
        <v>93</v>
      </c>
      <c r="C70" t="s">
        <v>101</v>
      </c>
      <c r="D70" t="s">
        <v>511</v>
      </c>
      <c r="E70" s="46" t="s">
        <v>102</v>
      </c>
      <c r="F70" s="2"/>
      <c r="G70" s="2">
        <v>3781.95</v>
      </c>
      <c r="H70" s="2">
        <v>1902.57</v>
      </c>
      <c r="I70" s="2">
        <v>1177.06</v>
      </c>
      <c r="J70" s="2">
        <v>2964.47</v>
      </c>
      <c r="K70" s="2">
        <v>2118.54</v>
      </c>
      <c r="L70" s="2">
        <v>2134.52</v>
      </c>
      <c r="M70" s="2">
        <v>1915.21</v>
      </c>
      <c r="N70" s="2">
        <v>1986.67</v>
      </c>
      <c r="O70" s="2">
        <v>2081.14</v>
      </c>
      <c r="P70" s="2">
        <v>754.18</v>
      </c>
      <c r="Q70" s="2">
        <v>560.5</v>
      </c>
    </row>
    <row r="71" spans="1:17">
      <c r="A71" t="s">
        <v>143</v>
      </c>
      <c r="B71" s="46" t="s">
        <v>93</v>
      </c>
      <c r="C71" t="s">
        <v>104</v>
      </c>
      <c r="D71" t="s">
        <v>512</v>
      </c>
      <c r="E71" s="46" t="s">
        <v>105</v>
      </c>
      <c r="F71" s="2"/>
      <c r="G71" s="2"/>
      <c r="H71" s="2">
        <v>176.23</v>
      </c>
      <c r="I71" s="2">
        <v>138.11000000000001</v>
      </c>
      <c r="J71" s="2">
        <v>74.239999999999995</v>
      </c>
      <c r="K71" s="2">
        <v>341.81</v>
      </c>
      <c r="L71" s="2">
        <v>0</v>
      </c>
      <c r="M71" s="2">
        <v>0</v>
      </c>
      <c r="N71" s="2">
        <v>640</v>
      </c>
      <c r="O71" s="2">
        <v>0</v>
      </c>
      <c r="P71" s="2">
        <v>0</v>
      </c>
      <c r="Q71" s="2">
        <v>0</v>
      </c>
    </row>
    <row r="72" spans="1:17">
      <c r="A72" t="s">
        <v>143</v>
      </c>
      <c r="B72" s="46" t="s">
        <v>68</v>
      </c>
      <c r="C72" t="s">
        <v>91</v>
      </c>
      <c r="D72" t="s">
        <v>513</v>
      </c>
      <c r="E72" s="46" t="s">
        <v>92</v>
      </c>
      <c r="F72" s="2"/>
      <c r="G72" s="2"/>
      <c r="H72" s="2">
        <v>662.5</v>
      </c>
      <c r="I72" s="2">
        <v>-662.5</v>
      </c>
      <c r="J72" s="2">
        <v>0</v>
      </c>
      <c r="K72" s="2">
        <v>562.5</v>
      </c>
      <c r="L72" s="2">
        <v>-16.34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</row>
    <row r="73" spans="1:17">
      <c r="A73" t="s">
        <v>142</v>
      </c>
      <c r="B73" s="46" t="s">
        <v>93</v>
      </c>
      <c r="C73" t="s">
        <v>104</v>
      </c>
      <c r="D73" t="s">
        <v>514</v>
      </c>
      <c r="E73" s="46" t="s">
        <v>105</v>
      </c>
      <c r="F73" s="2"/>
      <c r="G73" s="2"/>
      <c r="H73" s="2">
        <v>176.23</v>
      </c>
      <c r="I73" s="2">
        <v>138.11000000000001</v>
      </c>
      <c r="J73" s="2">
        <v>74.239999999999995</v>
      </c>
      <c r="K73" s="2">
        <v>341.81</v>
      </c>
      <c r="L73" s="2">
        <v>0</v>
      </c>
      <c r="M73" s="2">
        <v>0</v>
      </c>
      <c r="N73" s="2">
        <v>640</v>
      </c>
      <c r="O73" s="2">
        <v>0</v>
      </c>
      <c r="P73" s="2">
        <v>0</v>
      </c>
      <c r="Q73" s="2">
        <v>0</v>
      </c>
    </row>
    <row r="74" spans="1:17">
      <c r="A74" t="s">
        <v>142</v>
      </c>
      <c r="B74" s="46" t="s">
        <v>68</v>
      </c>
      <c r="C74" t="s">
        <v>91</v>
      </c>
      <c r="D74" t="s">
        <v>515</v>
      </c>
      <c r="E74" s="46" t="s">
        <v>92</v>
      </c>
      <c r="F74" s="2"/>
      <c r="G74" s="2"/>
      <c r="H74" s="2">
        <v>662.5</v>
      </c>
      <c r="I74" s="2">
        <v>-662.5</v>
      </c>
      <c r="J74" s="2">
        <v>0</v>
      </c>
      <c r="K74" s="2">
        <v>562.5</v>
      </c>
      <c r="L74" s="2">
        <v>-16.34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</row>
    <row r="75" spans="1:17">
      <c r="A75" t="s">
        <v>143</v>
      </c>
      <c r="B75" s="46" t="s">
        <v>113</v>
      </c>
      <c r="C75" t="s">
        <v>165</v>
      </c>
      <c r="D75" t="s">
        <v>516</v>
      </c>
      <c r="E75" s="46" t="s">
        <v>289</v>
      </c>
      <c r="F75" s="2"/>
      <c r="G75" s="2"/>
      <c r="H75" s="2"/>
      <c r="I75" s="2"/>
      <c r="J75" s="2"/>
      <c r="K75" s="2"/>
      <c r="L75" s="2">
        <v>77512.681250000009</v>
      </c>
      <c r="M75" s="2">
        <v>134001.96</v>
      </c>
      <c r="N75" s="2">
        <v>255279.3425</v>
      </c>
      <c r="O75" s="2">
        <v>263895.93</v>
      </c>
      <c r="P75" s="2">
        <v>300143.45250000001</v>
      </c>
      <c r="Q75" s="2">
        <v>185333.73874999999</v>
      </c>
    </row>
    <row r="76" spans="1:17">
      <c r="A76" t="s">
        <v>142</v>
      </c>
      <c r="B76" s="46" t="s">
        <v>113</v>
      </c>
      <c r="C76" t="s">
        <v>165</v>
      </c>
      <c r="D76" t="s">
        <v>517</v>
      </c>
      <c r="E76" s="46" t="s">
        <v>289</v>
      </c>
      <c r="F76" s="2"/>
      <c r="G76" s="2"/>
      <c r="H76" s="2"/>
      <c r="I76" s="2"/>
      <c r="J76" s="2"/>
      <c r="K76" s="2"/>
      <c r="L76" s="2">
        <v>77512.641250000001</v>
      </c>
      <c r="M76" s="2">
        <v>134001.87</v>
      </c>
      <c r="N76" s="2">
        <v>255279.27250000002</v>
      </c>
      <c r="O76" s="2">
        <v>263895.89</v>
      </c>
      <c r="P76" s="2">
        <v>300143.39249999996</v>
      </c>
      <c r="Q76" s="2">
        <v>185334.03874999998</v>
      </c>
    </row>
    <row r="77" spans="1:17">
      <c r="A77" t="s">
        <v>142</v>
      </c>
      <c r="B77" s="46" t="s">
        <v>35</v>
      </c>
      <c r="C77" t="s">
        <v>172</v>
      </c>
      <c r="D77" t="s">
        <v>518</v>
      </c>
      <c r="E77" s="46" t="s">
        <v>241</v>
      </c>
      <c r="F77" s="2"/>
      <c r="G77" s="2"/>
      <c r="H77" s="2"/>
      <c r="I77" s="2"/>
      <c r="J77" s="2"/>
      <c r="K77" s="2"/>
      <c r="L77" s="2"/>
      <c r="M77" s="2"/>
      <c r="N77" s="2"/>
      <c r="O77" s="2">
        <v>1967.63</v>
      </c>
      <c r="P77" s="2">
        <v>1102.19</v>
      </c>
      <c r="Q77" s="2">
        <v>-3069.81</v>
      </c>
    </row>
    <row r="78" spans="1:17">
      <c r="A78" t="s">
        <v>142</v>
      </c>
      <c r="B78" s="46" t="s">
        <v>93</v>
      </c>
      <c r="C78" t="s">
        <v>171</v>
      </c>
      <c r="D78" t="s">
        <v>519</v>
      </c>
      <c r="E78" s="46" t="s">
        <v>282</v>
      </c>
      <c r="F78" s="2"/>
      <c r="G78" s="2"/>
      <c r="H78" s="2"/>
      <c r="I78" s="2"/>
      <c r="J78" s="2"/>
      <c r="K78" s="2"/>
      <c r="L78" s="2"/>
      <c r="M78" s="2"/>
      <c r="N78" s="2"/>
      <c r="O78" s="2">
        <v>41.25</v>
      </c>
      <c r="P78" s="2">
        <v>728.09</v>
      </c>
      <c r="Q78" s="2">
        <v>-127.4</v>
      </c>
    </row>
    <row r="79" spans="1:17">
      <c r="A79" t="s">
        <v>143</v>
      </c>
      <c r="B79" s="46" t="s">
        <v>35</v>
      </c>
      <c r="C79" t="s">
        <v>172</v>
      </c>
      <c r="D79" t="s">
        <v>520</v>
      </c>
      <c r="E79" s="46" t="s">
        <v>241</v>
      </c>
      <c r="F79" s="2"/>
      <c r="G79" s="2"/>
      <c r="H79" s="2"/>
      <c r="I79" s="2"/>
      <c r="J79" s="2"/>
      <c r="K79" s="2"/>
      <c r="L79" s="2"/>
      <c r="M79" s="2"/>
      <c r="N79" s="2"/>
      <c r="O79" s="2">
        <v>1967.63</v>
      </c>
      <c r="P79" s="2">
        <v>1102.19</v>
      </c>
      <c r="Q79" s="2">
        <v>-3069.81</v>
      </c>
    </row>
    <row r="80" spans="1:17">
      <c r="A80" t="s">
        <v>143</v>
      </c>
      <c r="B80" s="46" t="s">
        <v>93</v>
      </c>
      <c r="C80" t="s">
        <v>171</v>
      </c>
      <c r="D80" t="s">
        <v>521</v>
      </c>
      <c r="E80" s="46" t="s">
        <v>282</v>
      </c>
      <c r="F80" s="2"/>
      <c r="G80" s="2"/>
      <c r="H80" s="2"/>
      <c r="I80" s="2"/>
      <c r="J80" s="2"/>
      <c r="K80" s="2"/>
      <c r="L80" s="2"/>
      <c r="M80" s="2"/>
      <c r="N80" s="2"/>
      <c r="O80" s="2">
        <v>41.25</v>
      </c>
      <c r="P80" s="2">
        <v>728.09</v>
      </c>
      <c r="Q80" s="2">
        <v>-127.4</v>
      </c>
    </row>
    <row r="81" spans="1:17">
      <c r="A81" t="s">
        <v>142</v>
      </c>
      <c r="B81" s="46" t="s">
        <v>113</v>
      </c>
      <c r="C81" t="s">
        <v>175</v>
      </c>
      <c r="D81" t="s">
        <v>522</v>
      </c>
      <c r="E81" s="46" t="s">
        <v>287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>
        <v>1959.76</v>
      </c>
      <c r="Q81" s="2">
        <v>-62.5</v>
      </c>
    </row>
    <row r="82" spans="1:17">
      <c r="A82" t="s">
        <v>143</v>
      </c>
      <c r="B82" s="46" t="s">
        <v>113</v>
      </c>
      <c r="C82" t="s">
        <v>175</v>
      </c>
      <c r="D82" t="s">
        <v>523</v>
      </c>
      <c r="E82" s="46" t="s">
        <v>287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>
        <v>1959.76</v>
      </c>
      <c r="Q82" s="2">
        <v>-62.5</v>
      </c>
    </row>
  </sheetData>
  <autoFilter ref="A4:S82"/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B160"/>
  <sheetViews>
    <sheetView zoomScaleNormal="100" workbookViewId="0">
      <pane xSplit="3" ySplit="4" topLeftCell="D79" activePane="bottomRight" state="frozen"/>
      <selection activeCell="M18" sqref="M18"/>
      <selection pane="topRight" activeCell="M18" sqref="M18"/>
      <selection pane="bottomLeft" activeCell="M18" sqref="M18"/>
      <selection pane="bottomRight" activeCell="C98" sqref="C98"/>
    </sheetView>
  </sheetViews>
  <sheetFormatPr defaultColWidth="8.75" defaultRowHeight="15" outlineLevelRow="2" outlineLevelCol="1"/>
  <cols>
    <col min="1" max="1" width="19.75" style="67" customWidth="1"/>
    <col min="2" max="2" width="14.75" style="67" customWidth="1"/>
    <col min="3" max="3" width="46.25" style="67" customWidth="1"/>
    <col min="4" max="4" width="11.25" style="67" bestFit="1" customWidth="1"/>
    <col min="5" max="7" width="9.625" style="67" customWidth="1" outlineLevel="1"/>
    <col min="8" max="8" width="9.25" style="67" customWidth="1" outlineLevel="1"/>
    <col min="9" max="9" width="9.875" style="67" customWidth="1" outlineLevel="1"/>
    <col min="10" max="10" width="9.625" style="67" customWidth="1" outlineLevel="1"/>
    <col min="11" max="11" width="8.75" style="67" customWidth="1" outlineLevel="1"/>
    <col min="12" max="16" width="9.875" style="67" customWidth="1" outlineLevel="1"/>
    <col min="17" max="17" width="9.25" style="67" bestFit="1" customWidth="1"/>
    <col min="18" max="18" width="12" style="67" bestFit="1" customWidth="1"/>
    <col min="19" max="19" width="11.375" style="67" bestFit="1" customWidth="1"/>
    <col min="20" max="20" width="7.375" style="67" bestFit="1" customWidth="1"/>
    <col min="21" max="21" width="7.25" style="67" bestFit="1" customWidth="1"/>
    <col min="22" max="22" width="6.25" style="67" bestFit="1" customWidth="1"/>
    <col min="23" max="23" width="31" style="67" customWidth="1"/>
    <col min="24" max="24" width="8.75" style="67"/>
    <col min="25" max="25" width="76.625" style="67" customWidth="1"/>
    <col min="26" max="26" width="8.75" style="67" customWidth="1"/>
    <col min="27" max="16384" width="8.75" style="67"/>
  </cols>
  <sheetData>
    <row r="1" spans="1:27" s="64" customFormat="1" ht="26.25" thickBot="1">
      <c r="B1" s="59" t="s">
        <v>310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1"/>
      <c r="P1" s="62"/>
      <c r="Q1" s="61"/>
      <c r="R1" s="63" t="s">
        <v>311</v>
      </c>
      <c r="S1" s="61"/>
      <c r="T1" s="62"/>
      <c r="U1" s="62"/>
      <c r="V1" s="62"/>
      <c r="W1" s="62"/>
    </row>
    <row r="2" spans="1:27" ht="18.75">
      <c r="B2" s="65" t="s">
        <v>312</v>
      </c>
      <c r="C2" s="66"/>
      <c r="D2" s="69"/>
      <c r="E2" s="69" t="s">
        <v>25</v>
      </c>
      <c r="F2" s="69" t="s">
        <v>25</v>
      </c>
      <c r="G2" s="69" t="s">
        <v>25</v>
      </c>
      <c r="H2" s="69" t="s">
        <v>25</v>
      </c>
      <c r="I2" s="69" t="s">
        <v>25</v>
      </c>
      <c r="J2" s="69" t="s">
        <v>25</v>
      </c>
      <c r="K2" s="69" t="s">
        <v>25</v>
      </c>
      <c r="L2" s="69" t="s">
        <v>25</v>
      </c>
      <c r="M2" s="69" t="s">
        <v>235</v>
      </c>
      <c r="N2" s="69" t="s">
        <v>235</v>
      </c>
      <c r="O2" s="69" t="s">
        <v>235</v>
      </c>
      <c r="P2" s="69" t="s">
        <v>235</v>
      </c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7" ht="7.15" customHeight="1">
      <c r="B3" s="64"/>
      <c r="C3" s="66"/>
      <c r="D3" s="64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7" ht="15.75" thickBot="1">
      <c r="B4" s="71" t="s">
        <v>26</v>
      </c>
      <c r="C4" s="72" t="s">
        <v>27</v>
      </c>
      <c r="D4" s="73" t="s">
        <v>28</v>
      </c>
      <c r="E4" s="74">
        <v>45658</v>
      </c>
      <c r="F4" s="74">
        <v>45689</v>
      </c>
      <c r="G4" s="74">
        <v>45717</v>
      </c>
      <c r="H4" s="74">
        <v>45748</v>
      </c>
      <c r="I4" s="74">
        <v>45778</v>
      </c>
      <c r="J4" s="74">
        <v>45809</v>
      </c>
      <c r="K4" s="74">
        <v>45839</v>
      </c>
      <c r="L4" s="74">
        <v>45870</v>
      </c>
      <c r="M4" s="74">
        <v>45901</v>
      </c>
      <c r="N4" s="74">
        <v>45931</v>
      </c>
      <c r="O4" s="74">
        <v>45962</v>
      </c>
      <c r="P4" s="74">
        <v>45992</v>
      </c>
      <c r="Q4" s="75" t="s">
        <v>236</v>
      </c>
      <c r="R4" s="75" t="s">
        <v>237</v>
      </c>
      <c r="S4" s="76" t="s">
        <v>31</v>
      </c>
      <c r="T4" s="77" t="s">
        <v>313</v>
      </c>
      <c r="U4" s="77" t="s">
        <v>314</v>
      </c>
      <c r="V4" s="157" t="s">
        <v>33</v>
      </c>
      <c r="W4" s="78" t="s">
        <v>34</v>
      </c>
      <c r="X4" s="64"/>
      <c r="Y4" s="64"/>
      <c r="Z4" s="64"/>
    </row>
    <row r="5" spans="1:27">
      <c r="B5" s="79" t="s">
        <v>48</v>
      </c>
      <c r="C5" s="80"/>
      <c r="D5" s="81"/>
      <c r="E5" s="158"/>
      <c r="F5" s="158"/>
      <c r="G5" s="158"/>
      <c r="H5" s="158"/>
      <c r="I5" s="158"/>
      <c r="J5" s="158"/>
      <c r="K5" s="158"/>
      <c r="L5" s="158"/>
      <c r="M5" s="83"/>
      <c r="N5" s="83"/>
      <c r="O5" s="83"/>
      <c r="P5" s="83"/>
      <c r="Q5" s="81"/>
      <c r="R5" s="81"/>
      <c r="S5" s="84"/>
      <c r="T5" s="159"/>
      <c r="U5" s="85"/>
      <c r="V5" s="85"/>
      <c r="W5" s="86"/>
      <c r="X5" s="64"/>
      <c r="Y5" s="64"/>
      <c r="Z5" s="64"/>
    </row>
    <row r="6" spans="1:27" ht="16.5" outlineLevel="1" thickBot="1">
      <c r="A6" s="100" t="s">
        <v>48</v>
      </c>
      <c r="B6" s="123" t="s">
        <v>49</v>
      </c>
      <c r="C6" s="160" t="s">
        <v>315</v>
      </c>
      <c r="D6" s="89">
        <v>12359.98</v>
      </c>
      <c r="E6" s="90">
        <v>1907.2600000000002</v>
      </c>
      <c r="F6" s="90">
        <v>4815.8999999999996</v>
      </c>
      <c r="G6" s="90">
        <v>1202.7199999999993</v>
      </c>
      <c r="H6" s="90">
        <v>2155.1</v>
      </c>
      <c r="I6" s="90">
        <v>159.1399999999999</v>
      </c>
      <c r="J6" s="90">
        <v>602.77</v>
      </c>
      <c r="K6" s="90">
        <v>750.82</v>
      </c>
      <c r="L6" s="90">
        <v>766.27000000000032</v>
      </c>
      <c r="M6" s="90">
        <v>1752.3</v>
      </c>
      <c r="N6" s="90">
        <v>1752.3</v>
      </c>
      <c r="O6" s="90">
        <v>1752.3</v>
      </c>
      <c r="P6" s="91">
        <v>-247.70000000000005</v>
      </c>
      <c r="Q6" s="91">
        <v>17369.179999999997</v>
      </c>
      <c r="R6" s="92"/>
      <c r="S6" s="93">
        <v>17369.179999999997</v>
      </c>
      <c r="T6" s="161"/>
      <c r="U6" s="94" t="s">
        <v>316</v>
      </c>
      <c r="V6" s="162">
        <v>23000</v>
      </c>
      <c r="W6" s="95"/>
      <c r="X6" s="64"/>
      <c r="Y6" s="105" t="s">
        <v>244</v>
      </c>
      <c r="Z6" s="106">
        <v>375</v>
      </c>
    </row>
    <row r="7" spans="1:27" ht="16.5" outlineLevel="1" thickBot="1">
      <c r="A7" s="100" t="s">
        <v>48</v>
      </c>
      <c r="B7" s="123" t="s">
        <v>52</v>
      </c>
      <c r="C7" s="160" t="s">
        <v>317</v>
      </c>
      <c r="D7" s="89">
        <v>70101.399999999994</v>
      </c>
      <c r="E7" s="90">
        <v>3374.4100000000008</v>
      </c>
      <c r="F7" s="90">
        <v>11573.1</v>
      </c>
      <c r="G7" s="90">
        <v>15935.2</v>
      </c>
      <c r="H7" s="90">
        <v>8097.6699999999992</v>
      </c>
      <c r="I7" s="90">
        <v>6483.2899999999991</v>
      </c>
      <c r="J7" s="90">
        <v>7536.49</v>
      </c>
      <c r="K7" s="90">
        <v>9267.8799999999992</v>
      </c>
      <c r="L7" s="90">
        <v>7833.3599999999988</v>
      </c>
      <c r="M7" s="90">
        <v>9876.6</v>
      </c>
      <c r="N7" s="90">
        <v>14337</v>
      </c>
      <c r="O7" s="90">
        <v>8691.4079999999994</v>
      </c>
      <c r="P7" s="91">
        <v>2389.5</v>
      </c>
      <c r="Q7" s="91">
        <v>105395.908</v>
      </c>
      <c r="R7" s="92"/>
      <c r="S7" s="93">
        <v>105395.908</v>
      </c>
      <c r="T7" s="163"/>
      <c r="U7" s="94" t="s">
        <v>316</v>
      </c>
      <c r="V7" s="162">
        <v>23000</v>
      </c>
      <c r="W7" s="95"/>
      <c r="X7" s="64"/>
      <c r="Y7" s="105" t="s">
        <v>246</v>
      </c>
      <c r="Z7" s="106">
        <v>362</v>
      </c>
    </row>
    <row r="8" spans="1:27" ht="16.5" outlineLevel="1" thickBot="1">
      <c r="A8" s="100" t="s">
        <v>48</v>
      </c>
      <c r="B8" s="123" t="s">
        <v>54</v>
      </c>
      <c r="C8" s="160" t="s">
        <v>318</v>
      </c>
      <c r="D8" s="89">
        <v>46995.640000000007</v>
      </c>
      <c r="E8" s="90">
        <v>5658.09</v>
      </c>
      <c r="F8" s="90">
        <v>258.31000000000029</v>
      </c>
      <c r="G8" s="90">
        <v>3511.2000000000012</v>
      </c>
      <c r="H8" s="90">
        <v>4283.9199999999992</v>
      </c>
      <c r="I8" s="90">
        <v>2112.92</v>
      </c>
      <c r="J8" s="90">
        <v>2433.23</v>
      </c>
      <c r="K8" s="90">
        <v>18510.910000000007</v>
      </c>
      <c r="L8" s="90">
        <v>10227.059999999996</v>
      </c>
      <c r="M8" s="90">
        <v>1831.95</v>
      </c>
      <c r="N8" s="90">
        <v>1831.95</v>
      </c>
      <c r="O8" s="90">
        <v>1831.95</v>
      </c>
      <c r="P8" s="91">
        <v>1831.95</v>
      </c>
      <c r="Q8" s="91">
        <v>54323.439999999995</v>
      </c>
      <c r="R8" s="92"/>
      <c r="S8" s="93">
        <v>54323.439999999995</v>
      </c>
      <c r="T8" s="161"/>
      <c r="U8" s="94" t="s">
        <v>316</v>
      </c>
      <c r="V8" s="162">
        <v>23000</v>
      </c>
      <c r="W8" s="95"/>
      <c r="X8" s="64"/>
      <c r="Y8" s="105" t="s">
        <v>248</v>
      </c>
      <c r="Z8" s="106">
        <v>363</v>
      </c>
    </row>
    <row r="9" spans="1:27" ht="16.5" outlineLevel="1" thickBot="1">
      <c r="A9" s="100" t="s">
        <v>48</v>
      </c>
      <c r="B9" s="123" t="s">
        <v>56</v>
      </c>
      <c r="C9" s="160" t="s">
        <v>319</v>
      </c>
      <c r="D9" s="89">
        <v>519.06999999999994</v>
      </c>
      <c r="E9" s="90">
        <v>0</v>
      </c>
      <c r="F9" s="90">
        <v>0</v>
      </c>
      <c r="G9" s="90">
        <v>0</v>
      </c>
      <c r="H9" s="90">
        <v>464.72999999999996</v>
      </c>
      <c r="I9" s="90">
        <v>0</v>
      </c>
      <c r="J9" s="90">
        <v>0</v>
      </c>
      <c r="K9" s="90">
        <v>0</v>
      </c>
      <c r="L9" s="90">
        <v>54.34</v>
      </c>
      <c r="M9" s="90">
        <v>1210.68</v>
      </c>
      <c r="N9" s="90">
        <v>1210.68</v>
      </c>
      <c r="O9" s="90">
        <v>1210.68</v>
      </c>
      <c r="P9" s="91">
        <v>1210.68</v>
      </c>
      <c r="Q9" s="91">
        <v>5361.7900000000009</v>
      </c>
      <c r="R9" s="92"/>
      <c r="S9" s="93">
        <v>5361.7900000000009</v>
      </c>
      <c r="T9" s="161"/>
      <c r="U9" s="94" t="s">
        <v>316</v>
      </c>
      <c r="V9" s="162">
        <v>23000</v>
      </c>
      <c r="W9" s="95"/>
      <c r="X9" s="64"/>
      <c r="Y9" s="105" t="s">
        <v>250</v>
      </c>
      <c r="Z9" s="106">
        <v>361</v>
      </c>
    </row>
    <row r="10" spans="1:27" ht="16.5" outlineLevel="1" thickBot="1">
      <c r="A10" s="100" t="s">
        <v>48</v>
      </c>
      <c r="B10" s="123" t="s">
        <v>58</v>
      </c>
      <c r="C10" s="160" t="s">
        <v>320</v>
      </c>
      <c r="D10" s="89">
        <v>20636.68</v>
      </c>
      <c r="E10" s="90">
        <v>0</v>
      </c>
      <c r="F10" s="90">
        <v>2448</v>
      </c>
      <c r="G10" s="90">
        <v>5824.4599999999991</v>
      </c>
      <c r="H10" s="90">
        <v>4006.7600000000007</v>
      </c>
      <c r="I10" s="90">
        <v>4471.22</v>
      </c>
      <c r="J10" s="90">
        <v>3528</v>
      </c>
      <c r="K10" s="90">
        <v>165.16000000000003</v>
      </c>
      <c r="L10" s="90">
        <v>193.08</v>
      </c>
      <c r="M10" s="90">
        <v>4779</v>
      </c>
      <c r="N10" s="90">
        <v>4301.1000000000004</v>
      </c>
      <c r="O10" s="90">
        <v>7327.8</v>
      </c>
      <c r="P10" s="91">
        <v>2708.1</v>
      </c>
      <c r="Q10" s="91">
        <v>39752.68</v>
      </c>
      <c r="R10" s="92"/>
      <c r="S10" s="93">
        <v>39752.68</v>
      </c>
      <c r="T10" s="161"/>
      <c r="U10" s="94" t="s">
        <v>316</v>
      </c>
      <c r="V10" s="162">
        <v>23000</v>
      </c>
      <c r="W10" s="95"/>
      <c r="X10" s="64"/>
      <c r="Y10" s="105" t="s">
        <v>252</v>
      </c>
      <c r="Z10" s="106">
        <v>374</v>
      </c>
    </row>
    <row r="11" spans="1:27" ht="16.5" outlineLevel="1" thickBot="1">
      <c r="A11" s="100" t="s">
        <v>48</v>
      </c>
      <c r="B11" s="123" t="s">
        <v>60</v>
      </c>
      <c r="C11" s="160" t="s">
        <v>321</v>
      </c>
      <c r="D11" s="89">
        <v>99131.329999999987</v>
      </c>
      <c r="E11" s="90">
        <v>12767.810000000001</v>
      </c>
      <c r="F11" s="90">
        <v>14583.419999999998</v>
      </c>
      <c r="G11" s="90">
        <v>12450.260000000002</v>
      </c>
      <c r="H11" s="90">
        <v>26216.879999999997</v>
      </c>
      <c r="I11" s="90">
        <v>14022.4</v>
      </c>
      <c r="J11" s="90">
        <v>8196.7599999999984</v>
      </c>
      <c r="K11" s="90">
        <v>5616.6400000000012</v>
      </c>
      <c r="L11" s="90">
        <v>5277.16</v>
      </c>
      <c r="M11" s="90">
        <v>6372</v>
      </c>
      <c r="N11" s="90">
        <v>1911.6</v>
      </c>
      <c r="O11" s="90">
        <v>0</v>
      </c>
      <c r="P11" s="91">
        <v>0</v>
      </c>
      <c r="Q11" s="91">
        <v>107414.93</v>
      </c>
      <c r="R11" s="92"/>
      <c r="S11" s="93">
        <v>107414.93</v>
      </c>
      <c r="T11" s="161"/>
      <c r="U11" s="94" t="s">
        <v>316</v>
      </c>
      <c r="V11" s="162">
        <v>23000</v>
      </c>
      <c r="W11" s="95"/>
      <c r="X11" s="64"/>
      <c r="Y11" s="105" t="s">
        <v>254</v>
      </c>
      <c r="Z11" s="106">
        <v>364</v>
      </c>
    </row>
    <row r="12" spans="1:27" ht="16.5" outlineLevel="1" thickBot="1">
      <c r="A12" s="100" t="s">
        <v>48</v>
      </c>
      <c r="B12" s="123" t="s">
        <v>62</v>
      </c>
      <c r="C12" s="160" t="s">
        <v>63</v>
      </c>
      <c r="D12" s="89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1">
        <v>0</v>
      </c>
      <c r="Q12" s="91">
        <v>0</v>
      </c>
      <c r="R12" s="92"/>
      <c r="S12" s="93">
        <v>0</v>
      </c>
      <c r="T12" s="161"/>
      <c r="U12" s="94" t="s">
        <v>316</v>
      </c>
      <c r="V12" s="162">
        <v>23000</v>
      </c>
      <c r="W12" s="95"/>
      <c r="X12" s="64"/>
      <c r="Y12" s="105" t="s">
        <v>322</v>
      </c>
      <c r="Z12" s="106" t="e">
        <v>#N/A</v>
      </c>
    </row>
    <row r="13" spans="1:27" ht="16.5" outlineLevel="1" thickBot="1">
      <c r="A13" s="100" t="s">
        <v>48</v>
      </c>
      <c r="B13" s="123" t="s">
        <v>64</v>
      </c>
      <c r="C13" s="160" t="s">
        <v>65</v>
      </c>
      <c r="D13" s="89">
        <v>215.2700000000001</v>
      </c>
      <c r="E13" s="90">
        <v>215.27000000000004</v>
      </c>
      <c r="F13" s="90">
        <v>318.60000000000002</v>
      </c>
      <c r="G13" s="90">
        <v>-318.60000000000002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1">
        <v>0</v>
      </c>
      <c r="Q13" s="91">
        <v>215.2700000000001</v>
      </c>
      <c r="R13" s="92"/>
      <c r="S13" s="93">
        <v>215.2700000000001</v>
      </c>
      <c r="T13" s="161"/>
      <c r="U13" s="94" t="s">
        <v>316</v>
      </c>
      <c r="V13" s="162">
        <v>23000</v>
      </c>
      <c r="W13" s="95"/>
      <c r="X13" s="64"/>
      <c r="Y13" s="105" t="s">
        <v>255</v>
      </c>
      <c r="Z13" s="106">
        <v>385</v>
      </c>
    </row>
    <row r="14" spans="1:27" ht="16.5" outlineLevel="1" thickBot="1">
      <c r="A14" s="100" t="s">
        <v>48</v>
      </c>
      <c r="B14" s="123" t="s">
        <v>66</v>
      </c>
      <c r="C14" s="160" t="s">
        <v>256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1">
        <v>0</v>
      </c>
      <c r="Q14" s="91">
        <v>0</v>
      </c>
      <c r="R14" s="92"/>
      <c r="S14" s="93">
        <v>0</v>
      </c>
      <c r="T14" s="163"/>
      <c r="U14" s="94" t="s">
        <v>316</v>
      </c>
      <c r="V14" s="162">
        <v>23000</v>
      </c>
      <c r="W14" s="95"/>
      <c r="X14" s="64"/>
      <c r="Y14" s="105" t="s">
        <v>323</v>
      </c>
      <c r="Z14" s="106" t="e">
        <v>#N/A</v>
      </c>
    </row>
    <row r="15" spans="1:27" ht="5.45" customHeight="1" outlineLevel="1">
      <c r="B15" s="98"/>
      <c r="C15" s="107"/>
      <c r="D15" s="89">
        <v>0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91">
        <v>0</v>
      </c>
      <c r="R15" s="132"/>
      <c r="S15" s="164"/>
      <c r="T15" s="163"/>
      <c r="U15" s="94"/>
      <c r="V15" s="94"/>
      <c r="W15" s="95"/>
      <c r="X15" s="64"/>
      <c r="Y15" s="64"/>
      <c r="Z15" s="64"/>
      <c r="AA15" s="64"/>
    </row>
    <row r="16" spans="1:27" ht="16.5" thickBot="1">
      <c r="B16" s="99" t="s">
        <v>47</v>
      </c>
      <c r="C16" s="100" t="s">
        <v>48</v>
      </c>
      <c r="D16" s="101">
        <v>249959.36999999997</v>
      </c>
      <c r="E16" s="101">
        <v>23922.840000000004</v>
      </c>
      <c r="F16" s="101">
        <v>33997.329999999994</v>
      </c>
      <c r="G16" s="101">
        <v>38605.24</v>
      </c>
      <c r="H16" s="101">
        <v>45225.06</v>
      </c>
      <c r="I16" s="101">
        <v>27248.97</v>
      </c>
      <c r="J16" s="101">
        <v>22297.25</v>
      </c>
      <c r="K16" s="101">
        <v>34311.410000000011</v>
      </c>
      <c r="L16" s="101">
        <v>24351.269999999997</v>
      </c>
      <c r="M16" s="101">
        <v>25822.53</v>
      </c>
      <c r="N16" s="101">
        <v>25344.629999999997</v>
      </c>
      <c r="O16" s="101">
        <v>20814.137999999999</v>
      </c>
      <c r="P16" s="101">
        <v>7892.5300000000007</v>
      </c>
      <c r="Q16" s="101">
        <v>329833.19799999997</v>
      </c>
      <c r="R16" s="101">
        <v>304174.88500000001</v>
      </c>
      <c r="S16" s="102">
        <v>25658.312999999966</v>
      </c>
      <c r="T16" s="165"/>
      <c r="U16" s="112" t="s">
        <v>316</v>
      </c>
      <c r="V16" s="166">
        <v>23000</v>
      </c>
      <c r="W16" s="113"/>
      <c r="X16" s="64"/>
      <c r="Y16" s="64"/>
      <c r="Z16" s="64"/>
      <c r="AA16" s="64"/>
    </row>
    <row r="17" spans="1:26">
      <c r="B17" s="79" t="s">
        <v>324</v>
      </c>
      <c r="C17" s="80"/>
      <c r="D17" s="81"/>
      <c r="E17" s="158"/>
      <c r="F17" s="158"/>
      <c r="G17" s="158"/>
      <c r="H17" s="158"/>
      <c r="I17" s="158"/>
      <c r="J17" s="158"/>
      <c r="K17" s="158"/>
      <c r="L17" s="158"/>
      <c r="M17" s="83"/>
      <c r="N17" s="83"/>
      <c r="O17" s="83"/>
      <c r="P17" s="83"/>
      <c r="Q17" s="81"/>
      <c r="R17" s="81"/>
      <c r="S17" s="84"/>
      <c r="T17" s="159"/>
      <c r="U17" s="85"/>
      <c r="V17" s="85"/>
      <c r="W17" s="86"/>
      <c r="X17" s="64"/>
      <c r="Y17" s="64"/>
      <c r="Z17" s="64"/>
    </row>
    <row r="18" spans="1:26" ht="16.5" outlineLevel="1" thickBot="1">
      <c r="A18" s="111" t="s">
        <v>324</v>
      </c>
      <c r="B18" s="123" t="s">
        <v>129</v>
      </c>
      <c r="C18" s="160" t="s">
        <v>325</v>
      </c>
      <c r="D18" s="89">
        <v>20515.140000000021</v>
      </c>
      <c r="E18" s="90">
        <v>3928.4300000000121</v>
      </c>
      <c r="F18" s="90">
        <v>16753.109999999997</v>
      </c>
      <c r="G18" s="90">
        <v>2803.9700000000043</v>
      </c>
      <c r="H18" s="90">
        <v>17642.43</v>
      </c>
      <c r="I18" s="90">
        <v>-18992.86</v>
      </c>
      <c r="J18" s="90">
        <v>-6400.0299999999934</v>
      </c>
      <c r="K18" s="90">
        <v>2267.3500000000004</v>
      </c>
      <c r="L18" s="90">
        <v>2512.7399999999998</v>
      </c>
      <c r="M18" s="90">
        <v>11000</v>
      </c>
      <c r="N18" s="90">
        <v>8000</v>
      </c>
      <c r="O18" s="90">
        <v>0</v>
      </c>
      <c r="P18" s="91">
        <v>0</v>
      </c>
      <c r="Q18" s="91">
        <v>39515.140000000021</v>
      </c>
      <c r="R18" s="92"/>
      <c r="S18" s="93">
        <v>39515.140000000021</v>
      </c>
      <c r="T18" s="161"/>
      <c r="U18" s="94" t="s">
        <v>316</v>
      </c>
      <c r="V18" s="162">
        <v>23000</v>
      </c>
      <c r="W18" s="110"/>
      <c r="X18" s="64"/>
      <c r="Y18" s="109" t="s">
        <v>326</v>
      </c>
      <c r="Z18" s="106">
        <v>372</v>
      </c>
    </row>
    <row r="19" spans="1:26" ht="16.5" outlineLevel="1" thickBot="1">
      <c r="A19" s="111" t="s">
        <v>324</v>
      </c>
      <c r="B19" s="123" t="s">
        <v>130</v>
      </c>
      <c r="C19" s="160" t="s">
        <v>327</v>
      </c>
      <c r="D19" s="89">
        <v>238799.61000000002</v>
      </c>
      <c r="E19" s="90">
        <v>16373.979999999998</v>
      </c>
      <c r="F19" s="90">
        <v>33385.19</v>
      </c>
      <c r="G19" s="90">
        <v>24254.769999999997</v>
      </c>
      <c r="H19" s="90">
        <v>47932.14</v>
      </c>
      <c r="I19" s="90">
        <v>19742.07</v>
      </c>
      <c r="J19" s="90">
        <v>25061.25</v>
      </c>
      <c r="K19" s="90">
        <v>34459.800000000003</v>
      </c>
      <c r="L19" s="90">
        <v>37590.410000000003</v>
      </c>
      <c r="M19" s="90">
        <v>29500</v>
      </c>
      <c r="N19" s="90">
        <v>29500</v>
      </c>
      <c r="O19" s="90">
        <v>29500</v>
      </c>
      <c r="P19" s="91">
        <v>29500</v>
      </c>
      <c r="Q19" s="91">
        <v>356799.61</v>
      </c>
      <c r="R19" s="92"/>
      <c r="S19" s="93">
        <v>356799.61</v>
      </c>
      <c r="T19" s="167"/>
      <c r="U19" s="94" t="s">
        <v>316</v>
      </c>
      <c r="V19" s="162">
        <v>23000</v>
      </c>
      <c r="W19" s="168"/>
      <c r="X19" s="64"/>
      <c r="Y19" s="109" t="s">
        <v>328</v>
      </c>
      <c r="Z19" s="106">
        <v>365</v>
      </c>
    </row>
    <row r="20" spans="1:26" ht="16.5" outlineLevel="1" thickBot="1">
      <c r="A20" s="111" t="s">
        <v>324</v>
      </c>
      <c r="B20" s="123" t="s">
        <v>131</v>
      </c>
      <c r="C20" s="160" t="s">
        <v>329</v>
      </c>
      <c r="D20" s="89">
        <v>77541.509999999995</v>
      </c>
      <c r="E20" s="90">
        <v>23819.63</v>
      </c>
      <c r="F20" s="90">
        <v>1293.7299999999989</v>
      </c>
      <c r="G20" s="90">
        <v>7175.4399999999987</v>
      </c>
      <c r="H20" s="90">
        <v>2660.4900000000016</v>
      </c>
      <c r="I20" s="90">
        <v>7250.0599999999995</v>
      </c>
      <c r="J20" s="90">
        <v>13014.730000000005</v>
      </c>
      <c r="K20" s="90">
        <v>7108.7</v>
      </c>
      <c r="L20" s="90">
        <v>15218.729999999998</v>
      </c>
      <c r="M20" s="90">
        <v>36700</v>
      </c>
      <c r="N20" s="90">
        <v>38700</v>
      </c>
      <c r="O20" s="90">
        <v>45250</v>
      </c>
      <c r="P20" s="91">
        <v>29750</v>
      </c>
      <c r="Q20" s="91">
        <v>227941.51</v>
      </c>
      <c r="R20" s="92"/>
      <c r="S20" s="93">
        <v>227941.51</v>
      </c>
      <c r="T20" s="163"/>
      <c r="U20" s="94" t="s">
        <v>316</v>
      </c>
      <c r="V20" s="162">
        <v>23000</v>
      </c>
      <c r="W20" s="110"/>
      <c r="X20" s="64"/>
      <c r="Y20" s="109" t="s">
        <v>330</v>
      </c>
      <c r="Z20" s="106">
        <v>366</v>
      </c>
    </row>
    <row r="21" spans="1:26" ht="16.5" outlineLevel="1" thickBot="1">
      <c r="A21" s="111" t="s">
        <v>324</v>
      </c>
      <c r="B21" s="123" t="s">
        <v>149</v>
      </c>
      <c r="C21" s="160" t="s">
        <v>331</v>
      </c>
      <c r="D21" s="89">
        <v>14737.89</v>
      </c>
      <c r="E21" s="90">
        <v>7810.95</v>
      </c>
      <c r="F21" s="90">
        <v>0</v>
      </c>
      <c r="G21" s="90">
        <v>845.07</v>
      </c>
      <c r="H21" s="90">
        <v>5209.7199999999993</v>
      </c>
      <c r="I21" s="90">
        <v>0</v>
      </c>
      <c r="J21" s="90">
        <v>0</v>
      </c>
      <c r="K21" s="90">
        <v>1682.0099999999998</v>
      </c>
      <c r="L21" s="90">
        <v>-809.86000000000013</v>
      </c>
      <c r="M21" s="90">
        <v>6300</v>
      </c>
      <c r="N21" s="90">
        <v>6550</v>
      </c>
      <c r="O21" s="90">
        <v>7250</v>
      </c>
      <c r="P21" s="91">
        <v>6997</v>
      </c>
      <c r="Q21" s="91">
        <v>41834.89</v>
      </c>
      <c r="R21" s="92"/>
      <c r="S21" s="93">
        <v>41834.89</v>
      </c>
      <c r="T21" s="163"/>
      <c r="U21" s="94" t="s">
        <v>316</v>
      </c>
      <c r="V21" s="162">
        <v>23000</v>
      </c>
      <c r="W21" s="110"/>
      <c r="X21" s="64"/>
      <c r="Y21" s="109" t="s">
        <v>332</v>
      </c>
      <c r="Z21" s="106">
        <v>383</v>
      </c>
    </row>
    <row r="22" spans="1:26" ht="16.5" outlineLevel="1" thickBot="1">
      <c r="A22" s="111" t="s">
        <v>324</v>
      </c>
      <c r="B22" s="123" t="s">
        <v>132</v>
      </c>
      <c r="C22" s="160" t="s">
        <v>333</v>
      </c>
      <c r="D22" s="89">
        <v>97991.700000000012</v>
      </c>
      <c r="E22" s="90">
        <v>1356.6</v>
      </c>
      <c r="F22" s="90">
        <v>176</v>
      </c>
      <c r="G22" s="90">
        <v>12132</v>
      </c>
      <c r="H22" s="90">
        <v>59127.700000000004</v>
      </c>
      <c r="I22" s="90">
        <v>8279.9999999999964</v>
      </c>
      <c r="J22" s="90">
        <v>12468.8</v>
      </c>
      <c r="K22" s="90">
        <v>160</v>
      </c>
      <c r="L22" s="90">
        <v>4290.6000000000004</v>
      </c>
      <c r="M22" s="90">
        <v>5750</v>
      </c>
      <c r="N22" s="90">
        <v>6250</v>
      </c>
      <c r="O22" s="90">
        <v>7500</v>
      </c>
      <c r="P22" s="91">
        <v>5000</v>
      </c>
      <c r="Q22" s="91">
        <v>122491.70000000001</v>
      </c>
      <c r="R22" s="92"/>
      <c r="S22" s="93">
        <v>122491.70000000001</v>
      </c>
      <c r="T22" s="161"/>
      <c r="U22" s="94" t="s">
        <v>316</v>
      </c>
      <c r="V22" s="162">
        <v>23000</v>
      </c>
      <c r="W22" s="110"/>
      <c r="X22" s="64"/>
      <c r="Y22" s="109" t="s">
        <v>334</v>
      </c>
      <c r="Z22" s="106">
        <v>373</v>
      </c>
    </row>
    <row r="23" spans="1:26" ht="16.5" outlineLevel="1" thickBot="1">
      <c r="A23" s="111" t="s">
        <v>324</v>
      </c>
      <c r="B23" s="123" t="s">
        <v>133</v>
      </c>
      <c r="C23" s="160" t="s">
        <v>335</v>
      </c>
      <c r="D23" s="89">
        <v>32311.350000000002</v>
      </c>
      <c r="E23" s="90">
        <v>-1396</v>
      </c>
      <c r="F23" s="90">
        <v>458.5</v>
      </c>
      <c r="G23" s="90">
        <v>3274.75</v>
      </c>
      <c r="H23" s="90">
        <v>2865.5</v>
      </c>
      <c r="I23" s="90">
        <v>18112.940000000002</v>
      </c>
      <c r="J23" s="90">
        <v>1421</v>
      </c>
      <c r="K23" s="90">
        <v>3605.2000000000003</v>
      </c>
      <c r="L23" s="90">
        <v>3969.46</v>
      </c>
      <c r="M23" s="90">
        <v>0</v>
      </c>
      <c r="N23" s="90">
        <v>0</v>
      </c>
      <c r="O23" s="90">
        <v>0</v>
      </c>
      <c r="P23" s="91">
        <v>0</v>
      </c>
      <c r="Q23" s="91">
        <v>32311.350000000002</v>
      </c>
      <c r="R23" s="92"/>
      <c r="S23" s="93">
        <v>32311.350000000002</v>
      </c>
      <c r="T23" s="161"/>
      <c r="U23" s="94" t="s">
        <v>316</v>
      </c>
      <c r="V23" s="162">
        <v>23000</v>
      </c>
      <c r="W23" s="110"/>
      <c r="X23" s="64"/>
      <c r="Y23" s="109" t="s">
        <v>336</v>
      </c>
      <c r="Z23" s="106">
        <v>382</v>
      </c>
    </row>
    <row r="24" spans="1:26" ht="16.5" outlineLevel="1" thickBot="1">
      <c r="A24" s="111" t="s">
        <v>324</v>
      </c>
      <c r="B24" s="123" t="s">
        <v>134</v>
      </c>
      <c r="C24" s="160" t="s">
        <v>337</v>
      </c>
      <c r="D24" s="89">
        <v>20114.72</v>
      </c>
      <c r="E24" s="90">
        <v>2684.0299999999997</v>
      </c>
      <c r="F24" s="90">
        <v>2852.02</v>
      </c>
      <c r="G24" s="90">
        <v>2264.4499999999998</v>
      </c>
      <c r="H24" s="90">
        <v>0</v>
      </c>
      <c r="I24" s="90">
        <v>2300.71</v>
      </c>
      <c r="J24" s="90">
        <v>2523.4499999999998</v>
      </c>
      <c r="K24" s="90">
        <v>2427.62</v>
      </c>
      <c r="L24" s="90">
        <v>5062.4400000000005</v>
      </c>
      <c r="M24" s="90">
        <v>0</v>
      </c>
      <c r="N24" s="90">
        <v>0</v>
      </c>
      <c r="O24" s="90">
        <v>0</v>
      </c>
      <c r="P24" s="91">
        <v>0</v>
      </c>
      <c r="Q24" s="91">
        <v>20114.72</v>
      </c>
      <c r="R24" s="92"/>
      <c r="S24" s="93">
        <v>20114.72</v>
      </c>
      <c r="T24" s="161"/>
      <c r="U24" s="94" t="s">
        <v>316</v>
      </c>
      <c r="V24" s="162">
        <v>23000</v>
      </c>
      <c r="W24" s="110"/>
      <c r="X24" s="64"/>
      <c r="Y24" s="109" t="s">
        <v>338</v>
      </c>
      <c r="Z24" s="106">
        <v>386</v>
      </c>
    </row>
    <row r="25" spans="1:26" ht="16.5" outlineLevel="1" thickBot="1">
      <c r="A25" s="111" t="s">
        <v>324</v>
      </c>
      <c r="B25" s="123" t="s">
        <v>176</v>
      </c>
      <c r="C25" s="160" t="s">
        <v>339</v>
      </c>
      <c r="D25" s="89">
        <v>16089.560000000001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2995.7</v>
      </c>
      <c r="K25" s="90">
        <v>6315.73</v>
      </c>
      <c r="L25" s="90">
        <v>6778.13</v>
      </c>
      <c r="M25" s="90">
        <v>5250</v>
      </c>
      <c r="N25" s="90">
        <v>5250</v>
      </c>
      <c r="O25" s="90">
        <v>5250</v>
      </c>
      <c r="P25" s="91">
        <v>5250</v>
      </c>
      <c r="Q25" s="91">
        <v>37089.56</v>
      </c>
      <c r="R25" s="92"/>
      <c r="S25" s="93">
        <v>37089.56</v>
      </c>
      <c r="T25" s="163"/>
      <c r="U25" s="94" t="s">
        <v>316</v>
      </c>
      <c r="V25" s="162">
        <v>23000</v>
      </c>
      <c r="W25" s="110"/>
      <c r="X25" s="64"/>
      <c r="Y25" s="109" t="s">
        <v>340</v>
      </c>
      <c r="Z25" s="106">
        <v>412</v>
      </c>
    </row>
    <row r="26" spans="1:26" ht="16.5" outlineLevel="1" thickBot="1">
      <c r="A26" s="111" t="s">
        <v>324</v>
      </c>
      <c r="B26" s="123" t="s">
        <v>135</v>
      </c>
      <c r="C26" s="160" t="s">
        <v>341</v>
      </c>
      <c r="D26" s="89">
        <v>42831.75</v>
      </c>
      <c r="E26" s="90">
        <v>-1825.7299999999996</v>
      </c>
      <c r="F26" s="90">
        <v>3241.4400000000005</v>
      </c>
      <c r="G26" s="90">
        <v>5650.8600000000006</v>
      </c>
      <c r="H26" s="90">
        <v>12590.26</v>
      </c>
      <c r="I26" s="90">
        <v>1362.8300000000002</v>
      </c>
      <c r="J26" s="90">
        <v>9018.24</v>
      </c>
      <c r="K26" s="90">
        <v>4515.7300000000005</v>
      </c>
      <c r="L26" s="90">
        <v>8278.119999999999</v>
      </c>
      <c r="M26" s="90">
        <v>5250</v>
      </c>
      <c r="N26" s="90">
        <v>5250</v>
      </c>
      <c r="O26" s="90">
        <v>5250</v>
      </c>
      <c r="P26" s="91">
        <v>5250</v>
      </c>
      <c r="Q26" s="91">
        <v>63831.75</v>
      </c>
      <c r="R26" s="92"/>
      <c r="S26" s="93">
        <v>63831.75</v>
      </c>
      <c r="T26" s="161"/>
      <c r="U26" s="94" t="s">
        <v>316</v>
      </c>
      <c r="V26" s="162">
        <v>23000</v>
      </c>
      <c r="W26" s="110"/>
      <c r="X26" s="64"/>
      <c r="Y26" s="109" t="s">
        <v>342</v>
      </c>
      <c r="Z26" s="106">
        <v>367</v>
      </c>
    </row>
    <row r="27" spans="1:26" ht="16.5" outlineLevel="1" thickBot="1">
      <c r="A27" s="111" t="s">
        <v>324</v>
      </c>
      <c r="B27" s="123" t="s">
        <v>136</v>
      </c>
      <c r="C27" s="160" t="s">
        <v>343</v>
      </c>
      <c r="D27" s="89">
        <v>33269.96</v>
      </c>
      <c r="E27" s="90">
        <v>-7500</v>
      </c>
      <c r="F27" s="90">
        <v>0</v>
      </c>
      <c r="G27" s="90">
        <v>0</v>
      </c>
      <c r="H27" s="90">
        <v>6245.87</v>
      </c>
      <c r="I27" s="90">
        <v>20258.190000000002</v>
      </c>
      <c r="J27" s="90">
        <v>-815.11000000000047</v>
      </c>
      <c r="K27" s="90">
        <v>3990.8599999999997</v>
      </c>
      <c r="L27" s="90">
        <v>11090.15</v>
      </c>
      <c r="M27" s="90">
        <v>17200</v>
      </c>
      <c r="N27" s="90">
        <v>17200</v>
      </c>
      <c r="O27" s="90">
        <v>15200</v>
      </c>
      <c r="P27" s="91">
        <v>15200</v>
      </c>
      <c r="Q27" s="91">
        <v>98069.959999999992</v>
      </c>
      <c r="R27" s="92"/>
      <c r="S27" s="93">
        <v>98069.959999999992</v>
      </c>
      <c r="T27" s="163"/>
      <c r="U27" s="94" t="s">
        <v>316</v>
      </c>
      <c r="V27" s="162">
        <v>23000</v>
      </c>
      <c r="W27" s="110"/>
      <c r="X27" s="64"/>
      <c r="Y27" s="109" t="s">
        <v>344</v>
      </c>
      <c r="Z27" s="106">
        <v>378</v>
      </c>
    </row>
    <row r="28" spans="1:26" ht="16.5" outlineLevel="1" thickBot="1">
      <c r="A28" s="111" t="s">
        <v>324</v>
      </c>
      <c r="B28" s="123" t="s">
        <v>345</v>
      </c>
      <c r="C28" s="160" t="s">
        <v>346</v>
      </c>
      <c r="D28" s="89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133">
        <v>0</v>
      </c>
      <c r="Q28" s="91">
        <v>0</v>
      </c>
      <c r="R28" s="92"/>
      <c r="S28" s="93">
        <v>0</v>
      </c>
      <c r="T28" s="163"/>
      <c r="U28" s="94" t="s">
        <v>316</v>
      </c>
      <c r="V28" s="162">
        <v>23000</v>
      </c>
      <c r="W28" s="110"/>
      <c r="X28" s="64"/>
      <c r="Y28" s="109" t="s">
        <v>347</v>
      </c>
      <c r="Z28" s="106" t="e">
        <v>#N/A</v>
      </c>
    </row>
    <row r="29" spans="1:26" ht="16.5" outlineLevel="1" thickBot="1">
      <c r="A29" s="111" t="s">
        <v>324</v>
      </c>
      <c r="B29" s="123" t="s">
        <v>348</v>
      </c>
      <c r="C29" s="160" t="s">
        <v>349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1">
        <v>0</v>
      </c>
      <c r="Q29" s="91">
        <v>0</v>
      </c>
      <c r="R29" s="92"/>
      <c r="S29" s="93">
        <v>0</v>
      </c>
      <c r="T29" s="163"/>
      <c r="U29" s="94" t="s">
        <v>316</v>
      </c>
      <c r="V29" s="162">
        <v>23000</v>
      </c>
      <c r="W29" s="110"/>
      <c r="X29" s="64"/>
      <c r="Y29" s="109" t="s">
        <v>350</v>
      </c>
      <c r="Z29" s="106" t="e">
        <v>#N/A</v>
      </c>
    </row>
    <row r="30" spans="1:26" ht="5.45" customHeight="1" outlineLevel="1">
      <c r="B30" s="98"/>
      <c r="C30" s="107"/>
      <c r="D30" s="130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3"/>
      <c r="Q30" s="91">
        <v>0</v>
      </c>
      <c r="R30" s="132"/>
      <c r="S30" s="164"/>
      <c r="T30" s="161"/>
      <c r="U30" s="94"/>
      <c r="V30" s="94"/>
      <c r="W30" s="110"/>
      <c r="X30" s="64"/>
      <c r="Y30" s="109"/>
      <c r="Z30" s="106" t="e">
        <v>#N/A</v>
      </c>
    </row>
    <row r="31" spans="1:26" ht="16.5" thickBot="1">
      <c r="B31" s="99" t="s">
        <v>47</v>
      </c>
      <c r="C31" s="111" t="s">
        <v>324</v>
      </c>
      <c r="D31" s="101">
        <v>594203.18999999994</v>
      </c>
      <c r="E31" s="101">
        <v>45251.89</v>
      </c>
      <c r="F31" s="101">
        <v>58159.99</v>
      </c>
      <c r="G31" s="101">
        <v>58401.31</v>
      </c>
      <c r="H31" s="101">
        <v>154274.11000000002</v>
      </c>
      <c r="I31" s="101">
        <v>58313.94</v>
      </c>
      <c r="J31" s="101">
        <v>59288.030000000006</v>
      </c>
      <c r="K31" s="101">
        <v>66533</v>
      </c>
      <c r="L31" s="101">
        <v>93980.919999999984</v>
      </c>
      <c r="M31" s="101">
        <v>116950</v>
      </c>
      <c r="N31" s="101">
        <v>116700</v>
      </c>
      <c r="O31" s="101">
        <v>115200</v>
      </c>
      <c r="P31" s="101">
        <v>96947</v>
      </c>
      <c r="Q31" s="101">
        <v>1040000.19</v>
      </c>
      <c r="R31" s="101">
        <v>1040000</v>
      </c>
      <c r="S31" s="102">
        <v>0.18999999994412065</v>
      </c>
      <c r="T31" s="165"/>
      <c r="U31" s="112" t="s">
        <v>351</v>
      </c>
      <c r="V31" s="166">
        <v>23000</v>
      </c>
      <c r="W31" s="169" t="s">
        <v>352</v>
      </c>
      <c r="X31" s="64"/>
      <c r="Y31" s="109"/>
      <c r="Z31" s="106" t="e">
        <v>#N/A</v>
      </c>
    </row>
    <row r="32" spans="1:26">
      <c r="B32" s="79" t="s">
        <v>93</v>
      </c>
      <c r="C32" s="80"/>
      <c r="D32" s="81"/>
      <c r="E32" s="158"/>
      <c r="F32" s="158"/>
      <c r="G32" s="158"/>
      <c r="H32" s="158"/>
      <c r="I32" s="158"/>
      <c r="J32" s="158"/>
      <c r="K32" s="158"/>
      <c r="L32" s="158"/>
      <c r="M32" s="83"/>
      <c r="N32" s="83"/>
      <c r="O32" s="83"/>
      <c r="P32" s="83"/>
      <c r="Q32" s="81"/>
      <c r="R32" s="81"/>
      <c r="S32" s="84"/>
      <c r="T32" s="159"/>
      <c r="U32" s="85"/>
      <c r="V32" s="85"/>
      <c r="W32" s="86"/>
      <c r="X32" s="64"/>
      <c r="Y32" s="64"/>
      <c r="Z32" s="64"/>
    </row>
    <row r="33" spans="1:26" ht="16.5" outlineLevel="1" thickBot="1">
      <c r="A33" s="111" t="s">
        <v>93</v>
      </c>
      <c r="B33" s="123" t="s">
        <v>95</v>
      </c>
      <c r="C33" s="160" t="s">
        <v>270</v>
      </c>
      <c r="D33" s="89">
        <v>794483.33000000019</v>
      </c>
      <c r="E33" s="90">
        <v>92064.200000000012</v>
      </c>
      <c r="F33" s="90">
        <v>120066.26000000002</v>
      </c>
      <c r="G33" s="90">
        <v>123778.6</v>
      </c>
      <c r="H33" s="90">
        <v>97030.94</v>
      </c>
      <c r="I33" s="90">
        <v>87683.440000000017</v>
      </c>
      <c r="J33" s="90">
        <v>80801.550000000017</v>
      </c>
      <c r="K33" s="90">
        <v>83317.950000000012</v>
      </c>
      <c r="L33" s="90">
        <v>109740.38999999998</v>
      </c>
      <c r="M33" s="90">
        <v>91518.75</v>
      </c>
      <c r="N33" s="90">
        <v>91518.75</v>
      </c>
      <c r="O33" s="90">
        <v>91518.75</v>
      </c>
      <c r="P33" s="91">
        <v>127518.75</v>
      </c>
      <c r="Q33" s="91">
        <v>1196558.33</v>
      </c>
      <c r="R33" s="92"/>
      <c r="S33" s="93">
        <v>1196558.33</v>
      </c>
      <c r="T33" s="170"/>
      <c r="U33" s="171" t="s">
        <v>94</v>
      </c>
      <c r="V33" s="162">
        <v>23000</v>
      </c>
      <c r="W33" s="172"/>
      <c r="X33" s="64"/>
      <c r="Y33" s="109" t="s">
        <v>271</v>
      </c>
      <c r="Z33" s="106">
        <v>390</v>
      </c>
    </row>
    <row r="34" spans="1:26" ht="16.5" outlineLevel="1" thickBot="1">
      <c r="A34" s="111" t="s">
        <v>93</v>
      </c>
      <c r="B34" s="123" t="s">
        <v>97</v>
      </c>
      <c r="C34" s="160" t="s">
        <v>272</v>
      </c>
      <c r="D34" s="89">
        <v>54910.119999999995</v>
      </c>
      <c r="E34" s="90">
        <v>3999.26</v>
      </c>
      <c r="F34" s="90">
        <v>12003.78</v>
      </c>
      <c r="G34" s="90">
        <v>4002.26</v>
      </c>
      <c r="H34" s="90">
        <v>0</v>
      </c>
      <c r="I34" s="90">
        <v>24761.819999999996</v>
      </c>
      <c r="J34" s="90">
        <v>0</v>
      </c>
      <c r="K34" s="90">
        <v>10143</v>
      </c>
      <c r="L34" s="90">
        <v>0</v>
      </c>
      <c r="M34" s="90">
        <v>15900</v>
      </c>
      <c r="N34" s="90">
        <v>15900</v>
      </c>
      <c r="O34" s="90">
        <v>15900</v>
      </c>
      <c r="P34" s="91">
        <v>15900</v>
      </c>
      <c r="Q34" s="91">
        <v>118510.12</v>
      </c>
      <c r="R34" s="92"/>
      <c r="S34" s="93">
        <v>118510.12</v>
      </c>
      <c r="T34" s="170"/>
      <c r="U34" s="171" t="s">
        <v>94</v>
      </c>
      <c r="V34" s="162">
        <v>23000</v>
      </c>
      <c r="W34" s="172"/>
      <c r="X34" s="64"/>
      <c r="Y34" s="109" t="s">
        <v>273</v>
      </c>
      <c r="Z34" s="106">
        <v>391</v>
      </c>
    </row>
    <row r="35" spans="1:26" ht="16.5" outlineLevel="1" thickBot="1">
      <c r="A35" s="111" t="s">
        <v>93</v>
      </c>
      <c r="B35" s="123" t="s">
        <v>99</v>
      </c>
      <c r="C35" s="160" t="s">
        <v>274</v>
      </c>
      <c r="D35" s="89">
        <v>506973.36000000004</v>
      </c>
      <c r="E35" s="90">
        <v>74324.049999999988</v>
      </c>
      <c r="F35" s="90">
        <v>72339.14</v>
      </c>
      <c r="G35" s="90">
        <v>41189.9</v>
      </c>
      <c r="H35" s="90">
        <v>50626.32</v>
      </c>
      <c r="I35" s="90">
        <v>50606.630000000005</v>
      </c>
      <c r="J35" s="90">
        <v>29447.42</v>
      </c>
      <c r="K35" s="90">
        <v>90630.080000000002</v>
      </c>
      <c r="L35" s="90">
        <v>97809.82</v>
      </c>
      <c r="M35" s="90">
        <v>72000</v>
      </c>
      <c r="N35" s="90">
        <v>72000</v>
      </c>
      <c r="O35" s="90">
        <v>72000</v>
      </c>
      <c r="P35" s="91">
        <v>72000</v>
      </c>
      <c r="Q35" s="91">
        <v>794973.3600000001</v>
      </c>
      <c r="R35" s="92"/>
      <c r="S35" s="93">
        <v>794973.3600000001</v>
      </c>
      <c r="T35" s="170"/>
      <c r="U35" s="171" t="s">
        <v>94</v>
      </c>
      <c r="V35" s="162">
        <v>23000</v>
      </c>
      <c r="W35" s="172"/>
      <c r="X35" s="64"/>
      <c r="Y35" s="109" t="s">
        <v>275</v>
      </c>
      <c r="Z35" s="106">
        <v>393</v>
      </c>
    </row>
    <row r="36" spans="1:26" ht="16.5" outlineLevel="1" thickBot="1">
      <c r="A36" s="111" t="s">
        <v>93</v>
      </c>
      <c r="B36" s="123" t="s">
        <v>101</v>
      </c>
      <c r="C36" s="160" t="s">
        <v>276</v>
      </c>
      <c r="D36" s="89">
        <v>174045.01</v>
      </c>
      <c r="E36" s="90">
        <v>25614.100000000002</v>
      </c>
      <c r="F36" s="90">
        <v>22982.54</v>
      </c>
      <c r="G36" s="90">
        <v>23839.96</v>
      </c>
      <c r="H36" s="90">
        <v>24973.74</v>
      </c>
      <c r="I36" s="90">
        <v>9050.19</v>
      </c>
      <c r="J36" s="90">
        <v>6725.9699999999993</v>
      </c>
      <c r="K36" s="90">
        <v>30373.190000000002</v>
      </c>
      <c r="L36" s="90">
        <v>30485.32</v>
      </c>
      <c r="M36" s="90">
        <v>18000</v>
      </c>
      <c r="N36" s="90">
        <v>18000</v>
      </c>
      <c r="O36" s="90">
        <v>18000</v>
      </c>
      <c r="P36" s="90">
        <v>18000</v>
      </c>
      <c r="Q36" s="91">
        <v>246045.01</v>
      </c>
      <c r="R36" s="92"/>
      <c r="S36" s="93">
        <v>246045.01</v>
      </c>
      <c r="T36" s="170"/>
      <c r="U36" s="171" t="s">
        <v>94</v>
      </c>
      <c r="V36" s="162">
        <v>23000</v>
      </c>
      <c r="W36" s="115"/>
      <c r="X36" s="64"/>
      <c r="Y36" s="109" t="s">
        <v>277</v>
      </c>
      <c r="Z36" s="106">
        <v>394</v>
      </c>
    </row>
    <row r="37" spans="1:26" ht="16.5" outlineLevel="1" thickBot="1">
      <c r="A37" s="111" t="s">
        <v>93</v>
      </c>
      <c r="B37" s="123" t="s">
        <v>103</v>
      </c>
      <c r="C37" s="160" t="s">
        <v>278</v>
      </c>
      <c r="D37" s="89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1">
        <v>0</v>
      </c>
      <c r="Q37" s="91">
        <v>0</v>
      </c>
      <c r="R37" s="92"/>
      <c r="S37" s="93">
        <v>0</v>
      </c>
      <c r="T37" s="173"/>
      <c r="U37" s="171" t="s">
        <v>94</v>
      </c>
      <c r="V37" s="162">
        <v>23000</v>
      </c>
      <c r="W37" s="115"/>
      <c r="X37" s="64"/>
      <c r="Y37" s="109" t="s">
        <v>353</v>
      </c>
      <c r="Z37" s="106" t="e">
        <v>#N/A</v>
      </c>
    </row>
    <row r="38" spans="1:26" ht="16.5" outlineLevel="1" thickBot="1">
      <c r="A38" s="111" t="s">
        <v>93</v>
      </c>
      <c r="B38" s="123" t="s">
        <v>104</v>
      </c>
      <c r="C38" s="160" t="s">
        <v>279</v>
      </c>
      <c r="D38" s="89">
        <v>7680</v>
      </c>
      <c r="E38" s="90">
        <v>0</v>
      </c>
      <c r="F38" s="90">
        <v>0</v>
      </c>
      <c r="G38" s="90">
        <v>7680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1">
        <v>0</v>
      </c>
      <c r="Q38" s="91">
        <v>7680</v>
      </c>
      <c r="R38" s="92"/>
      <c r="S38" s="93">
        <v>7680</v>
      </c>
      <c r="T38" s="170"/>
      <c r="U38" s="171" t="s">
        <v>94</v>
      </c>
      <c r="V38" s="162">
        <v>23000</v>
      </c>
      <c r="W38" s="115"/>
      <c r="X38" s="64"/>
      <c r="Y38" s="109" t="s">
        <v>280</v>
      </c>
      <c r="Z38" s="106">
        <v>392</v>
      </c>
    </row>
    <row r="39" spans="1:26" ht="16.5" outlineLevel="1" thickBot="1">
      <c r="A39" s="111" t="s">
        <v>93</v>
      </c>
      <c r="B39" s="123" t="s">
        <v>108</v>
      </c>
      <c r="C39" s="160" t="s">
        <v>282</v>
      </c>
      <c r="D39" s="89">
        <v>15519.61</v>
      </c>
      <c r="E39" s="90">
        <v>0</v>
      </c>
      <c r="F39" s="90">
        <v>0</v>
      </c>
      <c r="G39" s="90">
        <v>0</v>
      </c>
      <c r="H39" s="90">
        <v>495</v>
      </c>
      <c r="I39" s="90">
        <v>8737</v>
      </c>
      <c r="J39" s="90">
        <v>-1528.8000000000002</v>
      </c>
      <c r="K39" s="90">
        <v>313.28000000000031</v>
      </c>
      <c r="L39" s="90">
        <v>7503.130000000001</v>
      </c>
      <c r="M39" s="90">
        <v>41070.828000000001</v>
      </c>
      <c r="N39" s="90">
        <v>41070.828000000001</v>
      </c>
      <c r="O39" s="90">
        <v>41070.828000000001</v>
      </c>
      <c r="P39" s="91">
        <v>34213.428</v>
      </c>
      <c r="Q39" s="91">
        <v>172945.522</v>
      </c>
      <c r="R39" s="92"/>
      <c r="S39" s="93">
        <v>172945.522</v>
      </c>
      <c r="T39" s="170"/>
      <c r="U39" s="171" t="s">
        <v>94</v>
      </c>
      <c r="V39" s="162">
        <v>23000</v>
      </c>
      <c r="W39" s="115"/>
      <c r="X39" s="64"/>
      <c r="Y39" s="109" t="s">
        <v>284</v>
      </c>
      <c r="Z39" s="106">
        <v>407</v>
      </c>
    </row>
    <row r="40" spans="1:26" ht="16.5" outlineLevel="1" thickBot="1">
      <c r="A40" s="111" t="s">
        <v>93</v>
      </c>
      <c r="B40" s="123" t="s">
        <v>106</v>
      </c>
      <c r="C40" s="160" t="s">
        <v>281</v>
      </c>
      <c r="D40" s="89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/>
      <c r="N40" s="90"/>
      <c r="O40" s="90"/>
      <c r="P40" s="91"/>
      <c r="Q40" s="91">
        <v>0</v>
      </c>
      <c r="R40" s="92"/>
      <c r="S40" s="93">
        <v>0</v>
      </c>
      <c r="T40" s="170"/>
      <c r="U40" s="171" t="s">
        <v>94</v>
      </c>
      <c r="V40" s="162">
        <v>23000</v>
      </c>
      <c r="W40" s="115"/>
      <c r="X40" s="64"/>
      <c r="Y40" s="109" t="s">
        <v>354</v>
      </c>
      <c r="Z40" s="106" t="e">
        <v>#N/A</v>
      </c>
    </row>
    <row r="41" spans="1:26" ht="16.5" outlineLevel="1" thickBot="1">
      <c r="A41" s="111" t="s">
        <v>93</v>
      </c>
      <c r="B41" s="123" t="s">
        <v>108</v>
      </c>
      <c r="C41" s="160" t="s">
        <v>282</v>
      </c>
      <c r="D41" s="89">
        <v>2.0000000000436557E-2</v>
      </c>
      <c r="E41" s="90">
        <v>2.0000000000436557E-2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/>
      <c r="N41" s="90"/>
      <c r="O41" s="90"/>
      <c r="P41" s="91"/>
      <c r="Q41" s="91">
        <v>2.0000000000436557E-2</v>
      </c>
      <c r="R41" s="92"/>
      <c r="S41" s="93">
        <v>2.0000000000436557E-2</v>
      </c>
      <c r="T41" s="170"/>
      <c r="U41" s="171" t="s">
        <v>94</v>
      </c>
      <c r="V41" s="162">
        <v>23000</v>
      </c>
      <c r="W41" s="115"/>
      <c r="X41" s="64"/>
      <c r="Y41" s="109" t="s">
        <v>283</v>
      </c>
      <c r="Z41" s="106">
        <v>395</v>
      </c>
    </row>
    <row r="42" spans="1:26" ht="16.5" outlineLevel="1" thickBot="1">
      <c r="A42" s="111" t="s">
        <v>93</v>
      </c>
      <c r="B42" s="123" t="s">
        <v>110</v>
      </c>
      <c r="C42" s="160" t="s">
        <v>285</v>
      </c>
      <c r="D42" s="89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/>
      <c r="N42" s="90"/>
      <c r="O42" s="90"/>
      <c r="P42" s="91"/>
      <c r="Q42" s="91">
        <v>0</v>
      </c>
      <c r="R42" s="92"/>
      <c r="S42" s="93">
        <v>0</v>
      </c>
      <c r="T42" s="170"/>
      <c r="U42" s="171" t="s">
        <v>94</v>
      </c>
      <c r="V42" s="162">
        <v>23000</v>
      </c>
      <c r="W42" s="115"/>
      <c r="X42" s="64"/>
      <c r="Y42" s="109" t="s">
        <v>355</v>
      </c>
      <c r="Z42" s="106" t="e">
        <v>#N/A</v>
      </c>
    </row>
    <row r="43" spans="1:26" ht="16.5" customHeight="1" outlineLevel="1" thickBot="1">
      <c r="A43" s="111" t="s">
        <v>93</v>
      </c>
      <c r="B43" s="123" t="s">
        <v>111</v>
      </c>
      <c r="C43" s="160" t="s">
        <v>286</v>
      </c>
      <c r="D43" s="89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/>
      <c r="N43" s="90"/>
      <c r="O43" s="90"/>
      <c r="P43" s="91"/>
      <c r="Q43" s="91">
        <v>0</v>
      </c>
      <c r="R43" s="92"/>
      <c r="S43" s="93">
        <v>0</v>
      </c>
      <c r="T43" s="173"/>
      <c r="U43" s="171" t="s">
        <v>94</v>
      </c>
      <c r="V43" s="162">
        <v>23000</v>
      </c>
      <c r="W43" s="115"/>
      <c r="X43" s="64"/>
      <c r="Y43" s="109" t="s">
        <v>356</v>
      </c>
      <c r="Z43" s="106" t="e">
        <v>#N/A</v>
      </c>
    </row>
    <row r="44" spans="1:26" ht="6" customHeight="1" outlineLevel="1">
      <c r="B44" s="116"/>
      <c r="C44" s="107"/>
      <c r="D44" s="130"/>
      <c r="E44" s="131"/>
      <c r="F44" s="131"/>
      <c r="G44" s="131"/>
      <c r="H44" s="131"/>
      <c r="I44" s="131"/>
      <c r="J44" s="131"/>
      <c r="K44" s="131"/>
      <c r="L44" s="131"/>
      <c r="M44" s="133"/>
      <c r="N44" s="133"/>
      <c r="O44" s="133"/>
      <c r="P44" s="133"/>
      <c r="Q44" s="91">
        <v>0</v>
      </c>
      <c r="R44" s="132"/>
      <c r="S44" s="93">
        <v>0</v>
      </c>
      <c r="T44" s="173"/>
      <c r="U44" s="171" t="s">
        <v>94</v>
      </c>
      <c r="V44" s="162">
        <v>23000</v>
      </c>
      <c r="W44" s="115"/>
      <c r="X44" s="64"/>
      <c r="Y44" s="64"/>
      <c r="Z44" s="64"/>
    </row>
    <row r="45" spans="1:26" ht="16.5" thickBot="1">
      <c r="B45" s="99" t="s">
        <v>47</v>
      </c>
      <c r="C45" s="111" t="s">
        <v>93</v>
      </c>
      <c r="D45" s="101">
        <v>1553611.4500000004</v>
      </c>
      <c r="E45" s="101">
        <v>196001.63</v>
      </c>
      <c r="F45" s="101">
        <v>227391.72000000006</v>
      </c>
      <c r="G45" s="101">
        <v>200490.72</v>
      </c>
      <c r="H45" s="101">
        <v>173126</v>
      </c>
      <c r="I45" s="101">
        <v>180839.08000000002</v>
      </c>
      <c r="J45" s="101">
        <v>115446.14000000001</v>
      </c>
      <c r="K45" s="101">
        <v>214777.50000000003</v>
      </c>
      <c r="L45" s="101">
        <v>245538.66</v>
      </c>
      <c r="M45" s="101">
        <v>238489.57800000001</v>
      </c>
      <c r="N45" s="101">
        <v>238489.57800000001</v>
      </c>
      <c r="O45" s="101">
        <v>238489.57800000001</v>
      </c>
      <c r="P45" s="101">
        <v>267632.17800000001</v>
      </c>
      <c r="Q45" s="101">
        <v>2536712.3620000002</v>
      </c>
      <c r="R45" s="101">
        <v>2501874.9360000002</v>
      </c>
      <c r="S45" s="102">
        <v>34837.425999999978</v>
      </c>
      <c r="T45" s="174"/>
      <c r="U45" s="112" t="s">
        <v>94</v>
      </c>
      <c r="V45" s="166">
        <v>23000</v>
      </c>
      <c r="W45" s="113"/>
      <c r="X45" s="64"/>
      <c r="Y45" s="64"/>
      <c r="Z45" s="64"/>
    </row>
    <row r="46" spans="1:26" ht="10.5" customHeight="1" thickBot="1">
      <c r="B46" s="117"/>
      <c r="C46" s="117"/>
      <c r="D46" s="118"/>
      <c r="E46" s="175"/>
      <c r="F46" s="175"/>
      <c r="G46" s="175"/>
      <c r="H46" s="175"/>
      <c r="I46" s="175"/>
      <c r="J46" s="175"/>
      <c r="K46" s="175"/>
      <c r="L46" s="175"/>
      <c r="M46" s="119"/>
      <c r="N46" s="119"/>
      <c r="O46" s="119"/>
      <c r="P46" s="119"/>
      <c r="Q46" s="118"/>
      <c r="R46" s="118"/>
      <c r="S46" s="120"/>
      <c r="T46" s="121"/>
      <c r="U46" s="121"/>
      <c r="V46" s="121"/>
      <c r="W46" s="122"/>
      <c r="X46" s="64"/>
      <c r="Y46" s="64"/>
      <c r="Z46" s="64"/>
    </row>
    <row r="47" spans="1:26" ht="16.5" hidden="1" thickBot="1">
      <c r="B47" s="123"/>
      <c r="C47" s="88"/>
      <c r="D47" s="89"/>
      <c r="E47" s="90"/>
      <c r="F47" s="90"/>
      <c r="G47" s="90"/>
      <c r="H47" s="90"/>
      <c r="I47" s="90"/>
      <c r="J47" s="90"/>
      <c r="K47" s="90"/>
      <c r="L47" s="90"/>
      <c r="M47" s="91"/>
      <c r="N47" s="91"/>
      <c r="O47" s="91"/>
      <c r="P47" s="91"/>
      <c r="Q47" s="91"/>
      <c r="R47" s="92"/>
      <c r="S47" s="124"/>
      <c r="T47" s="94"/>
      <c r="U47" s="94"/>
      <c r="V47" s="94"/>
      <c r="W47" s="110"/>
      <c r="X47" s="64"/>
      <c r="Y47" s="109"/>
      <c r="Z47" s="106"/>
    </row>
    <row r="48" spans="1:26" ht="16.5" hidden="1" thickBot="1">
      <c r="B48" s="123"/>
      <c r="C48" s="88"/>
      <c r="D48" s="89"/>
      <c r="E48" s="90"/>
      <c r="F48" s="90"/>
      <c r="G48" s="90"/>
      <c r="H48" s="90"/>
      <c r="I48" s="90"/>
      <c r="J48" s="90"/>
      <c r="K48" s="90"/>
      <c r="L48" s="90"/>
      <c r="M48" s="91"/>
      <c r="N48" s="91"/>
      <c r="O48" s="91"/>
      <c r="P48" s="91"/>
      <c r="Q48" s="91"/>
      <c r="R48" s="92"/>
      <c r="S48" s="124"/>
      <c r="T48" s="94"/>
      <c r="U48" s="94"/>
      <c r="V48" s="94"/>
      <c r="W48" s="110"/>
      <c r="X48" s="64"/>
      <c r="Y48" s="109"/>
      <c r="Z48" s="106"/>
    </row>
    <row r="49" spans="1:26" ht="16.5" hidden="1" thickBot="1">
      <c r="B49" s="123"/>
      <c r="C49" s="88"/>
      <c r="D49" s="89"/>
      <c r="E49" s="90"/>
      <c r="F49" s="90"/>
      <c r="G49" s="90"/>
      <c r="H49" s="90"/>
      <c r="I49" s="90"/>
      <c r="J49" s="90"/>
      <c r="K49" s="90"/>
      <c r="L49" s="90"/>
      <c r="M49" s="91"/>
      <c r="N49" s="91"/>
      <c r="O49" s="91"/>
      <c r="P49" s="91"/>
      <c r="Q49" s="91"/>
      <c r="R49" s="92"/>
      <c r="S49" s="124"/>
      <c r="T49" s="94"/>
      <c r="U49" s="94"/>
      <c r="V49" s="94"/>
      <c r="W49" s="110"/>
      <c r="X49" s="64"/>
      <c r="Y49" s="109"/>
      <c r="Z49" s="106"/>
    </row>
    <row r="50" spans="1:26" ht="16.5" hidden="1" thickBot="1">
      <c r="B50" s="125" t="s">
        <v>47</v>
      </c>
      <c r="C50" s="126" t="e">
        <v>#REF!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12"/>
      <c r="U50" s="112"/>
      <c r="V50" s="112"/>
      <c r="W50" s="113"/>
      <c r="X50" s="64"/>
      <c r="Y50" s="109"/>
      <c r="Z50" s="106"/>
    </row>
    <row r="51" spans="1:26" ht="16.5" hidden="1" thickBot="1">
      <c r="B51" s="129"/>
      <c r="C51" s="107"/>
      <c r="D51" s="130">
        <v>0</v>
      </c>
      <c r="E51" s="131"/>
      <c r="F51" s="131"/>
      <c r="G51" s="131"/>
      <c r="H51" s="131"/>
      <c r="I51" s="131"/>
      <c r="J51" s="131"/>
      <c r="K51" s="131"/>
      <c r="L51" s="131"/>
      <c r="M51" s="133"/>
      <c r="N51" s="133"/>
      <c r="O51" s="133"/>
      <c r="P51" s="132"/>
      <c r="Q51" s="133"/>
      <c r="R51" s="132"/>
      <c r="S51" s="134"/>
      <c r="T51" s="94"/>
      <c r="U51" s="94"/>
      <c r="V51" s="94"/>
      <c r="W51" s="110"/>
      <c r="X51" s="64"/>
      <c r="Y51" s="109"/>
      <c r="Z51" s="106"/>
    </row>
    <row r="52" spans="1:26" ht="16.5" thickBot="1">
      <c r="B52" s="135"/>
      <c r="C52" s="136" t="s">
        <v>112</v>
      </c>
      <c r="D52" s="152">
        <v>2397774.0100000002</v>
      </c>
      <c r="E52" s="137">
        <v>265176.36</v>
      </c>
      <c r="F52" s="137">
        <v>319549.04000000004</v>
      </c>
      <c r="G52" s="137">
        <v>297497.27</v>
      </c>
      <c r="H52" s="137">
        <v>372625.17000000004</v>
      </c>
      <c r="I52" s="137">
        <v>266401.99</v>
      </c>
      <c r="J52" s="137">
        <v>197031.42</v>
      </c>
      <c r="K52" s="137">
        <v>315621.91000000003</v>
      </c>
      <c r="L52" s="137">
        <v>363870.85</v>
      </c>
      <c r="M52" s="137">
        <v>381262.10800000001</v>
      </c>
      <c r="N52" s="137">
        <v>380534.20799999998</v>
      </c>
      <c r="O52" s="137">
        <v>374503.71600000001</v>
      </c>
      <c r="P52" s="137">
        <v>372471.70799999998</v>
      </c>
      <c r="Q52" s="137">
        <v>3906545.75</v>
      </c>
      <c r="R52" s="137">
        <v>3846049.8210000005</v>
      </c>
      <c r="S52" s="138">
        <v>60495.928999999538</v>
      </c>
      <c r="T52" s="176"/>
      <c r="U52" s="95"/>
      <c r="V52" s="162">
        <v>23000</v>
      </c>
      <c r="W52" s="95"/>
      <c r="X52" s="64"/>
      <c r="Y52" s="64"/>
      <c r="Z52" s="64"/>
    </row>
    <row r="53" spans="1:26">
      <c r="B53" s="64"/>
      <c r="C53" s="66"/>
      <c r="D53" s="64"/>
      <c r="E53" s="139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8.75">
      <c r="B54" s="65" t="s">
        <v>357</v>
      </c>
      <c r="C54" s="66"/>
      <c r="D54" s="69"/>
      <c r="E54" s="177" t="s">
        <v>25</v>
      </c>
      <c r="F54" s="177" t="s">
        <v>25</v>
      </c>
      <c r="G54" s="177" t="s">
        <v>25</v>
      </c>
      <c r="H54" s="177" t="s">
        <v>25</v>
      </c>
      <c r="I54" s="177" t="s">
        <v>25</v>
      </c>
      <c r="J54" s="177" t="s">
        <v>25</v>
      </c>
      <c r="K54" s="177" t="s">
        <v>25</v>
      </c>
      <c r="L54" s="177" t="s">
        <v>25</v>
      </c>
      <c r="M54" s="69" t="s">
        <v>235</v>
      </c>
      <c r="N54" s="69" t="s">
        <v>235</v>
      </c>
      <c r="O54" s="69" t="s">
        <v>235</v>
      </c>
      <c r="P54" s="69" t="s">
        <v>235</v>
      </c>
      <c r="Q54" s="64"/>
      <c r="R54" s="64"/>
      <c r="S54" s="64"/>
      <c r="T54" s="178"/>
      <c r="U54" s="64"/>
      <c r="V54" s="64"/>
      <c r="W54" s="64"/>
      <c r="X54" s="64"/>
      <c r="Y54" s="64"/>
      <c r="Z54" s="64"/>
    </row>
    <row r="55" spans="1:26" ht="5.45" customHeight="1" thickBot="1">
      <c r="B55" s="64"/>
      <c r="C55" s="66"/>
      <c r="D55" s="64"/>
      <c r="E55" s="139"/>
      <c r="F55" s="139"/>
      <c r="G55" s="139"/>
      <c r="H55" s="139"/>
      <c r="I55" s="139"/>
      <c r="J55" s="139"/>
      <c r="K55" s="139"/>
      <c r="L55" s="139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>
      <c r="B56" s="140" t="s">
        <v>26</v>
      </c>
      <c r="C56" s="141" t="s">
        <v>27</v>
      </c>
      <c r="D56" s="142" t="s">
        <v>28</v>
      </c>
      <c r="E56" s="143">
        <v>45658</v>
      </c>
      <c r="F56" s="143">
        <v>45689</v>
      </c>
      <c r="G56" s="143">
        <v>45717</v>
      </c>
      <c r="H56" s="143">
        <v>45748</v>
      </c>
      <c r="I56" s="143">
        <v>45778</v>
      </c>
      <c r="J56" s="143">
        <v>45809</v>
      </c>
      <c r="K56" s="143">
        <v>45839</v>
      </c>
      <c r="L56" s="143">
        <v>45870</v>
      </c>
      <c r="M56" s="143">
        <v>45901</v>
      </c>
      <c r="N56" s="143">
        <v>45931</v>
      </c>
      <c r="O56" s="143">
        <v>45962</v>
      </c>
      <c r="P56" s="143">
        <v>45992</v>
      </c>
      <c r="Q56" s="144" t="s">
        <v>236</v>
      </c>
      <c r="R56" s="144" t="s">
        <v>237</v>
      </c>
      <c r="S56" s="145" t="s">
        <v>31</v>
      </c>
      <c r="T56" s="179" t="s">
        <v>313</v>
      </c>
      <c r="U56" s="77" t="s">
        <v>32</v>
      </c>
      <c r="V56" s="77" t="s">
        <v>33</v>
      </c>
      <c r="W56" s="78" t="s">
        <v>34</v>
      </c>
      <c r="X56" s="64"/>
      <c r="Y56" s="64"/>
      <c r="Z56" s="64"/>
    </row>
    <row r="57" spans="1:26" ht="16.5" outlineLevel="1" thickBot="1">
      <c r="A57" s="147" t="s">
        <v>123</v>
      </c>
      <c r="B57" s="123" t="s">
        <v>358</v>
      </c>
      <c r="C57" s="160" t="s">
        <v>359</v>
      </c>
      <c r="D57" s="89">
        <v>9807146.7400000058</v>
      </c>
      <c r="E57" s="90">
        <v>665379.5</v>
      </c>
      <c r="F57" s="90">
        <v>322821.40000000002</v>
      </c>
      <c r="G57" s="90">
        <v>256326.74999999997</v>
      </c>
      <c r="H57" s="90">
        <v>1321041.3999999999</v>
      </c>
      <c r="I57" s="90">
        <v>938203.45</v>
      </c>
      <c r="J57" s="90">
        <v>3296569.7400000063</v>
      </c>
      <c r="K57" s="90">
        <v>1565762.3399999999</v>
      </c>
      <c r="L57" s="90">
        <v>1441042.1600000001</v>
      </c>
      <c r="M57" s="90">
        <v>2384508.7142857141</v>
      </c>
      <c r="N57" s="90">
        <v>1883671.7142857143</v>
      </c>
      <c r="O57" s="90">
        <v>1698311.7142857143</v>
      </c>
      <c r="P57" s="90">
        <v>69161.71428571429</v>
      </c>
      <c r="Q57" s="91">
        <v>15842800.597142864</v>
      </c>
      <c r="R57" s="92">
        <v>15842890</v>
      </c>
      <c r="S57" s="93">
        <v>-89.402857135981321</v>
      </c>
      <c r="T57" s="180"/>
      <c r="U57" s="94" t="s">
        <v>351</v>
      </c>
      <c r="V57" s="162">
        <v>23000</v>
      </c>
      <c r="W57" s="110"/>
      <c r="X57" s="64"/>
      <c r="Y57" s="109"/>
      <c r="Z57" s="106"/>
    </row>
    <row r="58" spans="1:26" ht="16.5" hidden="1" outlineLevel="2" thickBot="1">
      <c r="A58" s="147" t="s">
        <v>123</v>
      </c>
      <c r="B58" s="123" t="s">
        <v>137</v>
      </c>
      <c r="C58" s="160" t="s">
        <v>360</v>
      </c>
      <c r="D58" s="89">
        <v>1881582.34</v>
      </c>
      <c r="E58" s="90">
        <v>63995.129999999946</v>
      </c>
      <c r="F58" s="90">
        <v>89711.100000000035</v>
      </c>
      <c r="G58" s="90">
        <v>2790.55</v>
      </c>
      <c r="H58" s="90">
        <v>1939.5</v>
      </c>
      <c r="I58" s="90">
        <v>2515</v>
      </c>
      <c r="J58" s="90">
        <v>1296667.75</v>
      </c>
      <c r="K58" s="90">
        <v>417344.25</v>
      </c>
      <c r="L58" s="90">
        <v>6619.0600000000013</v>
      </c>
      <c r="M58" s="90">
        <v>1947147</v>
      </c>
      <c r="N58" s="90">
        <v>1791428</v>
      </c>
      <c r="O58" s="90">
        <v>1630650</v>
      </c>
      <c r="P58" s="91">
        <v>1500</v>
      </c>
      <c r="Q58" s="91">
        <v>7252307.3399999999</v>
      </c>
      <c r="R58" s="92"/>
      <c r="S58" s="93"/>
      <c r="T58" s="180"/>
      <c r="U58" s="94" t="s">
        <v>351</v>
      </c>
      <c r="V58" s="162">
        <v>23000</v>
      </c>
      <c r="W58" s="110"/>
      <c r="X58" s="64"/>
      <c r="Y58" s="109" t="s">
        <v>361</v>
      </c>
      <c r="Z58" s="106"/>
    </row>
    <row r="59" spans="1:26" ht="16.5" hidden="1" outlineLevel="2" thickBot="1">
      <c r="A59" s="147" t="s">
        <v>123</v>
      </c>
      <c r="B59" s="123" t="s">
        <v>173</v>
      </c>
      <c r="C59" s="160" t="s">
        <v>362</v>
      </c>
      <c r="D59" s="89">
        <v>8300</v>
      </c>
      <c r="E59" s="90">
        <v>0</v>
      </c>
      <c r="F59" s="90">
        <v>0</v>
      </c>
      <c r="G59" s="90">
        <v>0</v>
      </c>
      <c r="H59" s="90">
        <v>0</v>
      </c>
      <c r="I59" s="90">
        <v>8300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1">
        <v>0</v>
      </c>
      <c r="Q59" s="91">
        <v>8300</v>
      </c>
      <c r="R59" s="92"/>
      <c r="S59" s="93"/>
      <c r="T59" s="180"/>
      <c r="U59" s="94" t="s">
        <v>351</v>
      </c>
      <c r="V59" s="162">
        <v>23000</v>
      </c>
      <c r="W59" s="110"/>
      <c r="X59" s="64"/>
      <c r="Y59" s="109" t="s">
        <v>363</v>
      </c>
      <c r="Z59" s="106"/>
    </row>
    <row r="60" spans="1:26" ht="16.5" hidden="1" outlineLevel="2" thickBot="1">
      <c r="A60" s="147" t="s">
        <v>123</v>
      </c>
      <c r="B60" s="123" t="s">
        <v>160</v>
      </c>
      <c r="C60" s="160" t="s">
        <v>364</v>
      </c>
      <c r="D60" s="89">
        <v>2046303.07</v>
      </c>
      <c r="E60" s="90">
        <v>283314</v>
      </c>
      <c r="F60" s="90">
        <v>0</v>
      </c>
      <c r="G60" s="90">
        <v>0</v>
      </c>
      <c r="H60" s="90">
        <v>723000</v>
      </c>
      <c r="I60" s="90">
        <v>520270</v>
      </c>
      <c r="J60" s="90">
        <v>-814039.62999999989</v>
      </c>
      <c r="K60" s="90">
        <v>98738.5</v>
      </c>
      <c r="L60" s="90">
        <v>1235020.2</v>
      </c>
      <c r="M60" s="90">
        <v>0</v>
      </c>
      <c r="N60" s="90">
        <v>0</v>
      </c>
      <c r="O60" s="90">
        <v>0</v>
      </c>
      <c r="P60" s="91">
        <v>0</v>
      </c>
      <c r="Q60" s="91">
        <v>2046303.07</v>
      </c>
      <c r="R60" s="92"/>
      <c r="S60" s="93"/>
      <c r="T60" s="180"/>
      <c r="U60" s="94" t="s">
        <v>351</v>
      </c>
      <c r="V60" s="162">
        <v>23000</v>
      </c>
      <c r="W60" s="110"/>
      <c r="X60" s="64"/>
      <c r="Y60" s="109" t="s">
        <v>365</v>
      </c>
      <c r="Z60" s="106"/>
    </row>
    <row r="61" spans="1:26" ht="16.5" hidden="1" outlineLevel="2" thickBot="1">
      <c r="A61" s="147" t="s">
        <v>123</v>
      </c>
      <c r="B61" s="123" t="s">
        <v>169</v>
      </c>
      <c r="C61" s="160" t="s">
        <v>366</v>
      </c>
      <c r="D61" s="89">
        <v>58.019999999999996</v>
      </c>
      <c r="E61" s="90">
        <v>0</v>
      </c>
      <c r="F61" s="90">
        <v>0</v>
      </c>
      <c r="G61" s="90">
        <v>0</v>
      </c>
      <c r="H61" s="90">
        <v>58.019999999999996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1">
        <v>0</v>
      </c>
      <c r="Q61" s="91">
        <v>58.019999999999996</v>
      </c>
      <c r="R61" s="92"/>
      <c r="S61" s="93"/>
      <c r="T61" s="180"/>
      <c r="U61" s="94" t="s">
        <v>351</v>
      </c>
      <c r="V61" s="162">
        <v>23000</v>
      </c>
      <c r="W61" s="110"/>
      <c r="X61" s="64"/>
      <c r="Y61" s="109" t="s">
        <v>367</v>
      </c>
      <c r="Z61" s="106"/>
    </row>
    <row r="62" spans="1:26" ht="16.5" hidden="1" outlineLevel="2" thickBot="1">
      <c r="A62" s="147" t="s">
        <v>123</v>
      </c>
      <c r="B62" s="123" t="s">
        <v>174</v>
      </c>
      <c r="C62" s="160" t="s">
        <v>368</v>
      </c>
      <c r="D62" s="89">
        <v>0</v>
      </c>
      <c r="E62" s="90">
        <v>0</v>
      </c>
      <c r="F62" s="90">
        <v>0</v>
      </c>
      <c r="G62" s="90">
        <v>0</v>
      </c>
      <c r="H62" s="90">
        <v>0</v>
      </c>
      <c r="I62" s="90">
        <v>37750</v>
      </c>
      <c r="J62" s="90">
        <v>-37750</v>
      </c>
      <c r="K62" s="90">
        <v>0</v>
      </c>
      <c r="L62" s="90">
        <v>0</v>
      </c>
      <c r="M62" s="90">
        <v>75500</v>
      </c>
      <c r="N62" s="90">
        <v>24582</v>
      </c>
      <c r="O62" s="90">
        <v>0</v>
      </c>
      <c r="P62" s="91">
        <v>0</v>
      </c>
      <c r="Q62" s="91">
        <v>100082</v>
      </c>
      <c r="R62" s="92"/>
      <c r="S62" s="93"/>
      <c r="T62" s="180"/>
      <c r="U62" s="94" t="s">
        <v>351</v>
      </c>
      <c r="V62" s="162">
        <v>23000</v>
      </c>
      <c r="W62" s="110"/>
      <c r="X62" s="64"/>
      <c r="Y62" s="109" t="s">
        <v>369</v>
      </c>
      <c r="Z62" s="106"/>
    </row>
    <row r="63" spans="1:26" ht="16.5" hidden="1" outlineLevel="2" thickBot="1">
      <c r="A63" s="147" t="s">
        <v>123</v>
      </c>
      <c r="B63" s="123" t="s">
        <v>370</v>
      </c>
      <c r="C63" s="160" t="s">
        <v>371</v>
      </c>
      <c r="D63" s="89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1">
        <v>0</v>
      </c>
      <c r="Q63" s="91">
        <v>0</v>
      </c>
      <c r="R63" s="92"/>
      <c r="S63" s="93"/>
      <c r="T63" s="180"/>
      <c r="U63" s="94" t="s">
        <v>351</v>
      </c>
      <c r="V63" s="162">
        <v>23000</v>
      </c>
      <c r="W63" s="110"/>
      <c r="X63" s="64"/>
      <c r="Y63" s="109"/>
      <c r="Z63" s="106"/>
    </row>
    <row r="64" spans="1:26" ht="16.5" hidden="1" outlineLevel="2" thickBot="1">
      <c r="A64" s="147" t="s">
        <v>123</v>
      </c>
      <c r="B64" s="123" t="s">
        <v>372</v>
      </c>
      <c r="C64" s="160" t="s">
        <v>373</v>
      </c>
      <c r="D64" s="89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1">
        <v>0</v>
      </c>
      <c r="Q64" s="91">
        <v>0</v>
      </c>
      <c r="R64" s="92"/>
      <c r="S64" s="93"/>
      <c r="T64" s="180"/>
      <c r="U64" s="94" t="s">
        <v>351</v>
      </c>
      <c r="V64" s="162">
        <v>23000</v>
      </c>
      <c r="W64" s="110"/>
      <c r="X64" s="64"/>
      <c r="Y64" s="109"/>
      <c r="Z64" s="106"/>
    </row>
    <row r="65" spans="1:26" ht="16.5" hidden="1" outlineLevel="2" thickBot="1">
      <c r="A65" s="147" t="s">
        <v>123</v>
      </c>
      <c r="B65" s="123" t="s">
        <v>374</v>
      </c>
      <c r="C65" s="160" t="s">
        <v>375</v>
      </c>
      <c r="D65" s="89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1">
        <v>0</v>
      </c>
      <c r="Q65" s="91">
        <v>0</v>
      </c>
      <c r="R65" s="92"/>
      <c r="S65" s="93"/>
      <c r="T65" s="180"/>
      <c r="U65" s="94" t="s">
        <v>351</v>
      </c>
      <c r="V65" s="162">
        <v>23000</v>
      </c>
      <c r="W65" s="110"/>
      <c r="X65" s="64"/>
      <c r="Y65" s="109"/>
      <c r="Z65" s="106"/>
    </row>
    <row r="66" spans="1:26" ht="16.5" hidden="1" outlineLevel="2" thickBot="1">
      <c r="A66" s="147" t="s">
        <v>123</v>
      </c>
      <c r="B66" s="123" t="s">
        <v>376</v>
      </c>
      <c r="C66" s="160" t="s">
        <v>377</v>
      </c>
      <c r="D66" s="89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1">
        <v>0</v>
      </c>
      <c r="Q66" s="91">
        <v>0</v>
      </c>
      <c r="R66" s="92"/>
      <c r="S66" s="93"/>
      <c r="T66" s="180"/>
      <c r="U66" s="94" t="s">
        <v>351</v>
      </c>
      <c r="V66" s="162">
        <v>23000</v>
      </c>
      <c r="W66" s="110"/>
      <c r="X66" s="64"/>
      <c r="Y66" s="109"/>
      <c r="Z66" s="106"/>
    </row>
    <row r="67" spans="1:26" ht="16.5" hidden="1" outlineLevel="2" thickBot="1">
      <c r="A67" s="147" t="s">
        <v>123</v>
      </c>
      <c r="B67" s="123" t="s">
        <v>170</v>
      </c>
      <c r="C67" s="160" t="s">
        <v>378</v>
      </c>
      <c r="D67" s="89">
        <v>2787697.5100000063</v>
      </c>
      <c r="E67" s="90">
        <v>0</v>
      </c>
      <c r="F67" s="90">
        <v>0</v>
      </c>
      <c r="G67" s="90">
        <v>0</v>
      </c>
      <c r="H67" s="90">
        <v>50580.5</v>
      </c>
      <c r="I67" s="90">
        <v>-1363.25</v>
      </c>
      <c r="J67" s="90">
        <v>1970980.670000006</v>
      </c>
      <c r="K67" s="90">
        <v>736028.3899999999</v>
      </c>
      <c r="L67" s="90">
        <v>31471.199999999997</v>
      </c>
      <c r="M67" s="90">
        <v>0</v>
      </c>
      <c r="N67" s="90">
        <v>0</v>
      </c>
      <c r="O67" s="90">
        <v>0</v>
      </c>
      <c r="P67" s="91">
        <v>0</v>
      </c>
      <c r="Q67" s="91">
        <v>2787697.5100000063</v>
      </c>
      <c r="R67" s="92"/>
      <c r="S67" s="93"/>
      <c r="T67" s="180"/>
      <c r="U67" s="94" t="s">
        <v>351</v>
      </c>
      <c r="V67" s="162">
        <v>23000</v>
      </c>
      <c r="W67" s="110"/>
      <c r="X67" s="64"/>
      <c r="Y67" s="109" t="s">
        <v>379</v>
      </c>
      <c r="Z67" s="106"/>
    </row>
    <row r="68" spans="1:26" ht="16.5" hidden="1" outlineLevel="2" thickBot="1">
      <c r="A68" s="147" t="s">
        <v>123</v>
      </c>
      <c r="B68" s="123" t="s">
        <v>161</v>
      </c>
      <c r="C68" s="160" t="s">
        <v>380</v>
      </c>
      <c r="D68" s="89">
        <v>1004331.7899999999</v>
      </c>
      <c r="E68" s="90">
        <v>256282.14</v>
      </c>
      <c r="F68" s="90">
        <v>13515.98</v>
      </c>
      <c r="G68" s="90">
        <v>55916.2</v>
      </c>
      <c r="H68" s="90">
        <v>100337.25</v>
      </c>
      <c r="I68" s="90">
        <v>123720.82999999999</v>
      </c>
      <c r="J68" s="90">
        <v>401720.05</v>
      </c>
      <c r="K68" s="90">
        <v>77207.209999999963</v>
      </c>
      <c r="L68" s="90">
        <v>-24367.870000000032</v>
      </c>
      <c r="M68" s="90">
        <v>42000</v>
      </c>
      <c r="N68" s="90">
        <v>0</v>
      </c>
      <c r="O68" s="90">
        <v>0</v>
      </c>
      <c r="P68" s="91">
        <v>0</v>
      </c>
      <c r="Q68" s="91">
        <v>1046331.7899999999</v>
      </c>
      <c r="R68" s="92"/>
      <c r="S68" s="93"/>
      <c r="T68" s="180"/>
      <c r="U68" s="94" t="s">
        <v>351</v>
      </c>
      <c r="V68" s="162">
        <v>23000</v>
      </c>
      <c r="W68" s="110"/>
      <c r="X68" s="64"/>
      <c r="Y68" s="109" t="s">
        <v>381</v>
      </c>
      <c r="Z68" s="106"/>
    </row>
    <row r="69" spans="1:26" ht="16.5" hidden="1" outlineLevel="2" thickBot="1">
      <c r="A69" s="147" t="s">
        <v>123</v>
      </c>
      <c r="B69" s="123" t="s">
        <v>162</v>
      </c>
      <c r="C69" s="160" t="s">
        <v>382</v>
      </c>
      <c r="D69" s="89">
        <v>140278.33000000002</v>
      </c>
      <c r="E69" s="90">
        <v>10058.040000000001</v>
      </c>
      <c r="F69" s="90">
        <v>10868.11</v>
      </c>
      <c r="G69" s="90">
        <v>15342.96</v>
      </c>
      <c r="H69" s="90">
        <v>29959.889999999992</v>
      </c>
      <c r="I69" s="90">
        <v>26784.630000000005</v>
      </c>
      <c r="J69" s="90">
        <v>9278.43</v>
      </c>
      <c r="K69" s="90">
        <v>17959.230000000003</v>
      </c>
      <c r="L69" s="90">
        <v>20027.039999999997</v>
      </c>
      <c r="M69" s="90">
        <v>0</v>
      </c>
      <c r="N69" s="90">
        <v>0</v>
      </c>
      <c r="O69" s="90">
        <v>0</v>
      </c>
      <c r="P69" s="91">
        <v>0</v>
      </c>
      <c r="Q69" s="91">
        <v>140278.33000000002</v>
      </c>
      <c r="R69" s="92"/>
      <c r="S69" s="93"/>
      <c r="T69" s="180"/>
      <c r="U69" s="94" t="s">
        <v>351</v>
      </c>
      <c r="V69" s="162">
        <v>23000</v>
      </c>
      <c r="W69" s="110"/>
      <c r="X69" s="64"/>
      <c r="Y69" s="109" t="s">
        <v>383</v>
      </c>
      <c r="Z69" s="106"/>
    </row>
    <row r="70" spans="1:26" ht="16.5" hidden="1" outlineLevel="2" thickBot="1">
      <c r="A70" s="147" t="s">
        <v>123</v>
      </c>
      <c r="B70" s="123" t="s">
        <v>166</v>
      </c>
      <c r="C70" s="160" t="s">
        <v>384</v>
      </c>
      <c r="D70" s="89">
        <v>898004.47</v>
      </c>
      <c r="E70" s="90">
        <v>0</v>
      </c>
      <c r="F70" s="90">
        <v>79158.97</v>
      </c>
      <c r="G70" s="90">
        <v>64273.859999999993</v>
      </c>
      <c r="H70" s="90">
        <v>238510.51</v>
      </c>
      <c r="I70" s="90">
        <v>74232.989999999991</v>
      </c>
      <c r="J70" s="90">
        <v>371401.74</v>
      </c>
      <c r="K70" s="90">
        <v>25127.279999999999</v>
      </c>
      <c r="L70" s="90">
        <v>45299.12</v>
      </c>
      <c r="M70" s="90">
        <v>72000</v>
      </c>
      <c r="N70" s="90">
        <v>0</v>
      </c>
      <c r="O70" s="90">
        <v>0</v>
      </c>
      <c r="P70" s="91">
        <v>0</v>
      </c>
      <c r="Q70" s="91">
        <v>970004.47</v>
      </c>
      <c r="R70" s="92"/>
      <c r="S70" s="93"/>
      <c r="T70" s="180"/>
      <c r="U70" s="94" t="s">
        <v>351</v>
      </c>
      <c r="V70" s="162">
        <v>23000</v>
      </c>
      <c r="W70" s="110"/>
      <c r="X70" s="64"/>
      <c r="Y70" s="109" t="s">
        <v>385</v>
      </c>
      <c r="Z70" s="106"/>
    </row>
    <row r="71" spans="1:26" ht="16.5" hidden="1" outlineLevel="2" thickBot="1">
      <c r="A71" s="147" t="s">
        <v>123</v>
      </c>
      <c r="B71" s="123" t="s">
        <v>163</v>
      </c>
      <c r="C71" s="160" t="s">
        <v>386</v>
      </c>
      <c r="D71" s="89">
        <v>617157.97</v>
      </c>
      <c r="E71" s="90">
        <v>20480.190000000002</v>
      </c>
      <c r="F71" s="90">
        <v>109226.36</v>
      </c>
      <c r="G71" s="90">
        <v>104929.62</v>
      </c>
      <c r="H71" s="90">
        <v>122436.22000000003</v>
      </c>
      <c r="I71" s="90">
        <v>92750.389999999985</v>
      </c>
      <c r="J71" s="90">
        <v>13311.069999999992</v>
      </c>
      <c r="K71" s="90">
        <v>93560.310000000027</v>
      </c>
      <c r="L71" s="90">
        <v>60463.80999999999</v>
      </c>
      <c r="M71" s="90">
        <v>44000</v>
      </c>
      <c r="N71" s="90">
        <v>0</v>
      </c>
      <c r="O71" s="90">
        <v>0</v>
      </c>
      <c r="P71" s="91">
        <v>0</v>
      </c>
      <c r="Q71" s="91">
        <v>661157.97</v>
      </c>
      <c r="R71" s="92"/>
      <c r="S71" s="93"/>
      <c r="T71" s="180"/>
      <c r="U71" s="94" t="s">
        <v>351</v>
      </c>
      <c r="V71" s="162">
        <v>23000</v>
      </c>
      <c r="W71" s="110"/>
      <c r="X71" s="64"/>
      <c r="Y71" s="109" t="s">
        <v>387</v>
      </c>
      <c r="Z71" s="106"/>
    </row>
    <row r="72" spans="1:26" ht="16.5" hidden="1" outlineLevel="2" thickBot="1">
      <c r="A72" s="147" t="s">
        <v>123</v>
      </c>
      <c r="B72" s="123" t="s">
        <v>164</v>
      </c>
      <c r="C72" s="160" t="s">
        <v>388</v>
      </c>
      <c r="D72" s="89">
        <v>423433.24</v>
      </c>
      <c r="E72" s="90">
        <v>31250</v>
      </c>
      <c r="F72" s="90">
        <v>20340.879999999997</v>
      </c>
      <c r="G72" s="90">
        <v>13073.560000000001</v>
      </c>
      <c r="H72" s="90">
        <v>54219.51</v>
      </c>
      <c r="I72" s="90">
        <v>53242.86</v>
      </c>
      <c r="J72" s="90">
        <v>84999.66</v>
      </c>
      <c r="K72" s="90">
        <v>99797.17</v>
      </c>
      <c r="L72" s="90">
        <v>66509.600000000006</v>
      </c>
      <c r="M72" s="90">
        <v>203861.71428571429</v>
      </c>
      <c r="N72" s="90">
        <v>67661.71428571429</v>
      </c>
      <c r="O72" s="90">
        <v>67661.71428571429</v>
      </c>
      <c r="P72" s="91">
        <v>67661.71428571429</v>
      </c>
      <c r="Q72" s="91">
        <v>830280.09714285727</v>
      </c>
      <c r="R72" s="92"/>
      <c r="S72" s="93"/>
      <c r="T72" s="180"/>
      <c r="U72" s="94" t="s">
        <v>351</v>
      </c>
      <c r="V72" s="162">
        <v>23000</v>
      </c>
      <c r="W72" s="110"/>
      <c r="X72" s="64"/>
      <c r="Y72" s="109" t="s">
        <v>389</v>
      </c>
      <c r="Z72" s="106"/>
    </row>
    <row r="73" spans="1:26" ht="16.5" hidden="1" outlineLevel="2" thickBot="1">
      <c r="A73" s="147" t="s">
        <v>123</v>
      </c>
      <c r="B73" s="123" t="s">
        <v>390</v>
      </c>
      <c r="C73" s="160" t="s">
        <v>391</v>
      </c>
      <c r="D73" s="89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1">
        <v>0</v>
      </c>
      <c r="Q73" s="91">
        <v>0</v>
      </c>
      <c r="R73" s="92"/>
      <c r="S73" s="93"/>
      <c r="T73" s="180"/>
      <c r="U73" s="94" t="s">
        <v>351</v>
      </c>
      <c r="V73" s="162">
        <v>23000</v>
      </c>
      <c r="W73" s="110"/>
      <c r="X73" s="64"/>
      <c r="Y73" s="109"/>
      <c r="Z73" s="106"/>
    </row>
    <row r="74" spans="1:26" ht="16.5" outlineLevel="1" collapsed="1" thickBot="1">
      <c r="A74" s="147" t="s">
        <v>123</v>
      </c>
      <c r="B74" s="123" t="s">
        <v>139</v>
      </c>
      <c r="C74" s="160" t="s">
        <v>122</v>
      </c>
      <c r="D74" s="89">
        <v>34743.61</v>
      </c>
      <c r="E74" s="90">
        <v>0</v>
      </c>
      <c r="F74" s="90">
        <v>0</v>
      </c>
      <c r="G74" s="90">
        <v>274.5</v>
      </c>
      <c r="H74" s="90">
        <v>-82.350000000000023</v>
      </c>
      <c r="I74" s="90">
        <v>1306.5999999999999</v>
      </c>
      <c r="J74" s="90">
        <v>6000</v>
      </c>
      <c r="K74" s="90">
        <v>-3630.0499999999993</v>
      </c>
      <c r="L74" s="90">
        <v>30874.91</v>
      </c>
      <c r="M74" s="90">
        <v>63125</v>
      </c>
      <c r="N74" s="90">
        <v>27000</v>
      </c>
      <c r="O74" s="90">
        <v>27000</v>
      </c>
      <c r="P74" s="91">
        <v>7000</v>
      </c>
      <c r="Q74" s="91">
        <v>158868.60999999999</v>
      </c>
      <c r="R74" s="92">
        <v>500000.00000000006</v>
      </c>
      <c r="S74" s="93">
        <v>-341131.39000000007</v>
      </c>
      <c r="T74" s="180"/>
      <c r="U74" s="94" t="s">
        <v>351</v>
      </c>
      <c r="V74" s="162">
        <v>23000</v>
      </c>
      <c r="W74" s="110"/>
      <c r="X74" s="64"/>
      <c r="Y74" s="109" t="s">
        <v>392</v>
      </c>
      <c r="Z74" s="106"/>
    </row>
    <row r="75" spans="1:26" ht="16.5" outlineLevel="1" thickBot="1">
      <c r="A75" s="147" t="s">
        <v>123</v>
      </c>
      <c r="B75" s="123" t="s">
        <v>138</v>
      </c>
      <c r="C75" s="160" t="s">
        <v>393</v>
      </c>
      <c r="D75" s="89">
        <v>3838146.39</v>
      </c>
      <c r="E75" s="90">
        <v>97668.940000000017</v>
      </c>
      <c r="F75" s="90">
        <v>160477.90999999995</v>
      </c>
      <c r="G75" s="90">
        <v>257370.52</v>
      </c>
      <c r="H75" s="90">
        <v>91894.309999999969</v>
      </c>
      <c r="I75" s="90">
        <v>336585.26999999996</v>
      </c>
      <c r="J75" s="90">
        <v>1577589.3299999998</v>
      </c>
      <c r="K75" s="90">
        <v>506399.31000000017</v>
      </c>
      <c r="L75" s="90">
        <v>810160.80000000016</v>
      </c>
      <c r="M75" s="90">
        <v>1366788.4</v>
      </c>
      <c r="N75" s="90">
        <v>1166788.3999999999</v>
      </c>
      <c r="O75" s="90">
        <v>1063829.8999999999</v>
      </c>
      <c r="P75" s="91">
        <v>672446.9</v>
      </c>
      <c r="Q75" s="91">
        <v>8107999.9900000002</v>
      </c>
      <c r="R75" s="92">
        <v>8108000.2100000009</v>
      </c>
      <c r="S75" s="93">
        <v>-0.22000000067055225</v>
      </c>
      <c r="T75" s="180"/>
      <c r="U75" s="94" t="s">
        <v>351</v>
      </c>
      <c r="V75" s="162">
        <v>23000</v>
      </c>
      <c r="W75" s="110"/>
      <c r="X75" s="64"/>
      <c r="Y75" s="109" t="s">
        <v>394</v>
      </c>
      <c r="Z75" s="106"/>
    </row>
    <row r="76" spans="1:26" ht="16.5" outlineLevel="1" thickBot="1">
      <c r="A76" s="147" t="s">
        <v>123</v>
      </c>
      <c r="B76" s="123" t="s">
        <v>118</v>
      </c>
      <c r="C76" s="160" t="s">
        <v>119</v>
      </c>
      <c r="D76" s="89">
        <v>468.12</v>
      </c>
      <c r="E76" s="90">
        <v>468.1</v>
      </c>
      <c r="F76" s="90">
        <v>1.999999999998181E-2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0">
        <v>0</v>
      </c>
      <c r="M76" s="90"/>
      <c r="N76" s="90"/>
      <c r="O76" s="90"/>
      <c r="P76" s="90"/>
      <c r="Q76" s="91">
        <v>468.12</v>
      </c>
      <c r="R76" s="92"/>
      <c r="S76" s="93">
        <v>468.12</v>
      </c>
      <c r="T76" s="180"/>
      <c r="U76" s="94" t="s">
        <v>120</v>
      </c>
      <c r="V76" s="162">
        <v>23000</v>
      </c>
      <c r="W76" s="110" t="s">
        <v>293</v>
      </c>
      <c r="X76" s="64"/>
      <c r="Y76" s="109" t="s">
        <v>295</v>
      </c>
      <c r="Z76" s="106"/>
    </row>
    <row r="77" spans="1:26" ht="16.5" outlineLevel="1" thickBot="1">
      <c r="A77" s="147" t="s">
        <v>123</v>
      </c>
      <c r="B77" s="123" t="s">
        <v>168</v>
      </c>
      <c r="C77" s="160" t="s">
        <v>395</v>
      </c>
      <c r="D77" s="89">
        <v>48140</v>
      </c>
      <c r="E77" s="90">
        <v>0</v>
      </c>
      <c r="F77" s="90">
        <v>0</v>
      </c>
      <c r="G77" s="90">
        <v>48140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1">
        <v>48140</v>
      </c>
      <c r="R77" s="92"/>
      <c r="S77" s="93">
        <v>48140</v>
      </c>
      <c r="T77" s="180"/>
      <c r="U77" s="94" t="s">
        <v>351</v>
      </c>
      <c r="V77" s="162">
        <v>23000</v>
      </c>
      <c r="W77" s="110"/>
      <c r="X77" s="64"/>
      <c r="Y77" s="109" t="s">
        <v>396</v>
      </c>
      <c r="Z77" s="106"/>
    </row>
    <row r="78" spans="1:26" ht="15.75" outlineLevel="1">
      <c r="B78" s="123"/>
      <c r="C78" s="160"/>
      <c r="D78" s="89">
        <v>0</v>
      </c>
      <c r="E78" s="90">
        <v>0</v>
      </c>
      <c r="F78" s="90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  <c r="L78" s="90">
        <v>0</v>
      </c>
      <c r="M78" s="90"/>
      <c r="N78" s="90"/>
      <c r="O78" s="90"/>
      <c r="P78" s="90"/>
      <c r="Q78" s="91">
        <v>0</v>
      </c>
      <c r="R78" s="92"/>
      <c r="S78" s="93">
        <v>0</v>
      </c>
      <c r="T78" s="180"/>
      <c r="U78" s="94" t="s">
        <v>397</v>
      </c>
      <c r="V78" s="162">
        <v>23000</v>
      </c>
      <c r="W78" s="110"/>
      <c r="X78" s="64"/>
      <c r="Y78" s="109"/>
      <c r="Z78" s="106"/>
    </row>
    <row r="79" spans="1:26" ht="16.5" thickBot="1">
      <c r="B79" s="146"/>
      <c r="C79" s="147" t="s">
        <v>123</v>
      </c>
      <c r="D79" s="148">
        <v>13728644.860000007</v>
      </c>
      <c r="E79" s="149">
        <v>763516.54</v>
      </c>
      <c r="F79" s="149">
        <v>483299.32999999996</v>
      </c>
      <c r="G79" s="149">
        <v>562111.77</v>
      </c>
      <c r="H79" s="149">
        <v>1412853.3599999999</v>
      </c>
      <c r="I79" s="149">
        <v>1276095.3199999998</v>
      </c>
      <c r="J79" s="149">
        <v>4880159.0700000059</v>
      </c>
      <c r="K79" s="149">
        <v>2068531.6</v>
      </c>
      <c r="L79" s="149">
        <v>2282077.87</v>
      </c>
      <c r="M79" s="149">
        <v>3814422.114285714</v>
      </c>
      <c r="N79" s="149">
        <v>3077460.114285714</v>
      </c>
      <c r="O79" s="149">
        <v>2789141.614285714</v>
      </c>
      <c r="P79" s="149">
        <v>748608.61428571434</v>
      </c>
      <c r="Q79" s="149">
        <v>24158277.317142863</v>
      </c>
      <c r="R79" s="149">
        <v>24450890.210000001</v>
      </c>
      <c r="S79" s="150">
        <v>-292612.89285713807</v>
      </c>
      <c r="T79" s="176"/>
      <c r="U79" s="95"/>
      <c r="V79" s="162">
        <v>23000</v>
      </c>
      <c r="W79" s="95"/>
      <c r="X79" s="64"/>
      <c r="Y79" s="64"/>
      <c r="Z79" s="64"/>
    </row>
    <row r="80" spans="1:26" ht="6" customHeight="1" thickBot="1">
      <c r="B80" s="64"/>
      <c r="C80" s="66"/>
      <c r="D80" s="64"/>
      <c r="E80" s="139"/>
      <c r="F80" s="139"/>
      <c r="G80" s="139"/>
      <c r="H80" s="139"/>
      <c r="I80" s="139"/>
      <c r="J80" s="139"/>
      <c r="K80" s="139"/>
      <c r="L80" s="139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6.5" thickBot="1">
      <c r="B81" s="64"/>
      <c r="C81" s="151" t="s">
        <v>124</v>
      </c>
      <c r="D81" s="152">
        <v>16126418.870000005</v>
      </c>
      <c r="E81" s="153">
        <v>1028692.9</v>
      </c>
      <c r="F81" s="153">
        <v>802848.37</v>
      </c>
      <c r="G81" s="153">
        <v>859609.04</v>
      </c>
      <c r="H81" s="153">
        <v>1785478.5299999998</v>
      </c>
      <c r="I81" s="153">
        <v>1542497.3099999998</v>
      </c>
      <c r="J81" s="153">
        <v>5077190.4900000058</v>
      </c>
      <c r="K81" s="153">
        <v>2384153.5100000002</v>
      </c>
      <c r="L81" s="153">
        <v>2645948.7200000002</v>
      </c>
      <c r="M81" s="153">
        <v>4195684.222285714</v>
      </c>
      <c r="N81" s="153">
        <v>3457994.3222857141</v>
      </c>
      <c r="O81" s="153">
        <v>3163645.330285714</v>
      </c>
      <c r="P81" s="153">
        <v>1121080.3222857143</v>
      </c>
      <c r="Q81" s="153">
        <v>28064823.067142863</v>
      </c>
      <c r="R81" s="153">
        <v>28296940.031000003</v>
      </c>
      <c r="S81" s="138">
        <v>-232116.96385714039</v>
      </c>
      <c r="T81" s="176"/>
      <c r="U81" s="95"/>
      <c r="V81" s="162">
        <v>23000</v>
      </c>
      <c r="W81" s="95"/>
      <c r="X81" s="64"/>
      <c r="Y81" s="64"/>
      <c r="Z81" s="64"/>
    </row>
    <row r="82" spans="1:26">
      <c r="E82" s="181"/>
    </row>
    <row r="83" spans="1:26" ht="15.75" thickBot="1">
      <c r="E83" s="181"/>
    </row>
    <row r="84" spans="1:26" hidden="1">
      <c r="E84" s="182" t="s">
        <v>296</v>
      </c>
      <c r="F84" s="182" t="s">
        <v>297</v>
      </c>
      <c r="G84" s="182" t="s">
        <v>298</v>
      </c>
      <c r="H84" s="182" t="s">
        <v>299</v>
      </c>
      <c r="I84" s="182" t="s">
        <v>300</v>
      </c>
      <c r="J84" s="182" t="s">
        <v>301</v>
      </c>
      <c r="K84" s="182" t="s">
        <v>302</v>
      </c>
      <c r="L84" s="182" t="s">
        <v>303</v>
      </c>
      <c r="M84" s="182" t="s">
        <v>304</v>
      </c>
      <c r="N84" s="182" t="s">
        <v>305</v>
      </c>
      <c r="O84" s="182" t="s">
        <v>306</v>
      </c>
      <c r="P84" s="182" t="s">
        <v>307</v>
      </c>
      <c r="T84" s="156"/>
    </row>
    <row r="85" spans="1:26" hidden="1">
      <c r="E85" s="182">
        <v>1</v>
      </c>
      <c r="F85" s="182">
        <v>2</v>
      </c>
      <c r="G85" s="182">
        <v>3</v>
      </c>
      <c r="H85" s="182">
        <v>4</v>
      </c>
      <c r="I85" s="182">
        <v>5</v>
      </c>
      <c r="J85" s="182">
        <v>6</v>
      </c>
      <c r="K85" s="182">
        <v>7</v>
      </c>
      <c r="L85" s="182">
        <v>8</v>
      </c>
      <c r="M85" s="182">
        <v>9</v>
      </c>
      <c r="N85" s="182">
        <v>10</v>
      </c>
      <c r="O85" s="182">
        <v>11</v>
      </c>
      <c r="P85" s="182">
        <v>12</v>
      </c>
      <c r="R85" s="154"/>
    </row>
    <row r="86" spans="1:26" ht="15.75" hidden="1">
      <c r="E86" s="183">
        <v>1028692.9</v>
      </c>
      <c r="F86" s="90">
        <v>802848.37</v>
      </c>
      <c r="G86" s="90">
        <v>859609.04</v>
      </c>
      <c r="H86" s="90">
        <v>1785478.53</v>
      </c>
      <c r="I86" s="90">
        <v>1542497.3099999998</v>
      </c>
      <c r="J86" s="90">
        <v>5077190.4900000058</v>
      </c>
      <c r="K86" s="90">
        <v>2384153.5099999998</v>
      </c>
      <c r="L86" s="90">
        <v>2645948.7200000002</v>
      </c>
      <c r="M86" s="90">
        <v>0</v>
      </c>
      <c r="N86" s="90">
        <v>0</v>
      </c>
      <c r="O86" s="90">
        <v>0</v>
      </c>
      <c r="P86" s="91"/>
      <c r="Q86" s="91"/>
      <c r="R86" s="92"/>
      <c r="S86" s="93"/>
      <c r="T86" s="161"/>
      <c r="U86" s="94"/>
      <c r="V86" s="94"/>
      <c r="W86" s="115"/>
      <c r="X86" s="64"/>
      <c r="Y86" s="109" t="s">
        <v>308</v>
      </c>
      <c r="Z86" s="106"/>
    </row>
    <row r="87" spans="1:26" hidden="1">
      <c r="E87" s="181"/>
    </row>
    <row r="88" spans="1:26" hidden="1">
      <c r="E88" s="181">
        <v>0</v>
      </c>
      <c r="F88" s="181">
        <v>0</v>
      </c>
      <c r="G88" s="181">
        <v>0</v>
      </c>
      <c r="H88" s="181">
        <v>0</v>
      </c>
      <c r="I88" s="181">
        <v>0</v>
      </c>
      <c r="J88" s="181">
        <v>0</v>
      </c>
      <c r="K88" s="181">
        <v>0</v>
      </c>
      <c r="L88" s="181">
        <v>0</v>
      </c>
      <c r="M88" s="181">
        <v>4195684.222285714</v>
      </c>
      <c r="N88" s="181">
        <v>3457994.3222857141</v>
      </c>
      <c r="O88" s="181">
        <v>3163645.330285714</v>
      </c>
    </row>
    <row r="89" spans="1:26" hidden="1"/>
    <row r="90" spans="1:26" s="64" customFormat="1" ht="26.25" thickBot="1">
      <c r="B90" s="59" t="s">
        <v>310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/>
      <c r="O90" s="61"/>
      <c r="P90" s="62"/>
      <c r="Q90" s="61"/>
      <c r="R90" s="63" t="s">
        <v>311</v>
      </c>
      <c r="S90" s="61"/>
      <c r="T90" s="62"/>
      <c r="U90" s="62"/>
      <c r="V90" s="62"/>
      <c r="W90" s="62"/>
    </row>
    <row r="91" spans="1:26" ht="18.75">
      <c r="B91" s="65" t="s">
        <v>312</v>
      </c>
      <c r="C91" s="66"/>
      <c r="D91" s="69"/>
      <c r="E91" s="69" t="s">
        <v>25</v>
      </c>
      <c r="F91" s="69" t="s">
        <v>25</v>
      </c>
      <c r="G91" s="69" t="s">
        <v>25</v>
      </c>
      <c r="H91" s="69" t="s">
        <v>25</v>
      </c>
      <c r="I91" s="69" t="s">
        <v>25</v>
      </c>
      <c r="J91" s="69" t="s">
        <v>25</v>
      </c>
      <c r="K91" s="69" t="s">
        <v>25</v>
      </c>
      <c r="L91" s="69" t="s">
        <v>25</v>
      </c>
      <c r="M91" s="69" t="s">
        <v>25</v>
      </c>
      <c r="N91" s="69" t="s">
        <v>25</v>
      </c>
      <c r="O91" s="69" t="s">
        <v>25</v>
      </c>
      <c r="P91" s="69" t="s">
        <v>25</v>
      </c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7.15" customHeight="1">
      <c r="B92" s="64"/>
      <c r="C92" s="66"/>
      <c r="D92" s="64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5.75" thickBot="1">
      <c r="B93" s="71" t="s">
        <v>26</v>
      </c>
      <c r="C93" s="72" t="s">
        <v>27</v>
      </c>
      <c r="D93" s="73" t="s">
        <v>28</v>
      </c>
      <c r="E93" s="74">
        <v>45292</v>
      </c>
      <c r="F93" s="74">
        <v>45323</v>
      </c>
      <c r="G93" s="74">
        <v>45352</v>
      </c>
      <c r="H93" s="74">
        <v>45383</v>
      </c>
      <c r="I93" s="74">
        <v>45413</v>
      </c>
      <c r="J93" s="74">
        <v>45444</v>
      </c>
      <c r="K93" s="74">
        <v>45474</v>
      </c>
      <c r="L93" s="74">
        <v>45505</v>
      </c>
      <c r="M93" s="74">
        <v>45536</v>
      </c>
      <c r="N93" s="74">
        <v>45566</v>
      </c>
      <c r="O93" s="74">
        <v>45597</v>
      </c>
      <c r="P93" s="74">
        <v>45627</v>
      </c>
      <c r="Q93" s="75" t="s">
        <v>29</v>
      </c>
      <c r="R93" s="75" t="s">
        <v>30</v>
      </c>
      <c r="S93" s="76" t="s">
        <v>31</v>
      </c>
      <c r="T93" s="77" t="s">
        <v>313</v>
      </c>
      <c r="U93" s="77" t="s">
        <v>314</v>
      </c>
      <c r="V93" s="157" t="s">
        <v>33</v>
      </c>
      <c r="W93" s="78" t="s">
        <v>34</v>
      </c>
      <c r="X93" s="64"/>
      <c r="Y93" s="64"/>
      <c r="Z93" s="64"/>
    </row>
    <row r="94" spans="1:26">
      <c r="B94" s="79" t="s">
        <v>35</v>
      </c>
      <c r="C94" s="80"/>
      <c r="D94" s="81"/>
      <c r="E94" s="82"/>
      <c r="F94" s="82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1"/>
      <c r="R94" s="81"/>
      <c r="S94" s="84"/>
      <c r="T94" s="159"/>
      <c r="U94" s="85"/>
      <c r="V94" s="85"/>
      <c r="W94" s="86"/>
      <c r="X94" s="64"/>
      <c r="Y94" s="64"/>
      <c r="Z94" s="64"/>
    </row>
    <row r="95" spans="1:26" ht="16.5" outlineLevel="1" thickBot="1">
      <c r="A95" s="100" t="s">
        <v>35</v>
      </c>
      <c r="B95" s="98" t="s">
        <v>45</v>
      </c>
      <c r="C95" s="107" t="s">
        <v>46</v>
      </c>
      <c r="D95" s="89">
        <v>9.0949470177292824E-13</v>
      </c>
      <c r="E95" s="90">
        <v>1280.8400000000001</v>
      </c>
      <c r="F95" s="90">
        <v>-1280.8399999999992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1">
        <v>9.0949470177292824E-13</v>
      </c>
      <c r="R95" s="92"/>
      <c r="S95" s="93">
        <v>9.0949470177292824E-13</v>
      </c>
      <c r="T95" s="161"/>
      <c r="U95" s="94" t="s">
        <v>38</v>
      </c>
      <c r="V95" s="162">
        <v>23000</v>
      </c>
      <c r="W95" s="95"/>
      <c r="X95" s="64"/>
      <c r="Y95" s="105" t="s">
        <v>398</v>
      </c>
      <c r="Z95" s="106">
        <v>350</v>
      </c>
    </row>
    <row r="96" spans="1:26" ht="16.5" thickBot="1">
      <c r="B96" s="99" t="s">
        <v>47</v>
      </c>
      <c r="C96" s="100" t="s">
        <v>35</v>
      </c>
      <c r="D96" s="101">
        <v>9.0949470177292824E-13</v>
      </c>
      <c r="E96" s="101">
        <v>1280.8400000000001</v>
      </c>
      <c r="F96" s="101">
        <v>-1280.8399999999992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9.0949470177292824E-13</v>
      </c>
      <c r="R96" s="101">
        <v>0</v>
      </c>
      <c r="S96" s="102">
        <v>9.0949470177292824E-13</v>
      </c>
      <c r="T96" s="184"/>
      <c r="U96" s="94" t="s">
        <v>38</v>
      </c>
      <c r="V96" s="162">
        <v>23000</v>
      </c>
      <c r="W96" s="95"/>
      <c r="X96" s="64"/>
      <c r="Y96" s="96"/>
      <c r="Z96" s="97"/>
    </row>
    <row r="97" spans="1:27">
      <c r="B97" s="79" t="s">
        <v>48</v>
      </c>
      <c r="C97" s="80"/>
      <c r="D97" s="81"/>
      <c r="E97" s="158"/>
      <c r="F97" s="82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1"/>
      <c r="R97" s="81"/>
      <c r="S97" s="84"/>
      <c r="T97" s="159"/>
      <c r="U97" s="85"/>
      <c r="V97" s="85"/>
      <c r="W97" s="86"/>
      <c r="X97" s="64"/>
      <c r="Y97" s="64"/>
      <c r="Z97" s="64"/>
    </row>
    <row r="98" spans="1:27" ht="16.5" outlineLevel="1" thickBot="1">
      <c r="A98" s="100" t="s">
        <v>48</v>
      </c>
      <c r="B98" s="123" t="s">
        <v>49</v>
      </c>
      <c r="C98" s="160" t="s">
        <v>315</v>
      </c>
      <c r="D98" s="89">
        <v>25328.78</v>
      </c>
      <c r="E98" s="90">
        <v>0</v>
      </c>
      <c r="F98" s="90">
        <v>1369.74</v>
      </c>
      <c r="G98" s="90">
        <v>377.40000000000009</v>
      </c>
      <c r="H98" s="90">
        <v>12166.85</v>
      </c>
      <c r="I98" s="90">
        <v>0</v>
      </c>
      <c r="J98" s="90">
        <v>423.00000000000006</v>
      </c>
      <c r="K98" s="90">
        <v>776.37</v>
      </c>
      <c r="L98" s="90">
        <v>2019.2499999999993</v>
      </c>
      <c r="M98" s="90">
        <v>1632.8</v>
      </c>
      <c r="N98" s="90">
        <v>6016.7099999999991</v>
      </c>
      <c r="O98" s="90">
        <v>432.44999999999993</v>
      </c>
      <c r="P98" s="90">
        <v>114.21000000000002</v>
      </c>
      <c r="Q98" s="91">
        <v>25328.78</v>
      </c>
      <c r="R98" s="92"/>
      <c r="S98" s="93">
        <v>25328.78</v>
      </c>
      <c r="T98" s="161"/>
      <c r="U98" s="94" t="s">
        <v>316</v>
      </c>
      <c r="V98" s="162">
        <v>23000</v>
      </c>
      <c r="W98" s="95"/>
      <c r="X98" s="64"/>
      <c r="Y98" s="105" t="s">
        <v>244</v>
      </c>
      <c r="Z98" s="106">
        <v>382</v>
      </c>
    </row>
    <row r="99" spans="1:27" ht="16.5" outlineLevel="1" thickBot="1">
      <c r="A99" s="100" t="s">
        <v>48</v>
      </c>
      <c r="B99" s="123" t="s">
        <v>52</v>
      </c>
      <c r="C99" s="160" t="s">
        <v>317</v>
      </c>
      <c r="D99" s="89">
        <v>106759.39</v>
      </c>
      <c r="E99" s="90">
        <v>11375.62</v>
      </c>
      <c r="F99" s="90">
        <v>20607.63</v>
      </c>
      <c r="G99" s="90">
        <v>4440.2699999999941</v>
      </c>
      <c r="H99" s="90">
        <v>-74.029999999997017</v>
      </c>
      <c r="I99" s="90">
        <v>13693.3</v>
      </c>
      <c r="J99" s="90">
        <v>7325.01</v>
      </c>
      <c r="K99" s="90">
        <v>10131.430000000002</v>
      </c>
      <c r="L99" s="90">
        <v>10432.699999999999</v>
      </c>
      <c r="M99" s="90">
        <v>6514.1600000000008</v>
      </c>
      <c r="N99" s="90">
        <v>11219.14</v>
      </c>
      <c r="O99" s="90">
        <v>2412.6899999999996</v>
      </c>
      <c r="P99" s="90">
        <v>8681.4699999999993</v>
      </c>
      <c r="Q99" s="91">
        <v>106759.39</v>
      </c>
      <c r="R99" s="92"/>
      <c r="S99" s="93">
        <v>106759.39</v>
      </c>
      <c r="T99" s="163"/>
      <c r="U99" s="94" t="s">
        <v>316</v>
      </c>
      <c r="V99" s="162">
        <v>23000</v>
      </c>
      <c r="W99" s="95"/>
      <c r="X99" s="64"/>
      <c r="Y99" s="105" t="s">
        <v>246</v>
      </c>
      <c r="Z99" s="106">
        <v>374</v>
      </c>
    </row>
    <row r="100" spans="1:27" ht="16.5" outlineLevel="1" thickBot="1">
      <c r="A100" s="100" t="s">
        <v>48</v>
      </c>
      <c r="B100" s="123" t="s">
        <v>54</v>
      </c>
      <c r="C100" s="160" t="s">
        <v>318</v>
      </c>
      <c r="D100" s="89">
        <v>43719.920000000006</v>
      </c>
      <c r="E100" s="90">
        <v>2389.5</v>
      </c>
      <c r="F100" s="90">
        <v>891.97000000000025</v>
      </c>
      <c r="G100" s="90">
        <v>3719.8100000000004</v>
      </c>
      <c r="H100" s="90">
        <v>377.43000000000006</v>
      </c>
      <c r="I100" s="90">
        <v>2669.5200000000004</v>
      </c>
      <c r="J100" s="90">
        <v>3948.16</v>
      </c>
      <c r="K100" s="90">
        <v>6341.83</v>
      </c>
      <c r="L100" s="90">
        <v>1545.7700000000004</v>
      </c>
      <c r="M100" s="90">
        <v>3649.5400000000004</v>
      </c>
      <c r="N100" s="90">
        <v>6096.3800000000019</v>
      </c>
      <c r="O100" s="90">
        <v>6908.1200000000017</v>
      </c>
      <c r="P100" s="90">
        <v>5181.8900000000003</v>
      </c>
      <c r="Q100" s="91">
        <v>43719.920000000006</v>
      </c>
      <c r="R100" s="92"/>
      <c r="S100" s="93">
        <v>43719.920000000006</v>
      </c>
      <c r="T100" s="161"/>
      <c r="U100" s="94" t="s">
        <v>316</v>
      </c>
      <c r="V100" s="162">
        <v>23000</v>
      </c>
      <c r="W100" s="95"/>
      <c r="X100" s="64"/>
      <c r="Y100" s="105" t="s">
        <v>248</v>
      </c>
      <c r="Z100" s="106">
        <v>375</v>
      </c>
    </row>
    <row r="101" spans="1:27" ht="16.5" outlineLevel="1" thickBot="1">
      <c r="A101" s="100" t="s">
        <v>48</v>
      </c>
      <c r="B101" s="123" t="s">
        <v>56</v>
      </c>
      <c r="C101" s="160" t="s">
        <v>319</v>
      </c>
      <c r="D101" s="89">
        <v>8569.1200000000008</v>
      </c>
      <c r="E101" s="90">
        <v>172.63</v>
      </c>
      <c r="F101" s="90">
        <v>261.49</v>
      </c>
      <c r="G101" s="90">
        <v>2478.2000000000007</v>
      </c>
      <c r="H101" s="90">
        <v>288.96999999999997</v>
      </c>
      <c r="I101" s="90">
        <v>620.99000000000012</v>
      </c>
      <c r="J101" s="90">
        <v>1413.64</v>
      </c>
      <c r="K101" s="90">
        <v>1612.91</v>
      </c>
      <c r="L101" s="90">
        <v>507.64999999999992</v>
      </c>
      <c r="M101" s="90">
        <v>107.07999999999998</v>
      </c>
      <c r="N101" s="90">
        <v>823.4100000000002</v>
      </c>
      <c r="O101" s="90">
        <v>334.69</v>
      </c>
      <c r="P101" s="90">
        <v>-52.54</v>
      </c>
      <c r="Q101" s="91">
        <v>8569.1200000000008</v>
      </c>
      <c r="R101" s="92"/>
      <c r="S101" s="93">
        <v>8569.1200000000008</v>
      </c>
      <c r="T101" s="161"/>
      <c r="U101" s="94" t="s">
        <v>316</v>
      </c>
      <c r="V101" s="162">
        <v>23000</v>
      </c>
      <c r="W101" s="95"/>
      <c r="X101" s="64"/>
      <c r="Y101" s="105" t="s">
        <v>250</v>
      </c>
      <c r="Z101" s="106">
        <v>373</v>
      </c>
    </row>
    <row r="102" spans="1:27" ht="16.5" outlineLevel="1" thickBot="1">
      <c r="A102" s="100" t="s">
        <v>48</v>
      </c>
      <c r="B102" s="123" t="s">
        <v>58</v>
      </c>
      <c r="C102" s="160" t="s">
        <v>320</v>
      </c>
      <c r="D102" s="89">
        <v>33018.78</v>
      </c>
      <c r="E102" s="90">
        <v>0</v>
      </c>
      <c r="F102" s="90">
        <v>2254.7200000000003</v>
      </c>
      <c r="G102" s="90">
        <v>3167.46</v>
      </c>
      <c r="H102" s="90">
        <v>10132.299999999997</v>
      </c>
      <c r="I102" s="90">
        <v>3702.0600000000004</v>
      </c>
      <c r="J102" s="90">
        <v>1054.24</v>
      </c>
      <c r="K102" s="90">
        <v>107.24000000000001</v>
      </c>
      <c r="L102" s="90">
        <v>1484.26</v>
      </c>
      <c r="M102" s="90">
        <v>6091.6799999999994</v>
      </c>
      <c r="N102" s="90">
        <v>3285.46</v>
      </c>
      <c r="O102" s="90">
        <v>1739.3600000000001</v>
      </c>
      <c r="P102" s="90">
        <v>0</v>
      </c>
      <c r="Q102" s="91">
        <v>33018.78</v>
      </c>
      <c r="R102" s="92"/>
      <c r="S102" s="93">
        <v>33018.78</v>
      </c>
      <c r="T102" s="161"/>
      <c r="U102" s="94" t="s">
        <v>316</v>
      </c>
      <c r="V102" s="162">
        <v>23000</v>
      </c>
      <c r="W102" s="95"/>
      <c r="X102" s="64"/>
      <c r="Y102" s="105" t="s">
        <v>252</v>
      </c>
      <c r="Z102" s="106">
        <v>381</v>
      </c>
    </row>
    <row r="103" spans="1:27" ht="16.5" outlineLevel="1" thickBot="1">
      <c r="A103" s="100" t="s">
        <v>48</v>
      </c>
      <c r="B103" s="123" t="s">
        <v>60</v>
      </c>
      <c r="C103" s="160" t="s">
        <v>321</v>
      </c>
      <c r="D103" s="89">
        <v>87451.02</v>
      </c>
      <c r="E103" s="90">
        <v>2503.17</v>
      </c>
      <c r="F103" s="90">
        <v>16158.51</v>
      </c>
      <c r="G103" s="90">
        <v>11079.23</v>
      </c>
      <c r="H103" s="90">
        <v>14844.199999999997</v>
      </c>
      <c r="I103" s="90">
        <v>5813.9800000000005</v>
      </c>
      <c r="J103" s="90">
        <v>753.88999999999987</v>
      </c>
      <c r="K103" s="90">
        <v>5988.24</v>
      </c>
      <c r="L103" s="90">
        <v>5792.97</v>
      </c>
      <c r="M103" s="90">
        <v>6123.0199999999995</v>
      </c>
      <c r="N103" s="90">
        <v>7604.89</v>
      </c>
      <c r="O103" s="90">
        <v>4362.51</v>
      </c>
      <c r="P103" s="90">
        <v>6426.4100000000008</v>
      </c>
      <c r="Q103" s="91">
        <v>87451.02</v>
      </c>
      <c r="R103" s="92"/>
      <c r="S103" s="93">
        <v>87451.02</v>
      </c>
      <c r="T103" s="161"/>
      <c r="U103" s="94" t="s">
        <v>316</v>
      </c>
      <c r="V103" s="162">
        <v>23000</v>
      </c>
      <c r="W103" s="95"/>
      <c r="X103" s="64"/>
      <c r="Y103" s="105" t="s">
        <v>254</v>
      </c>
      <c r="Z103" s="106">
        <v>379</v>
      </c>
    </row>
    <row r="104" spans="1:27" ht="16.5" outlineLevel="1" thickBot="1">
      <c r="A104" s="100" t="s">
        <v>48</v>
      </c>
      <c r="B104" s="123" t="s">
        <v>62</v>
      </c>
      <c r="C104" s="160" t="s">
        <v>63</v>
      </c>
      <c r="D104" s="89">
        <v>0</v>
      </c>
      <c r="E104" s="90">
        <v>0</v>
      </c>
      <c r="F104" s="90">
        <v>0</v>
      </c>
      <c r="G104" s="90">
        <v>0</v>
      </c>
      <c r="H104" s="90">
        <v>0</v>
      </c>
      <c r="I104" s="90">
        <v>0</v>
      </c>
      <c r="J104" s="90">
        <v>0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1">
        <v>0</v>
      </c>
      <c r="R104" s="92"/>
      <c r="S104" s="93">
        <v>0</v>
      </c>
      <c r="T104" s="161"/>
      <c r="U104" s="94" t="s">
        <v>316</v>
      </c>
      <c r="V104" s="162">
        <v>23000</v>
      </c>
      <c r="W104" s="95"/>
      <c r="X104" s="64"/>
      <c r="Y104" s="105" t="s">
        <v>322</v>
      </c>
      <c r="Z104" s="106" t="e">
        <v>#N/A</v>
      </c>
    </row>
    <row r="105" spans="1:27" ht="16.5" outlineLevel="1" thickBot="1">
      <c r="A105" s="100" t="s">
        <v>48</v>
      </c>
      <c r="B105" s="123" t="s">
        <v>64</v>
      </c>
      <c r="C105" s="160" t="s">
        <v>65</v>
      </c>
      <c r="D105" s="89">
        <v>14251.310000000001</v>
      </c>
      <c r="E105" s="90">
        <v>0</v>
      </c>
      <c r="F105" s="90">
        <v>0</v>
      </c>
      <c r="G105" s="90">
        <v>0</v>
      </c>
      <c r="H105" s="90">
        <v>4065.02</v>
      </c>
      <c r="I105" s="90">
        <v>803.02999999999975</v>
      </c>
      <c r="J105" s="90">
        <v>1657.62</v>
      </c>
      <c r="K105" s="90">
        <v>3202.17</v>
      </c>
      <c r="L105" s="90">
        <v>1704.57</v>
      </c>
      <c r="M105" s="90">
        <v>712.29</v>
      </c>
      <c r="N105" s="90">
        <v>-501.86999999999989</v>
      </c>
      <c r="O105" s="90">
        <v>1019.52</v>
      </c>
      <c r="P105" s="90">
        <v>1588.96</v>
      </c>
      <c r="Q105" s="91">
        <v>14251.310000000001</v>
      </c>
      <c r="R105" s="92"/>
      <c r="S105" s="93">
        <v>14251.310000000001</v>
      </c>
      <c r="T105" s="161"/>
      <c r="U105" s="94" t="s">
        <v>316</v>
      </c>
      <c r="V105" s="162">
        <v>23000</v>
      </c>
      <c r="W105" s="95"/>
      <c r="X105" s="64"/>
      <c r="Y105" s="105" t="s">
        <v>255</v>
      </c>
      <c r="Z105" s="106">
        <v>390</v>
      </c>
    </row>
    <row r="106" spans="1:27" ht="16.5" outlineLevel="1" thickBot="1">
      <c r="A106" s="100" t="s">
        <v>48</v>
      </c>
      <c r="B106" s="123" t="s">
        <v>66</v>
      </c>
      <c r="C106" s="160" t="s">
        <v>256</v>
      </c>
      <c r="D106" s="89">
        <v>9542.2699999999932</v>
      </c>
      <c r="E106" s="90">
        <v>8311.2599999999984</v>
      </c>
      <c r="F106" s="90">
        <v>-10171.850000000006</v>
      </c>
      <c r="G106" s="90">
        <v>776.25</v>
      </c>
      <c r="H106" s="90">
        <v>3749.16</v>
      </c>
      <c r="I106" s="90">
        <v>2467.21</v>
      </c>
      <c r="J106" s="90">
        <v>2626.56</v>
      </c>
      <c r="K106" s="90">
        <v>1783.68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1">
        <v>9542.2699999999932</v>
      </c>
      <c r="R106" s="92"/>
      <c r="S106" s="93">
        <v>9542.2699999999932</v>
      </c>
      <c r="T106" s="163"/>
      <c r="U106" s="94" t="s">
        <v>316</v>
      </c>
      <c r="V106" s="162">
        <v>23000</v>
      </c>
      <c r="W106" s="95"/>
      <c r="X106" s="64"/>
      <c r="Y106" s="105" t="s">
        <v>323</v>
      </c>
      <c r="Z106" s="106">
        <v>342</v>
      </c>
    </row>
    <row r="107" spans="1:27" ht="5.45" customHeight="1" outlineLevel="1">
      <c r="B107" s="98"/>
      <c r="C107" s="107"/>
      <c r="D107" s="89">
        <v>0</v>
      </c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91">
        <v>0</v>
      </c>
      <c r="R107" s="132"/>
      <c r="S107" s="164"/>
      <c r="T107" s="163"/>
      <c r="U107" s="94"/>
      <c r="V107" s="94"/>
      <c r="W107" s="95"/>
      <c r="X107" s="64"/>
      <c r="Y107" s="64"/>
      <c r="Z107" s="64"/>
      <c r="AA107" s="64"/>
    </row>
    <row r="108" spans="1:27" ht="16.5" thickBot="1">
      <c r="B108" s="99" t="s">
        <v>47</v>
      </c>
      <c r="C108" s="100" t="s">
        <v>48</v>
      </c>
      <c r="D108" s="101">
        <v>328640.59000000003</v>
      </c>
      <c r="E108" s="101">
        <v>24752.179999999997</v>
      </c>
      <c r="F108" s="101">
        <v>31372.21</v>
      </c>
      <c r="G108" s="101">
        <v>26038.619999999995</v>
      </c>
      <c r="H108" s="101">
        <v>45549.899999999994</v>
      </c>
      <c r="I108" s="101">
        <v>29770.09</v>
      </c>
      <c r="J108" s="101">
        <v>19202.12</v>
      </c>
      <c r="K108" s="101">
        <v>29943.870000000003</v>
      </c>
      <c r="L108" s="101">
        <v>23487.17</v>
      </c>
      <c r="M108" s="101">
        <v>24830.570000000003</v>
      </c>
      <c r="N108" s="101">
        <v>34544.119999999995</v>
      </c>
      <c r="O108" s="101">
        <v>17209.340000000004</v>
      </c>
      <c r="P108" s="101">
        <v>21940.399999999998</v>
      </c>
      <c r="Q108" s="101">
        <v>328640.59000000003</v>
      </c>
      <c r="R108" s="101">
        <v>371222.43780000001</v>
      </c>
      <c r="S108" s="102">
        <v>-42581.847799999989</v>
      </c>
      <c r="T108" s="165"/>
      <c r="U108" s="112" t="s">
        <v>316</v>
      </c>
      <c r="V108" s="166">
        <v>23000</v>
      </c>
      <c r="W108" s="113"/>
      <c r="X108" s="64"/>
      <c r="Y108" s="64"/>
      <c r="Z108" s="64"/>
      <c r="AA108" s="64"/>
    </row>
    <row r="109" spans="1:27">
      <c r="B109" s="79" t="s">
        <v>324</v>
      </c>
      <c r="C109" s="80"/>
      <c r="D109" s="81"/>
      <c r="E109" s="158"/>
      <c r="F109" s="82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1"/>
      <c r="R109" s="81"/>
      <c r="S109" s="84"/>
      <c r="T109" s="159"/>
      <c r="U109" s="85"/>
      <c r="V109" s="85"/>
      <c r="W109" s="86"/>
      <c r="X109" s="64"/>
      <c r="Y109" s="64"/>
      <c r="Z109" s="64"/>
    </row>
    <row r="110" spans="1:27" ht="16.5" outlineLevel="1" thickBot="1">
      <c r="A110" s="111" t="s">
        <v>324</v>
      </c>
      <c r="B110" s="123" t="s">
        <v>129</v>
      </c>
      <c r="C110" s="160" t="s">
        <v>325</v>
      </c>
      <c r="D110" s="89">
        <v>111454.15999999999</v>
      </c>
      <c r="E110" s="90">
        <v>0</v>
      </c>
      <c r="F110" s="90">
        <v>5658.63</v>
      </c>
      <c r="G110" s="90">
        <v>1021.0799999999998</v>
      </c>
      <c r="H110" s="90">
        <v>3479.9900000000007</v>
      </c>
      <c r="I110" s="90">
        <v>195.90000000000009</v>
      </c>
      <c r="J110" s="90">
        <v>12781.210000000001</v>
      </c>
      <c r="K110" s="90">
        <v>5500.91</v>
      </c>
      <c r="L110" s="90">
        <v>7062.7300000000005</v>
      </c>
      <c r="M110" s="90">
        <v>3453.9500000000003</v>
      </c>
      <c r="N110" s="90">
        <v>16337.020000000002</v>
      </c>
      <c r="O110" s="90">
        <v>2422.02</v>
      </c>
      <c r="P110" s="90">
        <v>53540.719999999987</v>
      </c>
      <c r="Q110" s="91">
        <v>111454.15999999999</v>
      </c>
      <c r="R110" s="92"/>
      <c r="S110" s="93">
        <v>111454.15999999999</v>
      </c>
      <c r="T110" s="161"/>
      <c r="U110" s="94" t="s">
        <v>316</v>
      </c>
      <c r="V110" s="162">
        <v>23000</v>
      </c>
      <c r="W110" s="110"/>
      <c r="X110" s="64"/>
      <c r="Y110" s="109" t="s">
        <v>326</v>
      </c>
      <c r="Z110" s="106">
        <v>396</v>
      </c>
    </row>
    <row r="111" spans="1:27" ht="16.5" outlineLevel="1" thickBot="1">
      <c r="A111" s="111" t="s">
        <v>324</v>
      </c>
      <c r="B111" s="123" t="s">
        <v>130</v>
      </c>
      <c r="C111" s="160" t="s">
        <v>327</v>
      </c>
      <c r="D111" s="89">
        <v>411402.51</v>
      </c>
      <c r="E111" s="90">
        <v>39547</v>
      </c>
      <c r="F111" s="90">
        <v>26066.92</v>
      </c>
      <c r="G111" s="90">
        <v>23544.049999999988</v>
      </c>
      <c r="H111" s="90">
        <v>40671.509999999995</v>
      </c>
      <c r="I111" s="90">
        <v>71280.03</v>
      </c>
      <c r="J111" s="90">
        <v>26173.870000000003</v>
      </c>
      <c r="K111" s="90">
        <v>33422.69</v>
      </c>
      <c r="L111" s="90">
        <v>28497.500000000004</v>
      </c>
      <c r="M111" s="90">
        <v>36652.57</v>
      </c>
      <c r="N111" s="90">
        <v>44232.03</v>
      </c>
      <c r="O111" s="90">
        <v>14030.490000000002</v>
      </c>
      <c r="P111" s="90">
        <v>27283.85</v>
      </c>
      <c r="Q111" s="91">
        <v>411402.51</v>
      </c>
      <c r="R111" s="92"/>
      <c r="S111" s="93">
        <v>411402.51</v>
      </c>
      <c r="T111" s="167"/>
      <c r="U111" s="94" t="s">
        <v>316</v>
      </c>
      <c r="V111" s="162">
        <v>23000</v>
      </c>
      <c r="W111" s="168"/>
      <c r="X111" s="64"/>
      <c r="Y111" s="109" t="s">
        <v>328</v>
      </c>
      <c r="Z111" s="106">
        <v>397</v>
      </c>
    </row>
    <row r="112" spans="1:27" ht="16.5" outlineLevel="1" thickBot="1">
      <c r="A112" s="111" t="s">
        <v>324</v>
      </c>
      <c r="B112" s="123" t="s">
        <v>131</v>
      </c>
      <c r="C112" s="160" t="s">
        <v>329</v>
      </c>
      <c r="D112" s="89">
        <v>101683.83000000002</v>
      </c>
      <c r="E112" s="90">
        <v>28000</v>
      </c>
      <c r="F112" s="90">
        <v>7640.5699999999979</v>
      </c>
      <c r="G112" s="90">
        <v>2072.9400000000005</v>
      </c>
      <c r="H112" s="90">
        <v>620.86999999999989</v>
      </c>
      <c r="I112" s="90">
        <v>19056.43</v>
      </c>
      <c r="J112" s="90">
        <v>16486.700000000004</v>
      </c>
      <c r="K112" s="90">
        <v>166.26000000000005</v>
      </c>
      <c r="L112" s="90">
        <v>3298.7099999999996</v>
      </c>
      <c r="M112" s="90">
        <v>10810.779999999999</v>
      </c>
      <c r="N112" s="90">
        <v>1106.5700000000004</v>
      </c>
      <c r="O112" s="90">
        <v>9811.19</v>
      </c>
      <c r="P112" s="90">
        <v>2612.8099999999995</v>
      </c>
      <c r="Q112" s="91">
        <v>101683.83000000002</v>
      </c>
      <c r="R112" s="92"/>
      <c r="S112" s="93">
        <v>101683.83000000002</v>
      </c>
      <c r="T112" s="163"/>
      <c r="U112" s="94" t="s">
        <v>316</v>
      </c>
      <c r="V112" s="162">
        <v>23000</v>
      </c>
      <c r="W112" s="110"/>
      <c r="X112" s="64"/>
      <c r="Y112" s="109" t="s">
        <v>330</v>
      </c>
      <c r="Z112" s="106">
        <v>398</v>
      </c>
    </row>
    <row r="113" spans="1:26" ht="16.5" outlineLevel="1" thickBot="1">
      <c r="A113" s="111" t="s">
        <v>324</v>
      </c>
      <c r="B113" s="123" t="s">
        <v>149</v>
      </c>
      <c r="C113" s="160" t="s">
        <v>331</v>
      </c>
      <c r="D113" s="89">
        <v>5049.54</v>
      </c>
      <c r="E113" s="90">
        <v>0</v>
      </c>
      <c r="F113" s="90">
        <v>0</v>
      </c>
      <c r="G113" s="90">
        <v>468.94999999999993</v>
      </c>
      <c r="H113" s="90">
        <v>1286.48</v>
      </c>
      <c r="I113" s="90">
        <v>-112.24000000000001</v>
      </c>
      <c r="J113" s="90">
        <v>0</v>
      </c>
      <c r="K113" s="90">
        <v>0</v>
      </c>
      <c r="L113" s="90">
        <v>424.06</v>
      </c>
      <c r="M113" s="90">
        <v>2626.93</v>
      </c>
      <c r="N113" s="90">
        <v>0</v>
      </c>
      <c r="O113" s="90">
        <v>355.36</v>
      </c>
      <c r="P113" s="90">
        <v>0</v>
      </c>
      <c r="Q113" s="91">
        <v>5049.54</v>
      </c>
      <c r="R113" s="92"/>
      <c r="S113" s="93">
        <v>5049.54</v>
      </c>
      <c r="T113" s="163"/>
      <c r="U113" s="94" t="s">
        <v>316</v>
      </c>
      <c r="V113" s="162">
        <v>23000</v>
      </c>
      <c r="W113" s="110"/>
      <c r="X113" s="64"/>
      <c r="Y113" s="109" t="s">
        <v>332</v>
      </c>
      <c r="Z113" s="106">
        <v>399</v>
      </c>
    </row>
    <row r="114" spans="1:26" ht="16.5" outlineLevel="1" thickBot="1">
      <c r="A114" s="111" t="s">
        <v>324</v>
      </c>
      <c r="B114" s="123" t="s">
        <v>132</v>
      </c>
      <c r="C114" s="160" t="s">
        <v>333</v>
      </c>
      <c r="D114" s="89">
        <v>140878.20000000001</v>
      </c>
      <c r="E114" s="90">
        <v>0</v>
      </c>
      <c r="F114" s="90">
        <v>2426.4</v>
      </c>
      <c r="G114" s="90">
        <v>13951.8</v>
      </c>
      <c r="H114" s="90">
        <v>27367.8</v>
      </c>
      <c r="I114" s="90">
        <v>27162.6</v>
      </c>
      <c r="J114" s="90">
        <v>5726.9999999999982</v>
      </c>
      <c r="K114" s="90">
        <v>2893.6000000000004</v>
      </c>
      <c r="L114" s="90">
        <v>5124.8</v>
      </c>
      <c r="M114" s="90">
        <v>22736.400000000001</v>
      </c>
      <c r="N114" s="90">
        <v>26960.399999999994</v>
      </c>
      <c r="O114" s="90">
        <v>5659.7999999999993</v>
      </c>
      <c r="P114" s="90">
        <v>867.60000000000014</v>
      </c>
      <c r="Q114" s="91">
        <v>140878.20000000001</v>
      </c>
      <c r="R114" s="92"/>
      <c r="S114" s="93">
        <v>140878.20000000001</v>
      </c>
      <c r="T114" s="161"/>
      <c r="U114" s="94" t="s">
        <v>316</v>
      </c>
      <c r="V114" s="162">
        <v>23000</v>
      </c>
      <c r="W114" s="110"/>
      <c r="X114" s="64"/>
      <c r="Y114" s="109" t="s">
        <v>334</v>
      </c>
      <c r="Z114" s="106">
        <v>400</v>
      </c>
    </row>
    <row r="115" spans="1:26" ht="16.5" outlineLevel="1" thickBot="1">
      <c r="A115" s="111" t="s">
        <v>324</v>
      </c>
      <c r="B115" s="123" t="s">
        <v>133</v>
      </c>
      <c r="C115" s="160" t="s">
        <v>335</v>
      </c>
      <c r="D115" s="89">
        <v>112138.06</v>
      </c>
      <c r="E115" s="90">
        <v>0</v>
      </c>
      <c r="F115" s="90">
        <v>0</v>
      </c>
      <c r="G115" s="90">
        <v>3864.75</v>
      </c>
      <c r="H115" s="90">
        <v>11430.25</v>
      </c>
      <c r="I115" s="90">
        <v>40251.979999999996</v>
      </c>
      <c r="J115" s="90">
        <v>47209.65</v>
      </c>
      <c r="K115" s="90">
        <v>2458.8099999999995</v>
      </c>
      <c r="L115" s="90">
        <v>-1533.88</v>
      </c>
      <c r="M115" s="90">
        <v>131</v>
      </c>
      <c r="N115" s="90">
        <v>4148</v>
      </c>
      <c r="O115" s="90">
        <v>1442</v>
      </c>
      <c r="P115" s="90">
        <v>2735.5</v>
      </c>
      <c r="Q115" s="91">
        <v>112138.06</v>
      </c>
      <c r="R115" s="92"/>
      <c r="S115" s="93">
        <v>112138.06</v>
      </c>
      <c r="T115" s="161"/>
      <c r="U115" s="94" t="s">
        <v>316</v>
      </c>
      <c r="V115" s="162">
        <v>23000</v>
      </c>
      <c r="W115" s="110"/>
      <c r="X115" s="64"/>
      <c r="Y115" s="109" t="s">
        <v>336</v>
      </c>
      <c r="Z115" s="106">
        <v>401</v>
      </c>
    </row>
    <row r="116" spans="1:26" ht="16.5" outlineLevel="1" thickBot="1">
      <c r="A116" s="111" t="s">
        <v>324</v>
      </c>
      <c r="B116" s="123" t="s">
        <v>134</v>
      </c>
      <c r="C116" s="160" t="s">
        <v>337</v>
      </c>
      <c r="D116" s="89">
        <v>24999.599999999999</v>
      </c>
      <c r="E116" s="90">
        <v>0</v>
      </c>
      <c r="F116" s="90">
        <v>0</v>
      </c>
      <c r="G116" s="90">
        <v>0</v>
      </c>
      <c r="H116" s="90">
        <v>7117.1</v>
      </c>
      <c r="I116" s="90">
        <v>2321.4300000000003</v>
      </c>
      <c r="J116" s="90">
        <v>0</v>
      </c>
      <c r="K116" s="90">
        <v>2150.4899999999998</v>
      </c>
      <c r="L116" s="90">
        <v>4922.58</v>
      </c>
      <c r="M116" s="90">
        <v>0</v>
      </c>
      <c r="N116" s="90">
        <v>3858.09</v>
      </c>
      <c r="O116" s="90">
        <v>0</v>
      </c>
      <c r="P116" s="90">
        <v>4629.91</v>
      </c>
      <c r="Q116" s="91">
        <v>24999.599999999999</v>
      </c>
      <c r="R116" s="92"/>
      <c r="S116" s="93">
        <v>24999.599999999999</v>
      </c>
      <c r="T116" s="161"/>
      <c r="U116" s="94" t="s">
        <v>316</v>
      </c>
      <c r="V116" s="162">
        <v>23000</v>
      </c>
      <c r="W116" s="110"/>
      <c r="X116" s="64"/>
      <c r="Y116" s="109" t="s">
        <v>338</v>
      </c>
      <c r="Z116" s="106">
        <v>402</v>
      </c>
    </row>
    <row r="117" spans="1:26" ht="16.5" outlineLevel="1" thickBot="1">
      <c r="A117" s="111" t="s">
        <v>324</v>
      </c>
      <c r="B117" s="123" t="s">
        <v>176</v>
      </c>
      <c r="C117" s="160" t="s">
        <v>399</v>
      </c>
      <c r="D117" s="89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1">
        <v>0</v>
      </c>
      <c r="R117" s="92"/>
      <c r="S117" s="93">
        <v>0</v>
      </c>
      <c r="T117" s="163"/>
      <c r="U117" s="94" t="s">
        <v>316</v>
      </c>
      <c r="V117" s="162">
        <v>23000</v>
      </c>
      <c r="W117" s="110"/>
      <c r="X117" s="64"/>
      <c r="Y117" s="109" t="s">
        <v>400</v>
      </c>
      <c r="Z117" s="106" t="e">
        <v>#N/A</v>
      </c>
    </row>
    <row r="118" spans="1:26" ht="16.5" outlineLevel="1" thickBot="1">
      <c r="A118" s="111" t="s">
        <v>324</v>
      </c>
      <c r="B118" s="123" t="s">
        <v>135</v>
      </c>
      <c r="C118" s="160" t="s">
        <v>341</v>
      </c>
      <c r="D118" s="89">
        <v>117318.02</v>
      </c>
      <c r="E118" s="90">
        <v>9000</v>
      </c>
      <c r="F118" s="90">
        <v>3124.14</v>
      </c>
      <c r="G118" s="90">
        <v>5009.21</v>
      </c>
      <c r="H118" s="90">
        <v>13571.68</v>
      </c>
      <c r="I118" s="90">
        <v>2483.0300000000007</v>
      </c>
      <c r="J118" s="90">
        <v>24330.46</v>
      </c>
      <c r="K118" s="90">
        <v>24409.86</v>
      </c>
      <c r="L118" s="90">
        <v>9193.52</v>
      </c>
      <c r="M118" s="90">
        <v>13977.07</v>
      </c>
      <c r="N118" s="90">
        <v>5095.6800000000012</v>
      </c>
      <c r="O118" s="90">
        <v>5123.369999999999</v>
      </c>
      <c r="P118" s="90">
        <v>2000</v>
      </c>
      <c r="Q118" s="91">
        <v>117318.02</v>
      </c>
      <c r="R118" s="92"/>
      <c r="S118" s="93">
        <v>117318.02</v>
      </c>
      <c r="T118" s="161"/>
      <c r="U118" s="94" t="s">
        <v>316</v>
      </c>
      <c r="V118" s="162">
        <v>23000</v>
      </c>
      <c r="W118" s="110"/>
      <c r="X118" s="64"/>
      <c r="Y118" s="109" t="s">
        <v>342</v>
      </c>
      <c r="Z118" s="106">
        <v>403</v>
      </c>
    </row>
    <row r="119" spans="1:26" ht="16.5" outlineLevel="1" thickBot="1">
      <c r="A119" s="111" t="s">
        <v>324</v>
      </c>
      <c r="B119" s="123" t="s">
        <v>136</v>
      </c>
      <c r="C119" s="160" t="s">
        <v>343</v>
      </c>
      <c r="D119" s="89">
        <v>111616.34999999999</v>
      </c>
      <c r="E119" s="90">
        <v>0</v>
      </c>
      <c r="F119" s="90">
        <v>0</v>
      </c>
      <c r="G119" s="90">
        <v>14524.39</v>
      </c>
      <c r="H119" s="90">
        <v>53683.1</v>
      </c>
      <c r="I119" s="90">
        <v>5189.8400000000056</v>
      </c>
      <c r="J119" s="90">
        <v>15584.770000000002</v>
      </c>
      <c r="K119" s="90">
        <v>12723.81</v>
      </c>
      <c r="L119" s="90">
        <v>-2506.2700000000004</v>
      </c>
      <c r="M119" s="90">
        <v>1880.8900000000008</v>
      </c>
      <c r="N119" s="90">
        <v>5359.5099999999984</v>
      </c>
      <c r="O119" s="90">
        <v>3640.16</v>
      </c>
      <c r="P119" s="90">
        <v>1536.1499999999996</v>
      </c>
      <c r="Q119" s="91">
        <v>111616.34999999999</v>
      </c>
      <c r="R119" s="92"/>
      <c r="S119" s="93">
        <v>111616.34999999999</v>
      </c>
      <c r="T119" s="163"/>
      <c r="U119" s="94" t="s">
        <v>316</v>
      </c>
      <c r="V119" s="162">
        <v>23000</v>
      </c>
      <c r="W119" s="110"/>
      <c r="X119" s="64"/>
      <c r="Y119" s="109" t="s">
        <v>344</v>
      </c>
      <c r="Z119" s="106">
        <v>383</v>
      </c>
    </row>
    <row r="120" spans="1:26" ht="16.5" outlineLevel="1" thickBot="1">
      <c r="A120" s="111" t="s">
        <v>324</v>
      </c>
      <c r="B120" s="123" t="s">
        <v>345</v>
      </c>
      <c r="C120" s="160" t="s">
        <v>346</v>
      </c>
      <c r="D120" s="89">
        <v>-2722.8200000000315</v>
      </c>
      <c r="E120" s="90">
        <v>-634.71000000002823</v>
      </c>
      <c r="F120" s="90">
        <v>2420.6599999999976</v>
      </c>
      <c r="G120" s="90">
        <v>0</v>
      </c>
      <c r="H120" s="90">
        <v>-4370.9100000000008</v>
      </c>
      <c r="I120" s="90">
        <v>2344.7399999999998</v>
      </c>
      <c r="J120" s="90">
        <v>-2482.6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1">
        <v>-2722.8200000000315</v>
      </c>
      <c r="R120" s="92"/>
      <c r="S120" s="93">
        <v>-2722.8200000000315</v>
      </c>
      <c r="T120" s="163"/>
      <c r="U120" s="94" t="s">
        <v>316</v>
      </c>
      <c r="V120" s="162">
        <v>23000</v>
      </c>
      <c r="W120" s="110"/>
      <c r="X120" s="64"/>
      <c r="Y120" s="109" t="s">
        <v>347</v>
      </c>
      <c r="Z120" s="106">
        <v>343</v>
      </c>
    </row>
    <row r="121" spans="1:26" ht="16.5" outlineLevel="1" thickBot="1">
      <c r="A121" s="111" t="s">
        <v>324</v>
      </c>
      <c r="B121" s="123" t="s">
        <v>348</v>
      </c>
      <c r="C121" s="160" t="s">
        <v>349</v>
      </c>
      <c r="D121" s="89">
        <v>469.07000000000016</v>
      </c>
      <c r="E121" s="90">
        <v>469.07000000000016</v>
      </c>
      <c r="F121" s="90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1">
        <v>469.07000000000016</v>
      </c>
      <c r="R121" s="92"/>
      <c r="S121" s="93">
        <v>469.07000000000016</v>
      </c>
      <c r="T121" s="163"/>
      <c r="U121" s="94" t="s">
        <v>316</v>
      </c>
      <c r="V121" s="162">
        <v>23000</v>
      </c>
      <c r="W121" s="110"/>
      <c r="X121" s="64"/>
      <c r="Y121" s="109" t="s">
        <v>350</v>
      </c>
      <c r="Z121" s="106">
        <v>404</v>
      </c>
    </row>
    <row r="122" spans="1:26" ht="5.45" customHeight="1" outlineLevel="1">
      <c r="B122" s="98"/>
      <c r="C122" s="107"/>
      <c r="D122" s="130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91">
        <v>0</v>
      </c>
      <c r="R122" s="132"/>
      <c r="S122" s="164"/>
      <c r="T122" s="161"/>
      <c r="U122" s="94"/>
      <c r="V122" s="94"/>
      <c r="W122" s="110"/>
      <c r="X122" s="64"/>
      <c r="Y122" s="109"/>
      <c r="Z122" s="106" t="e">
        <v>#N/A</v>
      </c>
    </row>
    <row r="123" spans="1:26" ht="16.5" thickBot="1">
      <c r="B123" s="99" t="s">
        <v>47</v>
      </c>
      <c r="C123" s="111" t="s">
        <v>324</v>
      </c>
      <c r="D123" s="101">
        <v>1134286.52</v>
      </c>
      <c r="E123" s="101">
        <v>76381.359999999986</v>
      </c>
      <c r="F123" s="101">
        <v>47337.319999999992</v>
      </c>
      <c r="G123" s="101">
        <v>64457.169999999984</v>
      </c>
      <c r="H123" s="101">
        <v>154857.87</v>
      </c>
      <c r="I123" s="101">
        <v>170173.73999999993</v>
      </c>
      <c r="J123" s="101">
        <v>145811.06</v>
      </c>
      <c r="K123" s="101">
        <v>83726.429999999993</v>
      </c>
      <c r="L123" s="101">
        <v>54483.75</v>
      </c>
      <c r="M123" s="101">
        <v>92269.590000000011</v>
      </c>
      <c r="N123" s="101">
        <v>107097.29999999999</v>
      </c>
      <c r="O123" s="101">
        <v>42484.39</v>
      </c>
      <c r="P123" s="101">
        <v>95206.539999999979</v>
      </c>
      <c r="Q123" s="101">
        <v>1134286.52</v>
      </c>
      <c r="R123" s="101">
        <v>959974.37499999988</v>
      </c>
      <c r="S123" s="102">
        <v>174312.14500000014</v>
      </c>
      <c r="T123" s="165"/>
      <c r="U123" s="112" t="s">
        <v>351</v>
      </c>
      <c r="V123" s="166">
        <v>23000</v>
      </c>
      <c r="W123" s="169" t="s">
        <v>352</v>
      </c>
      <c r="X123" s="64"/>
      <c r="Y123" s="109"/>
      <c r="Z123" s="106" t="e">
        <v>#N/A</v>
      </c>
    </row>
    <row r="124" spans="1:26">
      <c r="B124" s="79" t="s">
        <v>93</v>
      </c>
      <c r="C124" s="80"/>
      <c r="D124" s="81"/>
      <c r="E124" s="158"/>
      <c r="F124" s="82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1"/>
      <c r="R124" s="81"/>
      <c r="S124" s="84"/>
      <c r="T124" s="159"/>
      <c r="U124" s="85"/>
      <c r="V124" s="85"/>
      <c r="W124" s="86"/>
      <c r="X124" s="64"/>
      <c r="Y124" s="64"/>
      <c r="Z124" s="64"/>
    </row>
    <row r="125" spans="1:26" ht="16.5" outlineLevel="1" thickBot="1">
      <c r="A125" s="111" t="s">
        <v>93</v>
      </c>
      <c r="B125" s="123" t="s">
        <v>95</v>
      </c>
      <c r="C125" s="160" t="s">
        <v>270</v>
      </c>
      <c r="D125" s="89">
        <v>1169528.0899999999</v>
      </c>
      <c r="E125" s="90">
        <v>67962.319999999963</v>
      </c>
      <c r="F125" s="90">
        <v>74655.149999999994</v>
      </c>
      <c r="G125" s="90">
        <v>83925.699999999968</v>
      </c>
      <c r="H125" s="90">
        <v>139193.61000000002</v>
      </c>
      <c r="I125" s="90">
        <v>98378.330000000045</v>
      </c>
      <c r="J125" s="90">
        <v>83118.009999999937</v>
      </c>
      <c r="K125" s="90">
        <v>93199.049999999974</v>
      </c>
      <c r="L125" s="90">
        <v>111284.23000000004</v>
      </c>
      <c r="M125" s="90">
        <v>99149.000000000044</v>
      </c>
      <c r="N125" s="90">
        <v>111847.88999999998</v>
      </c>
      <c r="O125" s="90">
        <v>107504.80999999997</v>
      </c>
      <c r="P125" s="90">
        <v>99309.990000000034</v>
      </c>
      <c r="Q125" s="91">
        <v>1169528.0899999999</v>
      </c>
      <c r="R125" s="92"/>
      <c r="S125" s="93">
        <v>1169528.0899999999</v>
      </c>
      <c r="T125" s="170"/>
      <c r="U125" s="171" t="s">
        <v>94</v>
      </c>
      <c r="V125" s="162">
        <v>23000</v>
      </c>
      <c r="W125" s="172"/>
      <c r="X125" s="64"/>
      <c r="Y125" s="109" t="s">
        <v>271</v>
      </c>
      <c r="Z125" s="106">
        <v>367</v>
      </c>
    </row>
    <row r="126" spans="1:26" ht="16.5" outlineLevel="1" thickBot="1">
      <c r="A126" s="111" t="s">
        <v>93</v>
      </c>
      <c r="B126" s="123" t="s">
        <v>97</v>
      </c>
      <c r="C126" s="160" t="s">
        <v>272</v>
      </c>
      <c r="D126" s="89">
        <v>98774.43</v>
      </c>
      <c r="E126" s="90">
        <v>0</v>
      </c>
      <c r="F126" s="90">
        <v>0</v>
      </c>
      <c r="G126" s="90">
        <v>-10200</v>
      </c>
      <c r="H126" s="90">
        <v>7823.8099999999995</v>
      </c>
      <c r="I126" s="90">
        <v>9027.0400000000009</v>
      </c>
      <c r="J126" s="90">
        <v>4114.1499999999996</v>
      </c>
      <c r="K126" s="90">
        <v>10108.380000000001</v>
      </c>
      <c r="L126" s="90">
        <v>17898.37</v>
      </c>
      <c r="M126" s="90">
        <v>7881.74</v>
      </c>
      <c r="N126" s="90">
        <v>25100.07</v>
      </c>
      <c r="O126" s="90">
        <v>12002.28</v>
      </c>
      <c r="P126" s="90">
        <v>15018.59</v>
      </c>
      <c r="Q126" s="91">
        <v>98774.43</v>
      </c>
      <c r="R126" s="92"/>
      <c r="S126" s="93">
        <v>98774.43</v>
      </c>
      <c r="T126" s="170"/>
      <c r="U126" s="171" t="s">
        <v>94</v>
      </c>
      <c r="V126" s="162">
        <v>23000</v>
      </c>
      <c r="W126" s="172"/>
      <c r="X126" s="64"/>
      <c r="Y126" s="109" t="s">
        <v>273</v>
      </c>
      <c r="Z126" s="106">
        <v>368</v>
      </c>
    </row>
    <row r="127" spans="1:26" ht="16.5" outlineLevel="1" thickBot="1">
      <c r="A127" s="111" t="s">
        <v>93</v>
      </c>
      <c r="B127" s="123" t="s">
        <v>99</v>
      </c>
      <c r="C127" s="160" t="s">
        <v>274</v>
      </c>
      <c r="D127" s="89">
        <v>658084.05000000005</v>
      </c>
      <c r="E127" s="90">
        <v>7970.4699999999993</v>
      </c>
      <c r="F127" s="90">
        <v>5859.98</v>
      </c>
      <c r="G127" s="90">
        <v>0</v>
      </c>
      <c r="H127" s="90">
        <v>9937.77</v>
      </c>
      <c r="I127" s="90">
        <v>36912.519999999997</v>
      </c>
      <c r="J127" s="90">
        <v>93032.87</v>
      </c>
      <c r="K127" s="90">
        <v>71448.549999999988</v>
      </c>
      <c r="L127" s="90">
        <v>73188.100000000006</v>
      </c>
      <c r="M127" s="90">
        <v>103754.89</v>
      </c>
      <c r="N127" s="90">
        <v>83383.360000000001</v>
      </c>
      <c r="O127" s="90">
        <v>82800</v>
      </c>
      <c r="P127" s="90">
        <v>89795.54</v>
      </c>
      <c r="Q127" s="91">
        <v>658084.05000000005</v>
      </c>
      <c r="R127" s="92"/>
      <c r="S127" s="93">
        <v>658084.05000000005</v>
      </c>
      <c r="T127" s="170"/>
      <c r="U127" s="171" t="s">
        <v>94</v>
      </c>
      <c r="V127" s="162">
        <v>23000</v>
      </c>
      <c r="W127" s="172"/>
      <c r="X127" s="64"/>
      <c r="Y127" s="109" t="s">
        <v>275</v>
      </c>
      <c r="Z127" s="106">
        <v>370</v>
      </c>
    </row>
    <row r="128" spans="1:26" ht="16.5" outlineLevel="1" thickBot="1">
      <c r="A128" s="111" t="s">
        <v>93</v>
      </c>
      <c r="B128" s="123" t="s">
        <v>101</v>
      </c>
      <c r="C128" s="160" t="s">
        <v>276</v>
      </c>
      <c r="D128" s="89">
        <v>185289.90999999997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41954.96</v>
      </c>
      <c r="K128" s="90">
        <v>0</v>
      </c>
      <c r="L128" s="90">
        <v>45383.41</v>
      </c>
      <c r="M128" s="90">
        <v>22830.85</v>
      </c>
      <c r="N128" s="90">
        <v>14124.649999999998</v>
      </c>
      <c r="O128" s="90">
        <v>35573.620000000003</v>
      </c>
      <c r="P128" s="90">
        <v>25422.42</v>
      </c>
      <c r="Q128" s="91">
        <v>185289.90999999997</v>
      </c>
      <c r="R128" s="92"/>
      <c r="S128" s="93">
        <v>185289.90999999997</v>
      </c>
      <c r="T128" s="170"/>
      <c r="U128" s="171" t="s">
        <v>94</v>
      </c>
      <c r="V128" s="162">
        <v>23000</v>
      </c>
      <c r="W128" s="115"/>
      <c r="X128" s="64"/>
      <c r="Y128" s="109" t="s">
        <v>277</v>
      </c>
      <c r="Z128" s="106">
        <v>372</v>
      </c>
    </row>
    <row r="129" spans="1:26" ht="16.5" outlineLevel="1" thickBot="1">
      <c r="A129" s="111" t="s">
        <v>93</v>
      </c>
      <c r="B129" s="123" t="s">
        <v>103</v>
      </c>
      <c r="C129" s="160" t="s">
        <v>278</v>
      </c>
      <c r="D129" s="89">
        <v>0</v>
      </c>
      <c r="E129" s="90">
        <v>14700.94</v>
      </c>
      <c r="F129" s="90">
        <v>0</v>
      </c>
      <c r="G129" s="90">
        <v>-14700.94</v>
      </c>
      <c r="H129" s="90">
        <v>0</v>
      </c>
      <c r="I129" s="90">
        <v>0</v>
      </c>
      <c r="J129" s="90">
        <v>0</v>
      </c>
      <c r="K129" s="90">
        <v>0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1">
        <v>0</v>
      </c>
      <c r="R129" s="92"/>
      <c r="S129" s="93">
        <v>0</v>
      </c>
      <c r="T129" s="173"/>
      <c r="U129" s="171" t="s">
        <v>94</v>
      </c>
      <c r="V129" s="162">
        <v>23000</v>
      </c>
      <c r="W129" s="115"/>
      <c r="X129" s="64"/>
      <c r="Y129" s="109" t="s">
        <v>353</v>
      </c>
      <c r="Z129" s="106">
        <v>371</v>
      </c>
    </row>
    <row r="130" spans="1:26" ht="16.5" outlineLevel="1" thickBot="1">
      <c r="A130" s="111" t="s">
        <v>93</v>
      </c>
      <c r="B130" s="123" t="s">
        <v>104</v>
      </c>
      <c r="C130" s="160" t="s">
        <v>279</v>
      </c>
      <c r="D130" s="89">
        <v>6889.6900000000005</v>
      </c>
      <c r="E130" s="90">
        <v>0</v>
      </c>
      <c r="F130" s="90">
        <v>0</v>
      </c>
      <c r="G130" s="90">
        <v>-1874.5199999999995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90">
        <v>2114.7199999999998</v>
      </c>
      <c r="N130" s="90">
        <v>1657.0700000000002</v>
      </c>
      <c r="O130" s="90">
        <v>890.74</v>
      </c>
      <c r="P130" s="90">
        <v>4101.68</v>
      </c>
      <c r="Q130" s="91">
        <v>6889.6900000000005</v>
      </c>
      <c r="R130" s="92"/>
      <c r="S130" s="93">
        <v>6889.6900000000005</v>
      </c>
      <c r="T130" s="170"/>
      <c r="U130" s="171" t="s">
        <v>94</v>
      </c>
      <c r="V130" s="162">
        <v>23000</v>
      </c>
      <c r="W130" s="115"/>
      <c r="X130" s="64"/>
      <c r="Y130" s="109" t="s">
        <v>280</v>
      </c>
      <c r="Z130" s="106">
        <v>369</v>
      </c>
    </row>
    <row r="131" spans="1:26" ht="16.5" outlineLevel="1" thickBot="1">
      <c r="A131" s="111" t="s">
        <v>93</v>
      </c>
      <c r="B131" s="123" t="s">
        <v>106</v>
      </c>
      <c r="C131" s="160" t="s">
        <v>281</v>
      </c>
      <c r="D131" s="89">
        <v>19791.36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19791.36</v>
      </c>
      <c r="L131" s="90">
        <v>0</v>
      </c>
      <c r="M131" s="90">
        <v>0</v>
      </c>
      <c r="N131" s="90">
        <v>0</v>
      </c>
      <c r="O131" s="90">
        <v>0</v>
      </c>
      <c r="P131" s="90">
        <v>0</v>
      </c>
      <c r="Q131" s="91">
        <v>19791.36</v>
      </c>
      <c r="R131" s="92"/>
      <c r="S131" s="93">
        <v>19791.36</v>
      </c>
      <c r="T131" s="170"/>
      <c r="U131" s="171" t="s">
        <v>94</v>
      </c>
      <c r="V131" s="162">
        <v>23000</v>
      </c>
      <c r="W131" s="115"/>
      <c r="X131" s="64"/>
      <c r="Y131" s="109" t="s">
        <v>354</v>
      </c>
      <c r="Z131" s="106">
        <v>391</v>
      </c>
    </row>
    <row r="132" spans="1:26" ht="16.5" outlineLevel="1" thickBot="1">
      <c r="A132" s="111" t="s">
        <v>93</v>
      </c>
      <c r="B132" s="123" t="s">
        <v>108</v>
      </c>
      <c r="C132" s="160" t="s">
        <v>282</v>
      </c>
      <c r="D132" s="89">
        <v>56071.070000000007</v>
      </c>
      <c r="E132" s="90">
        <v>0</v>
      </c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38972.700000000004</v>
      </c>
      <c r="L132" s="90">
        <v>4198.63</v>
      </c>
      <c r="M132" s="90">
        <v>2701.36</v>
      </c>
      <c r="N132" s="90">
        <v>2622.4200000000005</v>
      </c>
      <c r="O132" s="90">
        <v>1748.3</v>
      </c>
      <c r="P132" s="90">
        <v>5827.66</v>
      </c>
      <c r="Q132" s="91">
        <v>56071.070000000007</v>
      </c>
      <c r="R132" s="92"/>
      <c r="S132" s="93">
        <v>56071.070000000007</v>
      </c>
      <c r="T132" s="170"/>
      <c r="U132" s="171" t="s">
        <v>94</v>
      </c>
      <c r="V132" s="162">
        <v>23000</v>
      </c>
      <c r="W132" s="115"/>
      <c r="X132" s="64"/>
      <c r="Y132" s="109" t="s">
        <v>283</v>
      </c>
      <c r="Z132" s="106">
        <v>392</v>
      </c>
    </row>
    <row r="133" spans="1:26" ht="16.5" outlineLevel="1" thickBot="1">
      <c r="A133" s="111" t="s">
        <v>93</v>
      </c>
      <c r="B133" s="123" t="s">
        <v>110</v>
      </c>
      <c r="C133" s="160" t="s">
        <v>285</v>
      </c>
      <c r="D133" s="89">
        <v>0</v>
      </c>
      <c r="E133" s="90">
        <v>0</v>
      </c>
      <c r="F133" s="90">
        <v>0</v>
      </c>
      <c r="G133" s="90">
        <v>0</v>
      </c>
      <c r="H133" s="90">
        <v>0</v>
      </c>
      <c r="I133" s="90">
        <v>5138.05</v>
      </c>
      <c r="J133" s="90">
        <v>-5138.05</v>
      </c>
      <c r="K133" s="90">
        <v>0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1">
        <v>0</v>
      </c>
      <c r="R133" s="92"/>
      <c r="S133" s="93">
        <v>0</v>
      </c>
      <c r="T133" s="170"/>
      <c r="U133" s="171" t="s">
        <v>94</v>
      </c>
      <c r="V133" s="162">
        <v>23000</v>
      </c>
      <c r="W133" s="115"/>
      <c r="X133" s="64"/>
      <c r="Y133" s="109" t="s">
        <v>355</v>
      </c>
      <c r="Z133" s="106">
        <v>363</v>
      </c>
    </row>
    <row r="134" spans="1:26" ht="16.5" customHeight="1" outlineLevel="1" thickBot="1">
      <c r="A134" s="111" t="s">
        <v>93</v>
      </c>
      <c r="B134" s="123" t="s">
        <v>111</v>
      </c>
      <c r="C134" s="160" t="s">
        <v>286</v>
      </c>
      <c r="D134" s="89">
        <v>0</v>
      </c>
      <c r="E134" s="90">
        <v>0</v>
      </c>
      <c r="F134" s="90">
        <v>0</v>
      </c>
      <c r="G134" s="90">
        <v>0</v>
      </c>
      <c r="H134" s="90">
        <v>0</v>
      </c>
      <c r="I134" s="90">
        <v>39368.550000000003</v>
      </c>
      <c r="J134" s="90">
        <v>-39368.550000000003</v>
      </c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1">
        <v>0</v>
      </c>
      <c r="R134" s="92"/>
      <c r="S134" s="93">
        <v>0</v>
      </c>
      <c r="T134" s="173"/>
      <c r="U134" s="171" t="s">
        <v>94</v>
      </c>
      <c r="V134" s="162">
        <v>23000</v>
      </c>
      <c r="W134" s="115"/>
      <c r="X134" s="64"/>
      <c r="Y134" s="109" t="s">
        <v>356</v>
      </c>
      <c r="Z134" s="106">
        <v>362</v>
      </c>
    </row>
    <row r="135" spans="1:26" ht="6" customHeight="1" outlineLevel="1">
      <c r="B135" s="116"/>
      <c r="C135" s="107"/>
      <c r="D135" s="130"/>
      <c r="E135" s="131"/>
      <c r="F135" s="131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91">
        <v>0</v>
      </c>
      <c r="R135" s="132"/>
      <c r="S135" s="93">
        <v>0</v>
      </c>
      <c r="T135" s="173"/>
      <c r="U135" s="171" t="s">
        <v>94</v>
      </c>
      <c r="V135" s="162">
        <v>23000</v>
      </c>
      <c r="W135" s="115"/>
      <c r="X135" s="64"/>
      <c r="Y135" s="64"/>
      <c r="Z135" s="64"/>
    </row>
    <row r="136" spans="1:26" ht="16.5" thickBot="1">
      <c r="B136" s="99" t="s">
        <v>47</v>
      </c>
      <c r="C136" s="111" t="s">
        <v>93</v>
      </c>
      <c r="D136" s="101">
        <v>2194428.5999999996</v>
      </c>
      <c r="E136" s="101">
        <v>90633.729999999967</v>
      </c>
      <c r="F136" s="101">
        <v>80515.12999999999</v>
      </c>
      <c r="G136" s="101">
        <v>57150.239999999969</v>
      </c>
      <c r="H136" s="101">
        <v>156955.19</v>
      </c>
      <c r="I136" s="101">
        <v>188824.49000000005</v>
      </c>
      <c r="J136" s="101">
        <v>177713.3899999999</v>
      </c>
      <c r="K136" s="101">
        <v>233520.03999999998</v>
      </c>
      <c r="L136" s="101">
        <v>251952.74000000005</v>
      </c>
      <c r="M136" s="101">
        <v>238432.56000000006</v>
      </c>
      <c r="N136" s="101">
        <v>238735.46000000002</v>
      </c>
      <c r="O136" s="101">
        <v>240519.74999999994</v>
      </c>
      <c r="P136" s="101">
        <v>239475.88000000003</v>
      </c>
      <c r="Q136" s="101">
        <v>2194428.5999999996</v>
      </c>
      <c r="R136" s="101">
        <v>2226600</v>
      </c>
      <c r="S136" s="102">
        <v>-32171.400000000373</v>
      </c>
      <c r="T136" s="174"/>
      <c r="U136" s="112" t="s">
        <v>94</v>
      </c>
      <c r="V136" s="166">
        <v>23000</v>
      </c>
      <c r="W136" s="113"/>
      <c r="X136" s="64"/>
      <c r="Y136" s="64"/>
      <c r="Z136" s="64"/>
    </row>
    <row r="137" spans="1:26" ht="10.5" customHeight="1" thickBot="1">
      <c r="B137" s="117"/>
      <c r="C137" s="117"/>
      <c r="D137" s="118"/>
      <c r="E137" s="175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8"/>
      <c r="R137" s="118"/>
      <c r="S137" s="120"/>
      <c r="T137" s="121"/>
      <c r="U137" s="121"/>
      <c r="V137" s="121"/>
      <c r="W137" s="122"/>
      <c r="X137" s="64"/>
      <c r="Y137" s="64"/>
      <c r="Z137" s="64"/>
    </row>
    <row r="138" spans="1:26" ht="16.5" hidden="1" thickBot="1">
      <c r="B138" s="123"/>
      <c r="C138" s="88"/>
      <c r="D138" s="89"/>
      <c r="E138" s="90"/>
      <c r="F138" s="90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2"/>
      <c r="S138" s="124"/>
      <c r="T138" s="94"/>
      <c r="U138" s="94"/>
      <c r="V138" s="94"/>
      <c r="W138" s="110"/>
      <c r="X138" s="64"/>
      <c r="Y138" s="109"/>
      <c r="Z138" s="106"/>
    </row>
    <row r="139" spans="1:26" ht="16.5" hidden="1" thickBot="1">
      <c r="B139" s="123"/>
      <c r="C139" s="88"/>
      <c r="D139" s="89"/>
      <c r="E139" s="90"/>
      <c r="F139" s="90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2"/>
      <c r="S139" s="124"/>
      <c r="T139" s="94"/>
      <c r="U139" s="94"/>
      <c r="V139" s="94"/>
      <c r="W139" s="110"/>
      <c r="X139" s="64"/>
      <c r="Y139" s="109"/>
      <c r="Z139" s="106"/>
    </row>
    <row r="140" spans="1:26" ht="16.5" hidden="1" thickBot="1">
      <c r="B140" s="123"/>
      <c r="C140" s="88"/>
      <c r="D140" s="89"/>
      <c r="E140" s="90"/>
      <c r="F140" s="90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2"/>
      <c r="S140" s="124"/>
      <c r="T140" s="94"/>
      <c r="U140" s="94"/>
      <c r="V140" s="94"/>
      <c r="W140" s="110"/>
      <c r="X140" s="64"/>
      <c r="Y140" s="109"/>
      <c r="Z140" s="106"/>
    </row>
    <row r="141" spans="1:26" ht="16.5" hidden="1" thickBot="1">
      <c r="B141" s="125" t="s">
        <v>47</v>
      </c>
      <c r="C141" s="126" t="e">
        <v>#REF!</v>
      </c>
      <c r="D141" s="127">
        <v>0</v>
      </c>
      <c r="E141" s="128">
        <v>0</v>
      </c>
      <c r="F141" s="128">
        <v>0</v>
      </c>
      <c r="G141" s="127">
        <v>0</v>
      </c>
      <c r="H141" s="127">
        <v>0</v>
      </c>
      <c r="I141" s="127">
        <v>0</v>
      </c>
      <c r="J141" s="127">
        <v>0</v>
      </c>
      <c r="K141" s="127">
        <v>0</v>
      </c>
      <c r="L141" s="127">
        <v>0</v>
      </c>
      <c r="M141" s="127">
        <v>0</v>
      </c>
      <c r="N141" s="127">
        <v>0</v>
      </c>
      <c r="O141" s="127">
        <v>0</v>
      </c>
      <c r="P141" s="127">
        <v>0</v>
      </c>
      <c r="Q141" s="127">
        <v>0</v>
      </c>
      <c r="R141" s="127">
        <v>0</v>
      </c>
      <c r="S141" s="127">
        <v>0</v>
      </c>
      <c r="T141" s="112"/>
      <c r="U141" s="112"/>
      <c r="V141" s="112"/>
      <c r="W141" s="113"/>
      <c r="X141" s="64"/>
      <c r="Y141" s="109"/>
      <c r="Z141" s="106"/>
    </row>
    <row r="142" spans="1:26" ht="16.5" hidden="1" thickBot="1">
      <c r="B142" s="129"/>
      <c r="C142" s="107"/>
      <c r="D142" s="130">
        <v>0</v>
      </c>
      <c r="E142" s="131"/>
      <c r="F142" s="131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2"/>
      <c r="S142" s="134"/>
      <c r="T142" s="94"/>
      <c r="U142" s="94"/>
      <c r="V142" s="94"/>
      <c r="W142" s="110"/>
      <c r="X142" s="64"/>
      <c r="Y142" s="109"/>
      <c r="Z142" s="106"/>
    </row>
    <row r="143" spans="1:26" ht="16.5" thickBot="1">
      <c r="B143" s="135"/>
      <c r="C143" s="136" t="s">
        <v>112</v>
      </c>
      <c r="D143" s="152">
        <v>3657355.7099999995</v>
      </c>
      <c r="E143" s="137">
        <v>193048.10999999993</v>
      </c>
      <c r="F143" s="137">
        <v>157943.81999999998</v>
      </c>
      <c r="G143" s="137">
        <v>147646.02999999994</v>
      </c>
      <c r="H143" s="137">
        <v>357362.95999999996</v>
      </c>
      <c r="I143" s="137">
        <v>388768.31999999995</v>
      </c>
      <c r="J143" s="137">
        <v>342726.56999999989</v>
      </c>
      <c r="K143" s="137">
        <v>347190.33999999997</v>
      </c>
      <c r="L143" s="137">
        <v>329923.66000000003</v>
      </c>
      <c r="M143" s="137">
        <v>355532.72000000009</v>
      </c>
      <c r="N143" s="137">
        <v>380376.88</v>
      </c>
      <c r="O143" s="137">
        <v>300213.47999999992</v>
      </c>
      <c r="P143" s="137">
        <v>356622.82</v>
      </c>
      <c r="Q143" s="137">
        <v>3657355.71</v>
      </c>
      <c r="R143" s="137">
        <v>3557796.8128</v>
      </c>
      <c r="S143" s="138">
        <v>99558.897200000007</v>
      </c>
      <c r="T143" s="176"/>
      <c r="U143" s="95"/>
      <c r="V143" s="162">
        <v>23000</v>
      </c>
      <c r="W143" s="95"/>
      <c r="X143" s="64"/>
      <c r="Y143" s="64"/>
      <c r="Z143" s="64"/>
    </row>
    <row r="144" spans="1:26">
      <c r="B144" s="64"/>
      <c r="C144" s="66"/>
      <c r="D144" s="64"/>
      <c r="E144" s="139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8" ht="18.75">
      <c r="B145" s="65" t="s">
        <v>357</v>
      </c>
      <c r="C145" s="66"/>
      <c r="D145" s="69"/>
      <c r="E145" s="177" t="s">
        <v>25</v>
      </c>
      <c r="F145" s="177" t="s">
        <v>25</v>
      </c>
      <c r="G145" s="177" t="s">
        <v>25</v>
      </c>
      <c r="H145" s="177" t="s">
        <v>25</v>
      </c>
      <c r="I145" s="177" t="s">
        <v>25</v>
      </c>
      <c r="J145" s="177" t="s">
        <v>25</v>
      </c>
      <c r="K145" s="177" t="s">
        <v>25</v>
      </c>
      <c r="L145" s="177" t="s">
        <v>25</v>
      </c>
      <c r="M145" s="177" t="s">
        <v>25</v>
      </c>
      <c r="N145" s="177" t="s">
        <v>25</v>
      </c>
      <c r="O145" s="177" t="s">
        <v>25</v>
      </c>
      <c r="P145" s="177" t="s">
        <v>25</v>
      </c>
      <c r="Q145" s="64"/>
      <c r="R145" s="64"/>
      <c r="S145" s="64"/>
      <c r="T145" s="178"/>
      <c r="U145" s="64"/>
      <c r="V145" s="64"/>
      <c r="W145" s="64"/>
      <c r="X145" s="64"/>
      <c r="Y145" s="64"/>
      <c r="Z145" s="64"/>
    </row>
    <row r="146" spans="1:28" ht="5.45" customHeight="1" thickBot="1">
      <c r="B146" s="64"/>
      <c r="C146" s="66"/>
      <c r="D146" s="64"/>
      <c r="E146" s="139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8">
      <c r="B147" s="140" t="s">
        <v>26</v>
      </c>
      <c r="C147" s="141" t="s">
        <v>27</v>
      </c>
      <c r="D147" s="142" t="s">
        <v>28</v>
      </c>
      <c r="E147" s="143">
        <v>45292</v>
      </c>
      <c r="F147" s="143">
        <v>45323</v>
      </c>
      <c r="G147" s="143">
        <v>45352</v>
      </c>
      <c r="H147" s="143">
        <v>45383</v>
      </c>
      <c r="I147" s="143">
        <v>45413</v>
      </c>
      <c r="J147" s="143">
        <v>45444</v>
      </c>
      <c r="K147" s="143">
        <v>45474</v>
      </c>
      <c r="L147" s="143">
        <v>45505</v>
      </c>
      <c r="M147" s="143">
        <v>45536</v>
      </c>
      <c r="N147" s="143">
        <v>45566</v>
      </c>
      <c r="O147" s="143">
        <v>45597</v>
      </c>
      <c r="P147" s="143">
        <v>45627</v>
      </c>
      <c r="Q147" s="144" t="s">
        <v>29</v>
      </c>
      <c r="R147" s="144" t="s">
        <v>30</v>
      </c>
      <c r="S147" s="145" t="s">
        <v>31</v>
      </c>
      <c r="T147" s="179" t="s">
        <v>313</v>
      </c>
      <c r="U147" s="77" t="s">
        <v>32</v>
      </c>
      <c r="V147" s="77" t="s">
        <v>33</v>
      </c>
      <c r="W147" s="78" t="s">
        <v>34</v>
      </c>
      <c r="X147" s="64"/>
      <c r="Y147" s="64"/>
      <c r="Z147" s="64"/>
    </row>
    <row r="148" spans="1:28" ht="16.5" outlineLevel="1" thickBot="1">
      <c r="A148" s="147" t="s">
        <v>123</v>
      </c>
      <c r="B148" s="123" t="s">
        <v>128</v>
      </c>
      <c r="C148" s="160" t="s">
        <v>401</v>
      </c>
      <c r="D148" s="89">
        <v>376173.22999999992</v>
      </c>
      <c r="E148" s="90">
        <v>2380.3299999999981</v>
      </c>
      <c r="F148" s="90">
        <v>517.49</v>
      </c>
      <c r="G148" s="90">
        <v>3085.2</v>
      </c>
      <c r="H148" s="90">
        <v>1906.7099999999996</v>
      </c>
      <c r="I148" s="90">
        <v>704.23</v>
      </c>
      <c r="J148" s="90">
        <v>1699.3599999999997</v>
      </c>
      <c r="K148" s="90">
        <v>28202.96999999999</v>
      </c>
      <c r="L148" s="90">
        <v>26729.449999999997</v>
      </c>
      <c r="M148" s="90">
        <v>32363.66</v>
      </c>
      <c r="N148" s="90">
        <v>-26823.31</v>
      </c>
      <c r="O148" s="90">
        <v>311547.45999999996</v>
      </c>
      <c r="P148" s="90">
        <v>-6140.32</v>
      </c>
      <c r="Q148" s="91">
        <v>376173.22999999992</v>
      </c>
      <c r="R148" s="92">
        <v>300000</v>
      </c>
      <c r="S148" s="93">
        <v>76173.229999999923</v>
      </c>
      <c r="T148" s="180"/>
      <c r="U148" s="94" t="s">
        <v>351</v>
      </c>
      <c r="V148" s="162">
        <v>23000</v>
      </c>
      <c r="W148" s="110"/>
      <c r="X148" s="64"/>
      <c r="Y148" s="109" t="s">
        <v>402</v>
      </c>
      <c r="Z148" s="106">
        <v>341</v>
      </c>
    </row>
    <row r="149" spans="1:28" ht="16.5" outlineLevel="1" thickBot="1">
      <c r="A149" s="147" t="s">
        <v>123</v>
      </c>
      <c r="B149" s="123" t="s">
        <v>118</v>
      </c>
      <c r="C149" s="160" t="s">
        <v>403</v>
      </c>
      <c r="D149" s="89">
        <v>39563.129999999976</v>
      </c>
      <c r="E149" s="90">
        <v>4959.9700000000012</v>
      </c>
      <c r="F149" s="90">
        <v>506.9199999999999</v>
      </c>
      <c r="G149" s="90">
        <v>17995.62999999999</v>
      </c>
      <c r="H149" s="90">
        <v>-2070.7500000000005</v>
      </c>
      <c r="I149" s="90">
        <v>4570.49</v>
      </c>
      <c r="J149" s="90">
        <v>2946.4599999999982</v>
      </c>
      <c r="K149" s="90">
        <v>9825.7299999999977</v>
      </c>
      <c r="L149" s="90">
        <v>1477.54</v>
      </c>
      <c r="M149" s="90">
        <v>157.84000000000003</v>
      </c>
      <c r="N149" s="90">
        <v>-1095.24</v>
      </c>
      <c r="O149" s="90">
        <v>53.02</v>
      </c>
      <c r="P149" s="90">
        <v>235.52</v>
      </c>
      <c r="Q149" s="91">
        <v>39563.129999999976</v>
      </c>
      <c r="R149" s="92">
        <v>0</v>
      </c>
      <c r="S149" s="93">
        <v>39563.129999999976</v>
      </c>
      <c r="T149" s="180"/>
      <c r="U149" s="94" t="s">
        <v>120</v>
      </c>
      <c r="V149" s="162">
        <v>23000</v>
      </c>
      <c r="W149" s="110"/>
      <c r="X149" s="64"/>
      <c r="Y149" s="109" t="s">
        <v>295</v>
      </c>
      <c r="Z149" s="106">
        <v>353</v>
      </c>
    </row>
    <row r="150" spans="1:28" ht="16.5" outlineLevel="1" thickBot="1">
      <c r="A150" s="147" t="s">
        <v>123</v>
      </c>
      <c r="B150" s="123" t="s">
        <v>139</v>
      </c>
      <c r="C150" s="160" t="s">
        <v>404</v>
      </c>
      <c r="D150" s="89">
        <v>4037.9300000000003</v>
      </c>
      <c r="E150" s="90">
        <v>0</v>
      </c>
      <c r="F150" s="90">
        <v>0</v>
      </c>
      <c r="G150" s="90">
        <v>0</v>
      </c>
      <c r="H150" s="90">
        <v>0</v>
      </c>
      <c r="I150" s="90">
        <v>0</v>
      </c>
      <c r="J150" s="90">
        <v>1773</v>
      </c>
      <c r="K150" s="90">
        <v>4217.3599999999997</v>
      </c>
      <c r="L150" s="90">
        <v>-1309.7299999999996</v>
      </c>
      <c r="M150" s="90">
        <v>-325.5</v>
      </c>
      <c r="N150" s="90">
        <v>-317.20000000000005</v>
      </c>
      <c r="O150" s="90">
        <v>0</v>
      </c>
      <c r="P150" s="90">
        <v>0</v>
      </c>
      <c r="Q150" s="91">
        <v>4037.9300000000003</v>
      </c>
      <c r="R150" s="92">
        <v>499999.99999999994</v>
      </c>
      <c r="S150" s="93">
        <v>-495962.06999999995</v>
      </c>
      <c r="T150" s="180"/>
      <c r="U150" s="94" t="s">
        <v>405</v>
      </c>
      <c r="V150" s="162">
        <v>23000</v>
      </c>
      <c r="W150" s="110"/>
      <c r="X150" s="64"/>
      <c r="Y150" s="109" t="s">
        <v>392</v>
      </c>
      <c r="Z150" s="106">
        <v>365</v>
      </c>
    </row>
    <row r="151" spans="1:28" ht="37.5" outlineLevel="1" thickBot="1">
      <c r="A151" s="147" t="s">
        <v>123</v>
      </c>
      <c r="B151" s="123" t="s">
        <v>137</v>
      </c>
      <c r="C151" s="160" t="s">
        <v>406</v>
      </c>
      <c r="D151" s="89">
        <v>2209528.5499999998</v>
      </c>
      <c r="E151" s="90">
        <v>26545.269999999997</v>
      </c>
      <c r="F151" s="90">
        <v>37052.660000000018</v>
      </c>
      <c r="G151" s="90">
        <v>28829.009999999987</v>
      </c>
      <c r="H151" s="90">
        <v>109941.45</v>
      </c>
      <c r="I151" s="90">
        <v>-11415.959999999995</v>
      </c>
      <c r="J151" s="90">
        <v>290211.58000000007</v>
      </c>
      <c r="K151" s="90">
        <v>98118.219999999899</v>
      </c>
      <c r="L151" s="90">
        <v>82811.020000000062</v>
      </c>
      <c r="M151" s="90">
        <v>64598.169999999962</v>
      </c>
      <c r="N151" s="90">
        <v>242814.34999999995</v>
      </c>
      <c r="O151" s="90">
        <v>742533.80999999982</v>
      </c>
      <c r="P151" s="90">
        <v>497488.97000000026</v>
      </c>
      <c r="Q151" s="91">
        <v>2209528.5499999998</v>
      </c>
      <c r="R151" s="92">
        <v>500000</v>
      </c>
      <c r="S151" s="93">
        <v>1709528.5499999998</v>
      </c>
      <c r="T151" s="180"/>
      <c r="U151" s="94" t="s">
        <v>351</v>
      </c>
      <c r="V151" s="162">
        <v>23000</v>
      </c>
      <c r="W151" s="185" t="s">
        <v>407</v>
      </c>
      <c r="X151" s="64"/>
      <c r="Y151" s="109" t="s">
        <v>361</v>
      </c>
      <c r="Z151" s="106">
        <v>346</v>
      </c>
    </row>
    <row r="152" spans="1:28" ht="16.5" outlineLevel="1" thickBot="1">
      <c r="A152" s="147" t="s">
        <v>123</v>
      </c>
      <c r="B152" s="123" t="s">
        <v>138</v>
      </c>
      <c r="C152" s="160" t="s">
        <v>408</v>
      </c>
      <c r="D152" s="89">
        <v>2960990.1999999997</v>
      </c>
      <c r="E152" s="90">
        <v>233912.40000000002</v>
      </c>
      <c r="F152" s="90">
        <v>432328.7699999999</v>
      </c>
      <c r="G152" s="90">
        <v>331775.88999999978</v>
      </c>
      <c r="H152" s="90">
        <v>98392.530000000173</v>
      </c>
      <c r="I152" s="90">
        <v>249526.04999999993</v>
      </c>
      <c r="J152" s="90">
        <v>45407.640000000007</v>
      </c>
      <c r="K152" s="90">
        <v>263383.36999999994</v>
      </c>
      <c r="L152" s="90">
        <v>133024.46999999994</v>
      </c>
      <c r="M152" s="90">
        <v>75875.899999999994</v>
      </c>
      <c r="N152" s="90">
        <v>418422.07</v>
      </c>
      <c r="O152" s="90">
        <v>279925.09000000032</v>
      </c>
      <c r="P152" s="90">
        <v>399016.02</v>
      </c>
      <c r="Q152" s="91">
        <v>2960990.1999999997</v>
      </c>
      <c r="R152" s="92">
        <v>4000000.7555404771</v>
      </c>
      <c r="S152" s="93">
        <v>-1039010.5555404774</v>
      </c>
      <c r="T152" s="180"/>
      <c r="U152" s="94" t="s">
        <v>351</v>
      </c>
      <c r="V152" s="162">
        <v>23000</v>
      </c>
      <c r="W152" s="185"/>
      <c r="X152" s="64"/>
      <c r="Y152" s="109" t="s">
        <v>394</v>
      </c>
      <c r="Z152" s="106">
        <v>406</v>
      </c>
    </row>
    <row r="153" spans="1:28" ht="7.15" customHeight="1" outlineLevel="1">
      <c r="B153" s="186"/>
      <c r="C153" s="187"/>
      <c r="D153" s="188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8"/>
      <c r="R153" s="190"/>
      <c r="S153" s="191"/>
      <c r="T153" s="192"/>
      <c r="U153" s="193"/>
      <c r="V153" s="193"/>
      <c r="W153" s="194"/>
      <c r="X153" s="64"/>
      <c r="Y153" s="64"/>
      <c r="Z153" s="64"/>
    </row>
    <row r="154" spans="1:28" ht="16.5" outlineLevel="1" thickBot="1">
      <c r="A154" s="147" t="s">
        <v>123</v>
      </c>
      <c r="B154" s="123" t="s">
        <v>150</v>
      </c>
      <c r="C154" s="160" t="s">
        <v>409</v>
      </c>
      <c r="D154" s="89">
        <v>-45927.919999999853</v>
      </c>
      <c r="E154" s="90">
        <v>-33040.269999999851</v>
      </c>
      <c r="F154" s="90">
        <v>-4489.7399999999989</v>
      </c>
      <c r="G154" s="90">
        <v>0</v>
      </c>
      <c r="H154" s="90">
        <v>0</v>
      </c>
      <c r="I154" s="90">
        <v>4431.3499999999995</v>
      </c>
      <c r="J154" s="90">
        <v>0</v>
      </c>
      <c r="K154" s="90">
        <v>0</v>
      </c>
      <c r="L154" s="90">
        <v>-12829.259999999998</v>
      </c>
      <c r="M154" s="90">
        <v>0</v>
      </c>
      <c r="N154" s="90">
        <v>0</v>
      </c>
      <c r="O154" s="90">
        <v>0</v>
      </c>
      <c r="P154" s="90">
        <v>0</v>
      </c>
      <c r="Q154" s="91">
        <v>-45927.919999999853</v>
      </c>
      <c r="R154" s="92"/>
      <c r="S154" s="93">
        <v>-45927.919999999853</v>
      </c>
      <c r="T154" s="180"/>
      <c r="U154" s="94" t="s">
        <v>351</v>
      </c>
      <c r="V154" s="162">
        <v>23000</v>
      </c>
      <c r="W154" s="110"/>
      <c r="X154" s="64"/>
      <c r="Y154" s="109" t="s">
        <v>410</v>
      </c>
      <c r="Z154" s="106">
        <v>352</v>
      </c>
    </row>
    <row r="155" spans="1:28" ht="16.5" outlineLevel="1" thickBot="1">
      <c r="A155" s="147" t="s">
        <v>123</v>
      </c>
      <c r="B155" s="123" t="s">
        <v>411</v>
      </c>
      <c r="C155" s="160" t="s">
        <v>412</v>
      </c>
      <c r="D155" s="89">
        <v>8245.8100000000813</v>
      </c>
      <c r="E155" s="90">
        <v>8245.8100000000813</v>
      </c>
      <c r="F155" s="90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1">
        <v>8245.8100000000813</v>
      </c>
      <c r="R155" s="92"/>
      <c r="S155" s="93">
        <v>8245.8100000000813</v>
      </c>
      <c r="T155" s="180"/>
      <c r="U155" s="94" t="s">
        <v>351</v>
      </c>
      <c r="V155" s="162">
        <v>23000</v>
      </c>
      <c r="W155" s="110"/>
      <c r="X155" s="64"/>
      <c r="Y155" s="109" t="s">
        <v>413</v>
      </c>
      <c r="Z155" s="106">
        <v>357</v>
      </c>
    </row>
    <row r="156" spans="1:28" ht="5.45" customHeight="1" outlineLevel="1">
      <c r="B156" s="114"/>
      <c r="C156" s="88"/>
      <c r="D156" s="89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>
        <v>0</v>
      </c>
      <c r="R156" s="92"/>
      <c r="S156" s="93"/>
      <c r="T156" s="180"/>
      <c r="U156" s="94"/>
      <c r="V156" s="94"/>
      <c r="W156" s="95"/>
      <c r="X156" s="64"/>
      <c r="Y156" s="64"/>
      <c r="Z156" s="64"/>
      <c r="AA156" s="64"/>
      <c r="AB156" s="64"/>
    </row>
    <row r="157" spans="1:28" ht="16.5" thickBot="1">
      <c r="B157" s="146"/>
      <c r="C157" s="147" t="s">
        <v>123</v>
      </c>
      <c r="D157" s="148">
        <v>5552610.9300000006</v>
      </c>
      <c r="E157" s="149">
        <v>243003.51000000027</v>
      </c>
      <c r="F157" s="149">
        <v>465916.09999999992</v>
      </c>
      <c r="G157" s="149">
        <v>381685.72999999975</v>
      </c>
      <c r="H157" s="149">
        <v>208169.94000000018</v>
      </c>
      <c r="I157" s="149">
        <v>247816.15999999995</v>
      </c>
      <c r="J157" s="149">
        <v>342038.0400000001</v>
      </c>
      <c r="K157" s="149">
        <v>403747.64999999979</v>
      </c>
      <c r="L157" s="149">
        <v>229903.49</v>
      </c>
      <c r="M157" s="149">
        <v>172670.06999999995</v>
      </c>
      <c r="N157" s="149">
        <v>633000.66999999993</v>
      </c>
      <c r="O157" s="149">
        <v>1334059.3800000001</v>
      </c>
      <c r="P157" s="149">
        <v>890600.19000000029</v>
      </c>
      <c r="Q157" s="149">
        <v>5552610.9299999997</v>
      </c>
      <c r="R157" s="149">
        <v>5300000.7555404771</v>
      </c>
      <c r="S157" s="150">
        <v>252610.17445952259</v>
      </c>
      <c r="T157" s="176"/>
      <c r="U157" s="95"/>
      <c r="V157" s="162">
        <v>23000</v>
      </c>
      <c r="W157" s="95"/>
      <c r="X157" s="64"/>
      <c r="Y157" s="64"/>
      <c r="Z157" s="64"/>
    </row>
    <row r="158" spans="1:28" ht="6" customHeight="1" thickBot="1">
      <c r="B158" s="64"/>
      <c r="C158" s="66"/>
      <c r="D158" s="64"/>
      <c r="E158" s="139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8" ht="16.5" thickBot="1">
      <c r="B159" s="64"/>
      <c r="C159" s="151" t="s">
        <v>124</v>
      </c>
      <c r="D159" s="152">
        <v>9209966.6400000006</v>
      </c>
      <c r="E159" s="153">
        <v>436051.62000000023</v>
      </c>
      <c r="F159" s="153">
        <v>623859.91999999993</v>
      </c>
      <c r="G159" s="153">
        <v>529331.75999999966</v>
      </c>
      <c r="H159" s="153">
        <v>565532.90000000014</v>
      </c>
      <c r="I159" s="153">
        <v>636584.47999999986</v>
      </c>
      <c r="J159" s="153">
        <v>684764.61</v>
      </c>
      <c r="K159" s="153">
        <v>750937.98999999976</v>
      </c>
      <c r="L159" s="153">
        <v>559827.15</v>
      </c>
      <c r="M159" s="153">
        <v>528202.79</v>
      </c>
      <c r="N159" s="153">
        <v>1013377.5499999999</v>
      </c>
      <c r="O159" s="153">
        <v>1634272.86</v>
      </c>
      <c r="P159" s="153">
        <v>1247223.0100000002</v>
      </c>
      <c r="Q159" s="153">
        <v>9209966.6400000006</v>
      </c>
      <c r="R159" s="153">
        <v>8857797.5683404766</v>
      </c>
      <c r="S159" s="138">
        <v>352169.07165952399</v>
      </c>
      <c r="T159" s="176"/>
      <c r="U159" s="95"/>
      <c r="V159" s="162">
        <v>23000</v>
      </c>
      <c r="W159" s="95"/>
      <c r="X159" s="64"/>
      <c r="Y159" s="64"/>
      <c r="Z159" s="64"/>
    </row>
    <row r="160" spans="1:28">
      <c r="E160" s="181"/>
    </row>
  </sheetData>
  <printOptions horizontalCentered="1"/>
  <pageMargins left="0" right="0" top="0.25" bottom="0.25" header="0.3" footer="0.3"/>
  <pageSetup scale="58" fitToWidth="0" fitToHeight="0" pageOrder="overThenDown" orientation="landscape" r:id="rId1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D0CFAC4342187A4D9EC5B5DA179D0B3F" ma:contentTypeVersion="19" ma:contentTypeDescription="" ma:contentTypeScope="" ma:versionID="bb95518803de2b783df3d46dcd95c0c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2025-09-30T07:00:00+00:00</OpenedDate>
    <SignificantOrder xmlns="dc463f71-b30c-4ab2-9473-d307f9d35888">false</SignificantOrder>
    <Date1 xmlns="dc463f71-b30c-4ab2-9473-d307f9d35888">2025-09-30T07:00:00+00:00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250733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A3B2B7C-AAD3-470A-9CF9-EE3876733225}"/>
</file>

<file path=customXml/itemProps2.xml><?xml version="1.0" encoding="utf-8"?>
<ds:datastoreItem xmlns:ds="http://schemas.openxmlformats.org/officeDocument/2006/customXml" ds:itemID="{DEFB7C60-C411-4444-892F-4E224081DF52}"/>
</file>

<file path=customXml/itemProps3.xml><?xml version="1.0" encoding="utf-8"?>
<ds:datastoreItem xmlns:ds="http://schemas.openxmlformats.org/officeDocument/2006/customXml" ds:itemID="{1B7BB3BA-57C8-4A10-A083-06617870E1AF}"/>
</file>

<file path=customXml/itemProps4.xml><?xml version="1.0" encoding="utf-8"?>
<ds:datastoreItem xmlns:ds="http://schemas.openxmlformats.org/officeDocument/2006/customXml" ds:itemID="{8C090167-7E51-4C02-B039-920BB744C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D&amp;R Report Summary</vt:lpstr>
      <vt:lpstr>D&amp;R spend in filing</vt:lpstr>
      <vt:lpstr>SAP</vt:lpstr>
      <vt:lpstr>Pivot Talen Inv Summary</vt:lpstr>
      <vt:lpstr>Pivot Talen Inv Detail</vt:lpstr>
      <vt:lpstr>All Units</vt:lpstr>
      <vt:lpstr>U1&amp;2</vt:lpstr>
      <vt:lpstr>U3&amp;4</vt:lpstr>
      <vt:lpstr>ARO_1&amp;2</vt:lpstr>
      <vt:lpstr>ARO_3&amp;4</vt:lpstr>
      <vt:lpstr>Sheet13</vt:lpstr>
      <vt:lpstr>Aug 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April 2025</vt:lpstr>
      <vt:lpstr>May 2025</vt:lpstr>
      <vt:lpstr>Jun 2025</vt:lpstr>
      <vt:lpstr>'ARO_1&amp;2'!Print_Area</vt:lpstr>
      <vt:lpstr>'ARO_3&amp;4'!Print_Area</vt:lpstr>
      <vt:lpstr>'ARO_1&amp;2'!Print_Titles</vt:lpstr>
      <vt:lpstr>'ARO_3&amp;4'!Print_Titles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Peterson, Pete</dc:creator>
  <cp:lastModifiedBy>Free, Susan</cp:lastModifiedBy>
  <cp:lastPrinted>2025-09-30T18:09:33Z</cp:lastPrinted>
  <dcterms:created xsi:type="dcterms:W3CDTF">2025-09-15T15:30:03Z</dcterms:created>
  <dcterms:modified xsi:type="dcterms:W3CDTF">2025-09-30T18:19:29Z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2025-09-15T16:13:51Z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5a8fd75a-a904-499c-b75a-91fac212f3b8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0x0101006E56B4D1795A2E4DB2F0B01679ED314A00D0CFAC4342187A4D9EC5B5DA179D0B3F</vt:lpwstr>
  </property>
  <property fmtid="{D5CDD505-2E9C-101B-9397-08002B2CF9AE}" pid="11" name="_docset_NoMedatataSyncRequired">
    <vt:lpwstr>False</vt:lpwstr>
  </property>
</Properties>
</file>