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ustomProperty1.bin" ContentType="application/vnd.openxmlformats-officedocument.spreadsheetml.customProperty"/>
  <Override PartName="/xl/customProperty4.bin" ContentType="application/vnd.openxmlformats-officedocument.spreadsheetml.customProperty"/>
  <Override PartName="/xl/customProperty18.bin" ContentType="application/vnd.openxmlformats-officedocument.spreadsheetml.customProperty"/>
  <Override PartName="/docProps/core.xml" ContentType="application/vnd.openxmlformats-package.core-properties+xml"/>
  <Override PartName="/xl/calcChain.xml" ContentType="application/vnd.openxmlformats-officedocument.spreadsheetml.calcChain+xml"/>
  <Override PartName="/xl/comments4.xml" ContentType="application/vnd.openxmlformats-officedocument.spreadsheetml.comments+xml"/>
  <Override PartName="/xl/customProperty17.bin" ContentType="application/vnd.openxmlformats-officedocument.spreadsheetml.customProperty"/>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omments3.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customProperty8.bin" ContentType="application/vnd.openxmlformats-officedocument.spreadsheetml.customProperty"/>
  <Override PartName="/xl/customProperty7.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11.bin" ContentType="application/vnd.openxmlformats-officedocument.spreadsheetml.customProperty"/>
  <Override PartName="/xl/customProperty3.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omments2.xml" ContentType="application/vnd.openxmlformats-officedocument.spreadsheetml.comments+xml"/>
  <Override PartName="/xl/customProperty2.bin" ContentType="application/vnd.openxmlformats-officedocument.spreadsheetml.customProperty"/>
  <Override PartName="/xl/customProperty14.bin" ContentType="application/vnd.openxmlformats-officedocument.spreadsheetml.customProperty"/>
  <Override PartName="/xl/comments1.xml" ContentType="application/vnd.openxmlformats-officedocument.spreadsheetml.comments+xml"/>
  <Override PartName="/xl/customProperty12.bin" ContentType="application/vnd.openxmlformats-officedocument.spreadsheetml.customProperty"/>
  <Override PartName="/xl/customProperty13.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GrpRevnu\PUBLIC\# Commission Basis Report\Dec_31_24\TO FILE 2024 CBR WP\"/>
    </mc:Choice>
  </mc:AlternateContent>
  <bookViews>
    <workbookView xWindow="0" yWindow="0" windowWidth="25605" windowHeight="10650" tabRatio="663" firstSheet="1" activeTab="1"/>
  </bookViews>
  <sheets>
    <sheet name="Comparison" sheetId="73" state="hidden" r:id="rId1"/>
    <sheet name="Pg 1 Summary" sheetId="83" r:id="rId2"/>
    <sheet name="Pg 2 CapStructure" sheetId="1" r:id="rId3"/>
    <sheet name="Pg 3 STD Cost Rate" sheetId="2" r:id="rId4"/>
    <sheet name="Pg 4 STD OS &amp; Comm Fees" sheetId="21" r:id="rId5"/>
    <sheet name="Pg 5 STD Amort" sheetId="71" r:id="rId6"/>
    <sheet name="Pg 6 LTD Cost " sheetId="7" r:id="rId7"/>
    <sheet name="Pg 7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P">#REF!</definedName>
    <definedName name="pagea">#REF!</definedName>
    <definedName name="pageb">#REF!</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Area" localSheetId="1">'Pg 1 Summary'!$A$1:$F$49</definedName>
    <definedName name="_xlnm.Print_Area" localSheetId="2">'Pg 2 CapStructure'!$A$1:$Q$44</definedName>
    <definedName name="_xlnm.Print_Area" localSheetId="3">'Pg 3 STD Cost Rate'!$A$1:$G$29</definedName>
    <definedName name="_xlnm.Print_Area" localSheetId="4">'Pg 4 STD OS &amp; Comm Fees'!$A$1:$K$38</definedName>
    <definedName name="_xlnm.Print_Area" localSheetId="5">'Pg 5 STD Amort'!$A$1:$H$35</definedName>
    <definedName name="_xlnm.Print_Area" localSheetId="6">'Pg 6 LTD Cost '!$A$1:$V$39</definedName>
    <definedName name="_xlnm.Print_Area" localSheetId="7">'Pg 7 Reacquired Debt'!$A$1:$J$42</definedName>
    <definedName name="_xlnm.Print_Titles" localSheetId="11">'Appendix --&gt;'!$B:$E,'Appendix --&gt;'!$1:$2</definedName>
    <definedName name="_xlnm.Print_Titles" localSheetId="7">'Pg 7 Reacquired Debt'!$1:$7</definedName>
    <definedName name="TABLE">'[1]CST STD!'!#REF!</definedName>
    <definedName name="tblAmount">OFFSET([3]Amount_Data!$E$2,0,0,COUNTA([3]Amount_Data!$A:$A)-1-COUNTIF([3]Amount_Data!$A:$A,TODAY()),COUNTA([3]Amount_Data!$2:$2)-4)</definedName>
    <definedName name="Total_Annual_Charge">[2]BONDRATE!#REF!</definedName>
    <definedName name="Total_OS_Amount">[2]BONDRATE!#REF!</definedName>
  </definedNames>
  <calcPr calcId="162913" concurrentManualCount="12"/>
</workbook>
</file>

<file path=xl/calcChain.xml><?xml version="1.0" encoding="utf-8"?>
<calcChain xmlns="http://schemas.openxmlformats.org/spreadsheetml/2006/main">
  <c r="C20" i="1" l="1"/>
  <c r="N24" i="1" l="1"/>
  <c r="O40" i="1" l="1"/>
  <c r="N40" i="1"/>
  <c r="M40" i="1"/>
  <c r="F29" i="71" l="1"/>
  <c r="L42" i="1" l="1"/>
  <c r="K42" i="1"/>
  <c r="J42" i="1"/>
  <c r="H42" i="1"/>
  <c r="G42" i="1"/>
  <c r="F42" i="1"/>
  <c r="E42" i="1"/>
  <c r="C42" i="1"/>
  <c r="L40" i="1"/>
  <c r="K40" i="1"/>
  <c r="J40" i="1"/>
  <c r="I40" i="1"/>
  <c r="H40" i="1"/>
  <c r="G40" i="1"/>
  <c r="F40" i="1"/>
  <c r="E40" i="1"/>
  <c r="D40" i="1"/>
  <c r="C40" i="1"/>
  <c r="C12" i="1"/>
  <c r="J35" i="21" l="1"/>
  <c r="A35" i="21"/>
  <c r="A36" i="21" s="1"/>
  <c r="A37" i="21" s="1"/>
  <c r="F26" i="7" l="1"/>
  <c r="F27" i="7"/>
  <c r="H27" i="7" l="1"/>
  <c r="I27" i="7" s="1"/>
  <c r="H26" i="7"/>
  <c r="X26" i="7" s="1"/>
  <c r="I26" i="7" l="1"/>
  <c r="G32" i="7" s="1"/>
  <c r="X27" i="7"/>
  <c r="X28" i="7" s="1"/>
  <c r="J34" i="21"/>
  <c r="E11" i="21" l="1"/>
  <c r="M38" i="1" l="1"/>
  <c r="O43" i="1"/>
  <c r="N43" i="1"/>
  <c r="M43" i="1"/>
  <c r="L43" i="1"/>
  <c r="K43" i="1"/>
  <c r="J43" i="1"/>
  <c r="I43" i="1"/>
  <c r="H43" i="1"/>
  <c r="G43" i="1"/>
  <c r="F43" i="1"/>
  <c r="C43" i="1"/>
  <c r="E43" i="1"/>
  <c r="Q40" i="1"/>
  <c r="Q34" i="1"/>
  <c r="Q12" i="1"/>
  <c r="Q16" i="1" s="1"/>
  <c r="Q7" i="1"/>
  <c r="D43" i="1"/>
  <c r="Q42" i="1"/>
  <c r="Q41" i="1"/>
  <c r="Q36" i="1"/>
  <c r="M44" i="1" l="1"/>
  <c r="M46" i="1" s="1"/>
  <c r="Q43" i="1"/>
  <c r="Q20" i="1"/>
  <c r="B4" i="2" l="1"/>
  <c r="F25" i="7" l="1"/>
  <c r="C27" i="71"/>
  <c r="I32" i="29"/>
  <c r="G27" i="21"/>
  <c r="H27" i="21" s="1"/>
  <c r="I29" i="7" l="1"/>
  <c r="X29" i="7" s="1"/>
  <c r="O38" i="1"/>
  <c r="O44" i="1" s="1"/>
  <c r="O46" i="1" s="1"/>
  <c r="C13" i="2" l="1"/>
  <c r="V30" i="7" l="1"/>
  <c r="M30" i="7"/>
  <c r="L30" i="7"/>
  <c r="K30" i="7"/>
  <c r="J30" i="7"/>
  <c r="H25" i="7"/>
  <c r="K5" i="7"/>
  <c r="L5" i="7"/>
  <c r="M5" i="7"/>
  <c r="N5" i="7"/>
  <c r="O5" i="7"/>
  <c r="P5" i="7"/>
  <c r="Q5" i="7"/>
  <c r="R5" i="7"/>
  <c r="S5" i="7"/>
  <c r="T5" i="7"/>
  <c r="U5" i="7"/>
  <c r="V5" i="7"/>
  <c r="J5" i="7"/>
  <c r="D27" i="71"/>
  <c r="E27" i="71"/>
  <c r="G27" i="71"/>
  <c r="G31" i="71" s="1"/>
  <c r="F27" i="71"/>
  <c r="F31" i="71" s="1"/>
  <c r="X25" i="7" l="1"/>
  <c r="I25" i="7"/>
  <c r="H27" i="71"/>
  <c r="A2" i="7" l="1"/>
  <c r="Q14" i="1"/>
  <c r="Q9" i="1"/>
  <c r="Q8" i="1"/>
  <c r="Q10" i="1" s="1"/>
  <c r="Q22" i="1" s="1"/>
  <c r="M10" i="1"/>
  <c r="N10" i="1"/>
  <c r="O10" i="1"/>
  <c r="M16" i="1"/>
  <c r="N16" i="1"/>
  <c r="O16" i="1"/>
  <c r="N38" i="1"/>
  <c r="N44" i="1" s="1"/>
  <c r="N46" i="1" s="1"/>
  <c r="Q24" i="1" l="1"/>
  <c r="Q25" i="1"/>
  <c r="Q28" i="1"/>
  <c r="Q27" i="1"/>
  <c r="O22" i="1"/>
  <c r="N22" i="1"/>
  <c r="N28" i="1" s="1"/>
  <c r="M22" i="1"/>
  <c r="Q26" i="1" l="1"/>
  <c r="Q30" i="1" s="1"/>
  <c r="M27" i="1"/>
  <c r="M28" i="1"/>
  <c r="O25" i="1"/>
  <c r="O28" i="1"/>
  <c r="M24" i="1"/>
  <c r="M25" i="1"/>
  <c r="O27" i="1"/>
  <c r="O24" i="1"/>
  <c r="O26" i="1" s="1"/>
  <c r="N27" i="1"/>
  <c r="N25" i="1"/>
  <c r="M26" i="1" l="1"/>
  <c r="M30" i="1" s="1"/>
  <c r="O30" i="1"/>
  <c r="N26" i="1"/>
  <c r="N30" i="1" s="1"/>
  <c r="H6" i="7" l="1"/>
  <c r="X6" i="7" s="1"/>
  <c r="A31" i="29" l="1"/>
  <c r="A32" i="29"/>
  <c r="A33" i="29" s="1"/>
  <c r="A34" i="29" s="1"/>
  <c r="A36" i="29"/>
  <c r="A37" i="29" s="1"/>
  <c r="A38" i="29" s="1"/>
  <c r="A39" i="29" s="1"/>
  <c r="A41" i="29"/>
  <c r="H24" i="7"/>
  <c r="X24" i="7" s="1"/>
  <c r="F24" i="7"/>
  <c r="I24" i="7" l="1"/>
  <c r="E16" i="2"/>
  <c r="C16" i="2"/>
  <c r="E13" i="2"/>
  <c r="D13" i="2" s="1"/>
  <c r="F23" i="7" l="1"/>
  <c r="I24" i="29" l="1"/>
  <c r="E31" i="71"/>
  <c r="C31" i="71"/>
  <c r="C14" i="2"/>
  <c r="H23" i="7"/>
  <c r="X23" i="7" s="1"/>
  <c r="F22" i="7"/>
  <c r="F6" i="7"/>
  <c r="B3" i="29"/>
  <c r="B3" i="71"/>
  <c r="B3" i="21"/>
  <c r="E26" i="21"/>
  <c r="G26" i="21"/>
  <c r="H26" i="21" s="1"/>
  <c r="J26" i="21" s="1"/>
  <c r="F13" i="21" s="1"/>
  <c r="A27" i="21"/>
  <c r="A28" i="21"/>
  <c r="A29" i="21" s="1"/>
  <c r="A30" i="21" s="1"/>
  <c r="A31" i="21" s="1"/>
  <c r="A32" i="21" s="1"/>
  <c r="A33" i="21" s="1"/>
  <c r="E13" i="21"/>
  <c r="A14" i="21"/>
  <c r="A15" i="21" s="1"/>
  <c r="A16" i="21" s="1"/>
  <c r="A21" i="21" s="1"/>
  <c r="A22" i="21" s="1"/>
  <c r="A23" i="21" s="1"/>
  <c r="A24" i="21" s="1"/>
  <c r="A25" i="21" s="1"/>
  <c r="H22" i="7"/>
  <c r="X22" i="7" s="1"/>
  <c r="U30" i="7"/>
  <c r="T30" i="7"/>
  <c r="J38" i="1"/>
  <c r="J44" i="1" s="1"/>
  <c r="J46" i="1" s="1"/>
  <c r="K38" i="1"/>
  <c r="K44" i="1" s="1"/>
  <c r="K46" i="1" s="1"/>
  <c r="L38" i="1"/>
  <c r="L44" i="1" s="1"/>
  <c r="L46" i="1" s="1"/>
  <c r="L16" i="1"/>
  <c r="K16" i="1"/>
  <c r="J16" i="1"/>
  <c r="J10" i="1"/>
  <c r="K10" i="1"/>
  <c r="L10" i="1"/>
  <c r="D16" i="2"/>
  <c r="A16" i="2"/>
  <c r="A17" i="2" s="1"/>
  <c r="A18" i="2" s="1"/>
  <c r="A19" i="2" s="1"/>
  <c r="A20" i="2" s="1"/>
  <c r="A21" i="2" s="1"/>
  <c r="A22" i="2" s="1"/>
  <c r="A23" i="2" s="1"/>
  <c r="A24" i="2" s="1"/>
  <c r="A25" i="2" s="1"/>
  <c r="A26" i="2" s="1"/>
  <c r="A27" i="2" s="1"/>
  <c r="A28" i="2" s="1"/>
  <c r="E15" i="21"/>
  <c r="E14" i="21"/>
  <c r="E27" i="21"/>
  <c r="E12" i="21"/>
  <c r="E12" i="77" s="1"/>
  <c r="E11" i="77"/>
  <c r="G11" i="77" s="1"/>
  <c r="F7" i="7"/>
  <c r="F8" i="7"/>
  <c r="F9" i="7"/>
  <c r="F10" i="7"/>
  <c r="F11" i="7"/>
  <c r="F12" i="7"/>
  <c r="F13" i="7"/>
  <c r="F14" i="7"/>
  <c r="F15" i="7"/>
  <c r="F16" i="7"/>
  <c r="F17" i="7"/>
  <c r="F18" i="7"/>
  <c r="F19" i="7"/>
  <c r="F20" i="7"/>
  <c r="F21" i="7"/>
  <c r="C16" i="1"/>
  <c r="E16" i="1"/>
  <c r="F16" i="1"/>
  <c r="G16" i="1"/>
  <c r="I16" i="1"/>
  <c r="H16" i="1"/>
  <c r="F38" i="1"/>
  <c r="D16" i="1"/>
  <c r="A9" i="83"/>
  <c r="A10" i="83"/>
  <c r="A11" i="83" s="1"/>
  <c r="A12" i="83" s="1"/>
  <c r="A13" i="83" s="1"/>
  <c r="A14" i="83" s="1"/>
  <c r="A15" i="83" s="1"/>
  <c r="A16" i="83" s="1"/>
  <c r="A17" i="83" s="1"/>
  <c r="H38" i="1"/>
  <c r="H44" i="1" s="1"/>
  <c r="H46" i="1" s="1"/>
  <c r="G38" i="1"/>
  <c r="G44" i="1" s="1"/>
  <c r="G46" i="1" s="1"/>
  <c r="E38" i="1"/>
  <c r="E44" i="1" s="1"/>
  <c r="E46" i="1" s="1"/>
  <c r="D38" i="1"/>
  <c r="D44" i="1" s="1"/>
  <c r="D46" i="1" s="1"/>
  <c r="C38" i="1"/>
  <c r="C44" i="1" s="1"/>
  <c r="C46" i="1" s="1"/>
  <c r="H10" i="1"/>
  <c r="G10" i="1"/>
  <c r="F10" i="1"/>
  <c r="F22" i="1" s="1"/>
  <c r="F28" i="1" s="1"/>
  <c r="E10" i="1"/>
  <c r="D10" i="1"/>
  <c r="C10" i="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F26" i="82"/>
  <c r="I26" i="82" s="1"/>
  <c r="H25" i="82"/>
  <c r="Y25" i="82" s="1"/>
  <c r="F25" i="82"/>
  <c r="H24" i="82"/>
  <c r="Y24" i="82" s="1"/>
  <c r="F24" i="82"/>
  <c r="H23" i="82"/>
  <c r="Y23" i="82" s="1"/>
  <c r="F23" i="82"/>
  <c r="H22" i="82"/>
  <c r="F22" i="82"/>
  <c r="H21" i="82"/>
  <c r="Y21" i="82" s="1"/>
  <c r="F21" i="82"/>
  <c r="H20" i="82"/>
  <c r="Y20" i="82" s="1"/>
  <c r="F20" i="82"/>
  <c r="H19" i="82"/>
  <c r="F19" i="82"/>
  <c r="H18" i="82"/>
  <c r="Y18" i="82" s="1"/>
  <c r="F18" i="82"/>
  <c r="I18" i="82" s="1"/>
  <c r="H17" i="82"/>
  <c r="F17" i="82"/>
  <c r="H16" i="82"/>
  <c r="I16" i="82" s="1"/>
  <c r="F16" i="82"/>
  <c r="H15" i="82"/>
  <c r="F15" i="82"/>
  <c r="H14" i="82"/>
  <c r="F14" i="82"/>
  <c r="I14" i="82" s="1"/>
  <c r="H13" i="82"/>
  <c r="Y13" i="82" s="1"/>
  <c r="F13" i="82"/>
  <c r="H12" i="82"/>
  <c r="Y12" i="82" s="1"/>
  <c r="F12" i="82"/>
  <c r="H11" i="82"/>
  <c r="Y11" i="82" s="1"/>
  <c r="F11" i="82"/>
  <c r="I11" i="82" s="1"/>
  <c r="H10" i="82"/>
  <c r="Y10" i="82" s="1"/>
  <c r="F10" i="82"/>
  <c r="H9" i="82"/>
  <c r="F9" i="82"/>
  <c r="H8" i="82"/>
  <c r="F8" i="82"/>
  <c r="H7" i="82"/>
  <c r="Y7" i="82"/>
  <c r="F7" i="82"/>
  <c r="I7" i="82" s="1"/>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1" i="7"/>
  <c r="X21" i="7" s="1"/>
  <c r="F25" i="81"/>
  <c r="I38" i="1"/>
  <c r="I10" i="1"/>
  <c r="F27" i="80"/>
  <c r="F26" i="80"/>
  <c r="F25" i="80"/>
  <c r="F24" i="80"/>
  <c r="F23" i="80"/>
  <c r="I23" i="80" s="1"/>
  <c r="F22" i="80"/>
  <c r="F21" i="80"/>
  <c r="I21" i="80" s="1"/>
  <c r="F20" i="80"/>
  <c r="F19" i="80"/>
  <c r="F18" i="80"/>
  <c r="F17" i="80"/>
  <c r="F16" i="80"/>
  <c r="F15" i="80"/>
  <c r="F14" i="80"/>
  <c r="F13" i="80"/>
  <c r="F30" i="80" s="1"/>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s="1"/>
  <c r="H26" i="80"/>
  <c r="X26" i="80"/>
  <c r="H25" i="80"/>
  <c r="H24" i="80"/>
  <c r="X24" i="80" s="1"/>
  <c r="H23" i="80"/>
  <c r="X23" i="80" s="1"/>
  <c r="H22" i="80"/>
  <c r="I22" i="80" s="1"/>
  <c r="H21" i="80"/>
  <c r="X21" i="80"/>
  <c r="H20" i="80"/>
  <c r="X20" i="80" s="1"/>
  <c r="H19" i="80"/>
  <c r="I19" i="80"/>
  <c r="H18" i="80"/>
  <c r="X18" i="80" s="1"/>
  <c r="H17" i="80"/>
  <c r="X17" i="80" s="1"/>
  <c r="H16" i="80"/>
  <c r="H15" i="80"/>
  <c r="X15" i="80" s="1"/>
  <c r="H14" i="80"/>
  <c r="X14" i="80" s="1"/>
  <c r="H13" i="80"/>
  <c r="X13" i="80" s="1"/>
  <c r="H12" i="80"/>
  <c r="I12" i="80" s="1"/>
  <c r="X12" i="80"/>
  <c r="H11" i="80"/>
  <c r="X11" i="80" s="1"/>
  <c r="H10" i="80"/>
  <c r="I10" i="80" s="1"/>
  <c r="H9" i="80"/>
  <c r="X9" i="80" s="1"/>
  <c r="H8" i="80"/>
  <c r="I8" i="80" s="1"/>
  <c r="H7" i="80"/>
  <c r="X7" i="80"/>
  <c r="H6" i="80"/>
  <c r="X6" i="80" s="1"/>
  <c r="A6" i="80"/>
  <c r="A7" i="80"/>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c r="E13" i="77"/>
  <c r="G13" i="77"/>
  <c r="S42" i="79"/>
  <c r="S43" i="79"/>
  <c r="S41" i="79"/>
  <c r="C8" i="73"/>
  <c r="D7" i="73"/>
  <c r="G13" i="73"/>
  <c r="H11" i="7"/>
  <c r="X11" i="7" s="1"/>
  <c r="H10" i="7"/>
  <c r="I10" i="7" s="1"/>
  <c r="D21" i="29"/>
  <c r="C15" i="2"/>
  <c r="C17" i="2" s="1"/>
  <c r="F34" i="7" s="1"/>
  <c r="C24" i="73"/>
  <c r="D24" i="73" s="1"/>
  <c r="D23" i="73"/>
  <c r="G29" i="73"/>
  <c r="G57" i="73"/>
  <c r="F53" i="73" s="1"/>
  <c r="G55" i="73" s="1"/>
  <c r="G56" i="73" s="1"/>
  <c r="G60" i="73" s="1"/>
  <c r="G63" i="73" s="1"/>
  <c r="F54" i="73"/>
  <c r="D55" i="73"/>
  <c r="G61" i="73" s="1"/>
  <c r="D56" i="73"/>
  <c r="G62" i="73"/>
  <c r="D54" i="73"/>
  <c r="D53" i="73"/>
  <c r="D57" i="73" s="1"/>
  <c r="B57" i="73"/>
  <c r="H20" i="7"/>
  <c r="H19" i="7"/>
  <c r="X19" i="7" s="1"/>
  <c r="H18" i="7"/>
  <c r="X18" i="7" s="1"/>
  <c r="B3" i="78"/>
  <c r="C11" i="77"/>
  <c r="C13" i="76" s="1"/>
  <c r="C13" i="77"/>
  <c r="E14" i="77"/>
  <c r="G14" i="77" s="1"/>
  <c r="D14" i="77" s="1"/>
  <c r="E16" i="76" s="1"/>
  <c r="D16" i="76" s="1"/>
  <c r="C14" i="77"/>
  <c r="C16" i="76" s="1"/>
  <c r="H29" i="77"/>
  <c r="J29" i="77" s="1"/>
  <c r="H28" i="77"/>
  <c r="J28" i="77" s="1"/>
  <c r="B3" i="77"/>
  <c r="E23" i="77"/>
  <c r="E24" i="77"/>
  <c r="J24" i="77" s="1"/>
  <c r="H14" i="77" s="1"/>
  <c r="B5" i="76"/>
  <c r="B5" i="75"/>
  <c r="E19" i="75"/>
  <c r="I25" i="29"/>
  <c r="H17" i="7"/>
  <c r="X17" i="7" s="1"/>
  <c r="H16" i="7"/>
  <c r="X16" i="7" s="1"/>
  <c r="H7" i="7"/>
  <c r="X7" i="7" s="1"/>
  <c r="H8" i="7"/>
  <c r="I8" i="7" s="1"/>
  <c r="H9" i="7"/>
  <c r="X9" i="7" s="1"/>
  <c r="H12" i="7"/>
  <c r="H13" i="7"/>
  <c r="H14" i="7"/>
  <c r="H15" i="7"/>
  <c r="X15" i="7" s="1"/>
  <c r="A9" i="78"/>
  <c r="A10" i="78" s="1"/>
  <c r="A11" i="78" s="1"/>
  <c r="A12" i="78" s="1"/>
  <c r="A13" i="78" s="1"/>
  <c r="A14" i="78" s="1"/>
  <c r="A15" i="78" s="1"/>
  <c r="A16" i="78" s="1"/>
  <c r="A17" i="78" s="1"/>
  <c r="A18" i="78" s="1"/>
  <c r="A19" i="78" s="1"/>
  <c r="A20" i="78" s="1"/>
  <c r="A21" i="78" s="1"/>
  <c r="A22" i="78" s="1"/>
  <c r="A23" i="78" s="1"/>
  <c r="A24" i="78" s="1"/>
  <c r="A25" i="78" s="1"/>
  <c r="C25" i="78"/>
  <c r="D25" i="78"/>
  <c r="E25" i="78" s="1"/>
  <c r="E21" i="76" s="1"/>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C38" i="77"/>
  <c r="F14" i="77" s="1"/>
  <c r="A9" i="76"/>
  <c r="A10" i="76"/>
  <c r="A11" i="76" s="1"/>
  <c r="A12" i="76" s="1"/>
  <c r="A13" i="76" s="1"/>
  <c r="A14" i="76" s="1"/>
  <c r="A15" i="76" s="1"/>
  <c r="A16" i="76" s="1"/>
  <c r="A17" i="76" s="1"/>
  <c r="A18" i="76" s="1"/>
  <c r="A19" i="76" s="1"/>
  <c r="A20" i="76" s="1"/>
  <c r="A21" i="76" s="1"/>
  <c r="A22" i="76" s="1"/>
  <c r="A23" i="76" s="1"/>
  <c r="A24" i="76" s="1"/>
  <c r="A25" i="76" s="1"/>
  <c r="A26" i="76" s="1"/>
  <c r="A27" i="76" s="1"/>
  <c r="A28" i="76" s="1"/>
  <c r="A10" i="75"/>
  <c r="A11" i="75"/>
  <c r="A12" i="75"/>
  <c r="A13" i="75" s="1"/>
  <c r="A14" i="75" s="1"/>
  <c r="A15" i="75" s="1"/>
  <c r="A16" i="75" s="1"/>
  <c r="A17" i="75" s="1"/>
  <c r="A18" i="75" s="1"/>
  <c r="A19" i="75" s="1"/>
  <c r="A20" i="75" s="1"/>
  <c r="A21" i="75" s="1"/>
  <c r="A22" i="75" s="1"/>
  <c r="A23" i="75" s="1"/>
  <c r="A24" i="75" s="1"/>
  <c r="D20" i="29"/>
  <c r="D19" i="29"/>
  <c r="D18" i="29"/>
  <c r="H13" i="29"/>
  <c r="H12" i="29"/>
  <c r="D40" i="73"/>
  <c r="G46" i="73" s="1"/>
  <c r="D39" i="73"/>
  <c r="G45" i="73"/>
  <c r="D38" i="73"/>
  <c r="D37" i="73"/>
  <c r="B108" i="73"/>
  <c r="B109" i="73"/>
  <c r="B124" i="73"/>
  <c r="G127" i="73" s="1"/>
  <c r="D124" i="73"/>
  <c r="D125" i="73"/>
  <c r="D129" i="73" s="1"/>
  <c r="D132" i="73" s="1"/>
  <c r="G131" i="73"/>
  <c r="B126" i="73"/>
  <c r="D126" i="73" s="1"/>
  <c r="D123" i="73"/>
  <c r="G109" i="73"/>
  <c r="F106" i="73" s="1"/>
  <c r="D107" i="73"/>
  <c r="G113" i="73"/>
  <c r="D106" i="73"/>
  <c r="D105" i="73"/>
  <c r="G41" i="73"/>
  <c r="F38" i="73" s="1"/>
  <c r="B41" i="73"/>
  <c r="D69" i="73"/>
  <c r="G73" i="73"/>
  <c r="F69" i="73" s="1"/>
  <c r="D70" i="73"/>
  <c r="D71" i="73"/>
  <c r="G77" i="73"/>
  <c r="D72" i="73"/>
  <c r="G78" i="73" s="1"/>
  <c r="B73" i="73"/>
  <c r="D87" i="73"/>
  <c r="G91" i="73"/>
  <c r="D88" i="73"/>
  <c r="D89" i="73"/>
  <c r="G95" i="73"/>
  <c r="D90" i="73"/>
  <c r="G96" i="73"/>
  <c r="B91" i="73"/>
  <c r="F25" i="72"/>
  <c r="S30" i="7"/>
  <c r="C14" i="81" s="1"/>
  <c r="X31" i="7"/>
  <c r="A6" i="21"/>
  <c r="A7" i="21"/>
  <c r="A8" i="21" s="1"/>
  <c r="A9" i="21" s="1"/>
  <c r="A10" i="21"/>
  <c r="A11" i="21" s="1"/>
  <c r="A12" i="21" s="1"/>
  <c r="A9" i="71"/>
  <c r="A10" i="71" s="1"/>
  <c r="A11" i="71" s="1"/>
  <c r="A12" i="71" s="1"/>
  <c r="A13" i="71" s="1"/>
  <c r="A14" i="71" s="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6" i="1"/>
  <c r="A7" i="1" s="1"/>
  <c r="A8" i="1" s="1"/>
  <c r="A9" i="1" s="1"/>
  <c r="A10" i="1" s="1"/>
  <c r="A12" i="1" s="1"/>
  <c r="A14" i="1" s="1"/>
  <c r="A16" i="1" s="1"/>
  <c r="A18" i="1" s="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9" i="2"/>
  <c r="A10" i="2" s="1"/>
  <c r="A11" i="2" s="1"/>
  <c r="A12" i="2" s="1"/>
  <c r="A13" i="2" s="1"/>
  <c r="A14" i="2" s="1"/>
  <c r="Q30" i="7"/>
  <c r="R30" i="7"/>
  <c r="P30" i="7"/>
  <c r="O30" i="7"/>
  <c r="N30" i="7"/>
  <c r="M45" i="7"/>
  <c r="N45" i="7"/>
  <c r="O45" i="7"/>
  <c r="P45" i="7"/>
  <c r="Q45" i="7"/>
  <c r="R45" i="7"/>
  <c r="S45" i="7"/>
  <c r="J45" i="7"/>
  <c r="K45" i="7"/>
  <c r="L45" i="7"/>
  <c r="D13" i="29"/>
  <c r="D12" i="29"/>
  <c r="D21" i="73"/>
  <c r="G25" i="73"/>
  <c r="F22" i="73" s="1"/>
  <c r="F21" i="73"/>
  <c r="B25" i="73"/>
  <c r="D22" i="73"/>
  <c r="E14" i="2"/>
  <c r="D14" i="2" s="1"/>
  <c r="D16" i="21"/>
  <c r="C12" i="77"/>
  <c r="C14" i="76" s="1"/>
  <c r="C16" i="21"/>
  <c r="I7" i="80"/>
  <c r="I14" i="80"/>
  <c r="I15" i="80"/>
  <c r="I27" i="80"/>
  <c r="I24" i="82"/>
  <c r="Y19" i="82"/>
  <c r="E17" i="75"/>
  <c r="F17" i="75" s="1"/>
  <c r="C6" i="73"/>
  <c r="I26" i="80"/>
  <c r="X19" i="80"/>
  <c r="D108" i="73"/>
  <c r="G114" i="73" s="1"/>
  <c r="I9" i="80"/>
  <c r="I17" i="80"/>
  <c r="I23" i="82"/>
  <c r="G132" i="73"/>
  <c r="X10" i="80"/>
  <c r="I20" i="80"/>
  <c r="I27" i="82"/>
  <c r="I19" i="82"/>
  <c r="Y22" i="82"/>
  <c r="F13" i="77"/>
  <c r="Y14" i="82"/>
  <c r="Y16" i="82"/>
  <c r="Y26" i="82"/>
  <c r="B127" i="73"/>
  <c r="I10" i="82"/>
  <c r="C15" i="75"/>
  <c r="C21" i="75" s="1"/>
  <c r="X22" i="80"/>
  <c r="I15" i="82"/>
  <c r="Y15" i="82"/>
  <c r="C17" i="75"/>
  <c r="C19" i="75"/>
  <c r="D17" i="75"/>
  <c r="B6" i="73"/>
  <c r="D15" i="75"/>
  <c r="D21" i="75" s="1"/>
  <c r="B5" i="73"/>
  <c r="B9" i="73" s="1"/>
  <c r="B8" i="73"/>
  <c r="D19" i="75"/>
  <c r="C5" i="73"/>
  <c r="J22" i="1" l="1"/>
  <c r="J28" i="1" s="1"/>
  <c r="D22" i="1"/>
  <c r="D28" i="1" s="1"/>
  <c r="J27" i="21"/>
  <c r="F14" i="21" s="1"/>
  <c r="G33" i="21"/>
  <c r="J33" i="21" s="1"/>
  <c r="G32" i="21"/>
  <c r="J32" i="21" s="1"/>
  <c r="C25" i="81"/>
  <c r="I44" i="1"/>
  <c r="I46" i="1" s="1"/>
  <c r="E22" i="1"/>
  <c r="E28" i="1" s="1"/>
  <c r="L22" i="1"/>
  <c r="L28" i="1" s="1"/>
  <c r="G22" i="1"/>
  <c r="G28" i="1" s="1"/>
  <c r="K22" i="1"/>
  <c r="K28" i="1" s="1"/>
  <c r="I22" i="1"/>
  <c r="I28" i="1" s="1"/>
  <c r="H22" i="1"/>
  <c r="C22" i="1"/>
  <c r="C24" i="1" s="1"/>
  <c r="X8" i="7"/>
  <c r="F30" i="7"/>
  <c r="F36" i="7" s="1"/>
  <c r="G24" i="77"/>
  <c r="F44" i="1"/>
  <c r="F46" i="1" s="1"/>
  <c r="Q38" i="1"/>
  <c r="I14" i="7"/>
  <c r="I18" i="7"/>
  <c r="I6" i="7"/>
  <c r="I19" i="7"/>
  <c r="G31" i="21"/>
  <c r="J31" i="21" s="1"/>
  <c r="J36" i="21" s="1"/>
  <c r="J30" i="77"/>
  <c r="H15" i="77" s="1"/>
  <c r="C14" i="72"/>
  <c r="C19" i="72" s="1"/>
  <c r="C40" i="72" s="1"/>
  <c r="I11" i="7"/>
  <c r="I9" i="7"/>
  <c r="I21" i="7"/>
  <c r="G30" i="73"/>
  <c r="D27" i="73"/>
  <c r="D30" i="73" s="1"/>
  <c r="F123" i="73"/>
  <c r="D5" i="73"/>
  <c r="D9" i="73" s="1"/>
  <c r="I13" i="80"/>
  <c r="X14" i="7"/>
  <c r="I22" i="82"/>
  <c r="I24" i="80"/>
  <c r="I25" i="82"/>
  <c r="D73" i="73"/>
  <c r="I18" i="80"/>
  <c r="G9" i="73"/>
  <c r="F6" i="73" s="1"/>
  <c r="F124" i="73"/>
  <c r="F37" i="73"/>
  <c r="G39" i="73" s="1"/>
  <c r="G40" i="73" s="1"/>
  <c r="G44" i="73" s="1"/>
  <c r="G47" i="73" s="1"/>
  <c r="I17" i="7"/>
  <c r="I15" i="7"/>
  <c r="G23" i="77"/>
  <c r="H23" i="77" s="1"/>
  <c r="J23" i="77" s="1"/>
  <c r="H13" i="77" s="1"/>
  <c r="H16" i="77" s="1"/>
  <c r="E19" i="76" s="1"/>
  <c r="I29" i="80"/>
  <c r="X29" i="80" s="1"/>
  <c r="I7" i="7"/>
  <c r="I12" i="82"/>
  <c r="E17" i="2"/>
  <c r="G34" i="7" s="1"/>
  <c r="D6" i="73"/>
  <c r="D11" i="73" s="1"/>
  <c r="D14" i="73" s="1"/>
  <c r="D25" i="73"/>
  <c r="D75" i="73"/>
  <c r="D78" i="73" s="1"/>
  <c r="F19" i="75"/>
  <c r="C15" i="76"/>
  <c r="I21" i="82"/>
  <c r="D91" i="73"/>
  <c r="D13" i="77"/>
  <c r="E15" i="76" s="1"/>
  <c r="D15" i="76" s="1"/>
  <c r="D8" i="73"/>
  <c r="G14" i="73" s="1"/>
  <c r="I13" i="82"/>
  <c r="X8" i="80"/>
  <c r="I9" i="82"/>
  <c r="X10" i="7"/>
  <c r="Y17" i="82"/>
  <c r="I17" i="82"/>
  <c r="X20" i="7"/>
  <c r="I20" i="7"/>
  <c r="I11" i="80"/>
  <c r="D127" i="73"/>
  <c r="I25" i="80"/>
  <c r="X25" i="80"/>
  <c r="D111" i="73"/>
  <c r="D114" i="73" s="1"/>
  <c r="D109" i="73"/>
  <c r="F30" i="82"/>
  <c r="I6" i="82"/>
  <c r="D93" i="73"/>
  <c r="D96" i="73" s="1"/>
  <c r="X12" i="7"/>
  <c r="I12" i="7"/>
  <c r="C17" i="76"/>
  <c r="C23" i="76" s="1"/>
  <c r="Y8" i="82"/>
  <c r="I8" i="82"/>
  <c r="D43" i="73"/>
  <c r="D46" i="73" s="1"/>
  <c r="D41" i="73"/>
  <c r="F87" i="73"/>
  <c r="F88" i="73"/>
  <c r="F70" i="73"/>
  <c r="G71" i="73" s="1"/>
  <c r="G72" i="73" s="1"/>
  <c r="G76" i="73" s="1"/>
  <c r="G79" i="73" s="1"/>
  <c r="I16" i="80"/>
  <c r="X16" i="80"/>
  <c r="X13" i="7"/>
  <c r="I13" i="7"/>
  <c r="F5" i="73"/>
  <c r="G7" i="73" s="1"/>
  <c r="G8" i="73" s="1"/>
  <c r="G12" i="73" s="1"/>
  <c r="G15" i="73" s="1"/>
  <c r="G23" i="73"/>
  <c r="G24" i="73" s="1"/>
  <c r="G28" i="73" s="1"/>
  <c r="G31" i="73" s="1"/>
  <c r="Y9" i="82"/>
  <c r="D59" i="73"/>
  <c r="D62" i="73" s="1"/>
  <c r="I6" i="80"/>
  <c r="I22" i="7"/>
  <c r="I20" i="82"/>
  <c r="F105" i="73"/>
  <c r="G107" i="73" s="1"/>
  <c r="G108" i="73" s="1"/>
  <c r="G112" i="73" s="1"/>
  <c r="G115" i="73" s="1"/>
  <c r="I16" i="7"/>
  <c r="D11" i="77"/>
  <c r="E13" i="76" s="1"/>
  <c r="I23" i="7"/>
  <c r="C19" i="81"/>
  <c r="E16" i="21"/>
  <c r="C16" i="77"/>
  <c r="C23" i="2"/>
  <c r="C14" i="83"/>
  <c r="C25" i="72"/>
  <c r="C28" i="83"/>
  <c r="D24" i="1" l="1"/>
  <c r="K25" i="1"/>
  <c r="G27" i="1"/>
  <c r="E27" i="1"/>
  <c r="F17" i="2"/>
  <c r="F15" i="21"/>
  <c r="Q44" i="1"/>
  <c r="C28" i="1"/>
  <c r="C27" i="1"/>
  <c r="C25" i="1"/>
  <c r="C26" i="1" s="1"/>
  <c r="J25" i="77"/>
  <c r="H34" i="7"/>
  <c r="E14" i="83" s="1"/>
  <c r="H25" i="1"/>
  <c r="H28" i="1"/>
  <c r="X30" i="7"/>
  <c r="Y30" i="7" s="1"/>
  <c r="J28" i="21"/>
  <c r="F32" i="7"/>
  <c r="G25" i="1"/>
  <c r="G24" i="1"/>
  <c r="D31" i="71"/>
  <c r="E21" i="2"/>
  <c r="F21" i="2" s="1"/>
  <c r="I27" i="1"/>
  <c r="H27" i="1"/>
  <c r="I24" i="1"/>
  <c r="E37" i="82"/>
  <c r="C16" i="83"/>
  <c r="D17" i="2"/>
  <c r="I25" i="1"/>
  <c r="G125" i="73"/>
  <c r="G126" i="73" s="1"/>
  <c r="G130" i="73" s="1"/>
  <c r="G133" i="73" s="1"/>
  <c r="G12" i="77"/>
  <c r="D12" i="77" s="1"/>
  <c r="E14" i="76" s="1"/>
  <c r="D14" i="76" s="1"/>
  <c r="I30" i="82"/>
  <c r="H30" i="82" s="1"/>
  <c r="H24" i="1"/>
  <c r="X28" i="80"/>
  <c r="X30" i="80" s="1"/>
  <c r="Y30" i="80" s="1"/>
  <c r="Y28" i="82"/>
  <c r="Y30" i="82" s="1"/>
  <c r="Z30" i="82" s="1"/>
  <c r="I30" i="80"/>
  <c r="H30" i="80" s="1"/>
  <c r="G89" i="73"/>
  <c r="G90" i="73" s="1"/>
  <c r="G94" i="73" s="1"/>
  <c r="G97" i="73" s="1"/>
  <c r="E36" i="80"/>
  <c r="J24" i="1"/>
  <c r="J27" i="1"/>
  <c r="J25" i="1"/>
  <c r="E25" i="1"/>
  <c r="K27" i="1"/>
  <c r="K24" i="1"/>
  <c r="D25" i="1"/>
  <c r="D26" i="1" s="1"/>
  <c r="L25" i="1"/>
  <c r="D13" i="76"/>
  <c r="C12" i="72"/>
  <c r="C12" i="81"/>
  <c r="L27" i="1"/>
  <c r="L24" i="1"/>
  <c r="E24" i="1"/>
  <c r="F27" i="1"/>
  <c r="C41" i="72"/>
  <c r="C42" i="72" s="1"/>
  <c r="D27" i="1"/>
  <c r="F25" i="1"/>
  <c r="F24" i="1"/>
  <c r="K26" i="1" l="1"/>
  <c r="H32" i="7"/>
  <c r="H26" i="1"/>
  <c r="C26" i="83"/>
  <c r="C30" i="83" s="1"/>
  <c r="I30" i="7"/>
  <c r="H30" i="7" s="1"/>
  <c r="F16" i="21"/>
  <c r="E19" i="2" s="1"/>
  <c r="G26" i="1"/>
  <c r="G30" i="1" s="1"/>
  <c r="E14" i="72"/>
  <c r="E19" i="72" s="1"/>
  <c r="F19" i="72" s="1"/>
  <c r="I26" i="1"/>
  <c r="I30" i="1" s="1"/>
  <c r="E14" i="81"/>
  <c r="E19" i="81" s="1"/>
  <c r="F19" i="81" s="1"/>
  <c r="H30" i="1"/>
  <c r="D16" i="77"/>
  <c r="G16" i="77" s="1"/>
  <c r="E17" i="76"/>
  <c r="E23" i="76" s="1"/>
  <c r="F23" i="76" s="1"/>
  <c r="E15" i="75" s="1"/>
  <c r="F15" i="75" s="1"/>
  <c r="F21" i="75" s="1"/>
  <c r="J26" i="1"/>
  <c r="J30" i="1" s="1"/>
  <c r="E26" i="1"/>
  <c r="E30" i="1" s="1"/>
  <c r="L26" i="1"/>
  <c r="L30" i="1" s="1"/>
  <c r="K30" i="1"/>
  <c r="G36" i="7"/>
  <c r="H36" i="7" s="1"/>
  <c r="E16" i="83"/>
  <c r="C21" i="72"/>
  <c r="C21" i="81"/>
  <c r="F26" i="1"/>
  <c r="F30" i="1" s="1"/>
  <c r="D30" i="1"/>
  <c r="C30" i="1"/>
  <c r="I34" i="29" l="1"/>
  <c r="H33" i="71"/>
  <c r="D14" i="83"/>
  <c r="F14" i="83" s="1"/>
  <c r="D28" i="83"/>
  <c r="D18" i="83"/>
  <c r="D26" i="83" s="1"/>
  <c r="F18" i="21"/>
  <c r="F20" i="21" s="1"/>
  <c r="F20" i="83" s="1"/>
  <c r="D16" i="83"/>
  <c r="F16" i="83" s="1"/>
  <c r="F14" i="72"/>
  <c r="E18" i="83"/>
  <c r="F14" i="81"/>
  <c r="D17" i="76"/>
  <c r="C27" i="81"/>
  <c r="D21" i="81" s="1"/>
  <c r="C27" i="72"/>
  <c r="H35" i="71" l="1"/>
  <c r="F22" i="83" s="1"/>
  <c r="F18" i="83"/>
  <c r="I36" i="29"/>
  <c r="F24" i="83" s="1"/>
  <c r="F28" i="83"/>
  <c r="D30" i="83"/>
  <c r="F19" i="2"/>
  <c r="E23" i="2"/>
  <c r="E12" i="81" s="1"/>
  <c r="F12" i="81" s="1"/>
  <c r="D25" i="81"/>
  <c r="G25" i="81" s="1"/>
  <c r="D19" i="81"/>
  <c r="G19" i="81" s="1"/>
  <c r="D12" i="81"/>
  <c r="D23" i="81"/>
  <c r="G23" i="81" s="1"/>
  <c r="D17" i="81"/>
  <c r="G17" i="81" s="1"/>
  <c r="D14" i="81"/>
  <c r="G14" i="81" s="1"/>
  <c r="D25" i="72"/>
  <c r="G25" i="72" s="1"/>
  <c r="D23" i="72"/>
  <c r="G23" i="72" s="1"/>
  <c r="D14" i="72"/>
  <c r="G14" i="72" s="1"/>
  <c r="D21" i="72"/>
  <c r="D17" i="72"/>
  <c r="G17" i="72" s="1"/>
  <c r="D12" i="72"/>
  <c r="D19" i="72"/>
  <c r="G19" i="72" s="1"/>
  <c r="F26" i="83" l="1"/>
  <c r="E26" i="83" s="1"/>
  <c r="F23" i="2"/>
  <c r="E12" i="72"/>
  <c r="E21" i="81"/>
  <c r="F21" i="81" s="1"/>
  <c r="G21" i="81" s="1"/>
  <c r="G27" i="81" s="1"/>
  <c r="G12" i="81"/>
  <c r="D27" i="72"/>
  <c r="D27" i="81"/>
  <c r="F30" i="83" l="1"/>
  <c r="E21" i="72"/>
  <c r="F21" i="72" s="1"/>
  <c r="G21" i="72" s="1"/>
  <c r="G27" i="72" s="1"/>
  <c r="F12" i="72"/>
  <c r="G12" i="72" s="1"/>
</calcChain>
</file>

<file path=xl/comments1.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2.xml><?xml version="1.0" encoding="utf-8"?>
<comments xmlns="http://schemas.openxmlformats.org/spreadsheetml/2006/main">
  <authors>
    <author>jsant</author>
  </authors>
  <commentList>
    <comment ref="E15" authorId="0" shapeId="0">
      <text>
        <r>
          <rPr>
            <sz val="8"/>
            <color indexed="81"/>
            <rFont val="Tahoma"/>
            <family val="2"/>
          </rPr>
          <t>Short-term cost priced as if under Pre-Merger facilities.</t>
        </r>
        <r>
          <rPr>
            <sz val="8"/>
            <color indexed="81"/>
            <rFont val="Tahoma"/>
            <family val="2"/>
          </rPr>
          <t xml:space="preserve">
</t>
        </r>
      </text>
    </comment>
    <comment ref="E17" authorId="0" shapeId="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3.xml><?xml version="1.0" encoding="utf-8"?>
<comments xmlns="http://schemas.openxmlformats.org/spreadsheetml/2006/main">
  <authors>
    <author>jsant</author>
    <author>Jim Sant</author>
  </authors>
  <commentList>
    <comment ref="C10" authorId="0" shapeId="0">
      <text>
        <r>
          <rPr>
            <sz val="8"/>
            <color indexed="81"/>
            <rFont val="Tahoma"/>
            <family val="2"/>
          </rPr>
          <t xml:space="preserve">Based on daily balances outstanding
</t>
        </r>
      </text>
    </comment>
    <comment ref="H10" authorId="0" shapeId="0">
      <text>
        <r>
          <rPr>
            <sz val="8"/>
            <color indexed="81"/>
            <rFont val="Tahoma"/>
            <family val="2"/>
          </rPr>
          <t>Includes Credit Facility and Letter of Credit Fees.</t>
        </r>
        <r>
          <rPr>
            <sz val="8"/>
            <color indexed="81"/>
            <rFont val="Tahoma"/>
            <family val="2"/>
          </rPr>
          <t xml:space="preserve">
</t>
        </r>
      </text>
    </comment>
    <comment ref="F11" authorId="0" shapeId="0">
      <text>
        <r>
          <rPr>
            <sz val="8"/>
            <color indexed="81"/>
            <rFont val="Tahoma"/>
            <family val="2"/>
          </rPr>
          <t>CP cost would be what the market would bear under pre or post-merger scenario. No adjustment need be made.</t>
        </r>
      </text>
    </comment>
    <comment ref="G12" authorId="1" shapeId="0">
      <text>
        <r>
          <rPr>
            <sz val="8"/>
            <color indexed="81"/>
            <rFont val="Tahoma"/>
            <family val="2"/>
          </rPr>
          <t>Different Formula: 
Assumes takes on weighted average of the other borrowings on which its rate is based.</t>
        </r>
      </text>
    </comment>
    <comment ref="G23" authorId="0" shapeId="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4.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<sst xmlns="http://schemas.openxmlformats.org/spreadsheetml/2006/main" count="894" uniqueCount="324">
  <si>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</si>
  <si>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</si>
  <si>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</si>
  <si>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</si>
  <si>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</si>
  <si>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</si>
  <si>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</si>
  <si>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</si>
  <si>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</si>
  <si>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</si>
  <si>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</si>
  <si>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</si>
  <si>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</si>
  <si>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</si>
  <si>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</si>
  <si>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</si>
  <si>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</si>
  <si>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</si>
  <si>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</si>
  <si>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</si>
  <si>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</si>
  <si>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</si>
  <si>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</si>
  <si>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</si>
  <si>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</si>
  <si>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</si>
  <si>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</si>
  <si>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</si>
  <si>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</si>
  <si>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</si>
  <si>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</si>
  <si>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</si>
  <si>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</si>
  <si>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</si>
  <si>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</si>
  <si>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</si>
  <si>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</si>
  <si>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</si>
  <si>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</si>
  <si>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</si>
  <si>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</si>
  <si>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</si>
  <si>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</si>
  <si>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</si>
  <si>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</si>
  <si>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</si>
  <si>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</si>
  <si>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</si>
  <si>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</si>
  <si>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</si>
  <si>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</si>
  <si>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</si>
  <si>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</si>
  <si>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</si>
  <si>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</si>
  <si>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</si>
  <si>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</si>
  <si>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</si>
  <si>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</si>
  <si>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</si>
  <si>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</si>
  <si>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</si>
  <si>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</si>
  <si>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</si>
  <si>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</si>
  <si>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</si>
  <si>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</si>
  <si>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</si>
  <si>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</si>
  <si>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</si>
  <si>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</si>
  <si>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</si>
  <si>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</si>
  <si>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</si>
  <si>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</si>
  <si>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</si>
  <si>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</si>
  <si>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</si>
  <si>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</si>
  <si>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</si>
  <si>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</si>
  <si>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</si>
  <si>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</si>
  <si>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</si>
  <si>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</si>
  <si>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</si>
  <si>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</si>
  <si>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</si>
  <si>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</si>
  <si>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</si>
  <si>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</si>
  <si>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</si>
  <si>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</si>
  <si>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</si>
  <si>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</si>
  <si>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</si>
  <si>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</si>
  <si>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</si>
  <si>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</si>
  <si>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</si>
  <si>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</si>
  <si>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</si>
  <si>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</si>
  <si>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</si>
  <si>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</si>
  <si>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</si>
  <si>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</si>
  <si>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</si>
  <si>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</si>
  <si>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</si>
  <si>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</si>
  <si>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</si>
  <si>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</si>
  <si>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</si>
  <si>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</si>
  <si>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</si>
  <si>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</si>
  <si>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</si>
  <si>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</si>
  <si>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</si>
  <si>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</si>
  <si>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</si>
  <si>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</si>
  <si>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</si>
  <si>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</si>
  <si>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</si>
  <si>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</si>
  <si>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</si>
  <si>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</si>
  <si>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</si>
  <si>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</si>
  <si>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</si>
  <si>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</si>
  <si>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</si>
  <si>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</si>
  <si>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</si>
  <si>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</si>
  <si>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</si>
  <si>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</si>
  <si>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</si>
  <si>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</si>
  <si>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</si>
  <si>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</si>
  <si>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</si>
  <si>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</si>
  <si>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</si>
  <si>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</si>
  <si>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</si>
  <si>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</si>
  <si>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</si>
  <si>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</si>
  <si>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</si>
  <si>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</si>
  <si>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</si>
  <si>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</si>
  <si>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</si>
  <si>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</si>
  <si>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</si>
  <si>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</si>
  <si>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</si>
  <si>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</si>
  <si>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</si>
  <si>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</si>
  <si>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</si>
  <si>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</si>
  <si>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</si>
  <si>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</si>
  <si>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</si>
  <si>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</si>
  <si>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</si>
  <si>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</si>
  <si>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</si>
  <si>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</si>
  <si>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</si>
  <si>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</si>
  <si>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</si>
  <si>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</si>
  <si>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</si>
  <si>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</si>
  <si>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</si>
  <si>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</si>
  <si>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</si>
  <si>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</si>
  <si>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</si>
  <si>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</si>
  <si>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</si>
  <si>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</si>
  <si>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</si>
  <si>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</si>
  <si>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</si>
  <si>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</si>
  <si>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</si>
  <si>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</si>
  <si>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</si>
  <si>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</si>
  <si>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</si>
  <si>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</si>
  <si>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</si>
  <si>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</si>
  <si>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</si>
  <si>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</si>
  <si>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</si>
  <si>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</si>
  <si>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</si>
  <si>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</si>
  <si>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</si>
  <si>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</si>
  <si>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</si>
  <si>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</si>
  <si>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</si>
  <si>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</si>
  <si>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</si>
  <si>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</si>
  <si>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</si>
  <si>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</si>
  <si>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</si>
  <si>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</si>
  <si>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</si>
  <si>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</si>
  <si>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</si>
  <si>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</si>
  <si>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</si>
  <si>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</si>
  <si>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</si>
  <si>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</si>
  <si>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</si>
  <si>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</si>
  <si>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</si>
  <si>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</si>
  <si>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</si>
  <si>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</si>
  <si>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</si>
  <si>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</si>
  <si>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</si>
  <si>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</si>
  <si>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</si>
  <si>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</si>
  <si>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</si>
  <si>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</si>
  <si>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</si>
  <si>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</si>
  <si>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</si>
  <si>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</si>
  <si>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</si>
  <si>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</si>
  <si>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</si>
  <si>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</si>
  <si>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</si>
  <si>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</si>
  <si>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</si>
  <si>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</si>
  <si>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</si>
  <si>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</si>
  <si>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</si>
  <si>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</si>
  <si>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</si>
  <si>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</si>
  <si>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</si>
  <si>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</si>
  <si>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</si>
  <si>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</si>
  <si>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</si>
  <si>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</si>
  <si>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</si>
  <si>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</si>
  <si>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</si>
  <si>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</si>
  <si>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</si>
  <si>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</si>
  <si>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</si>
  <si>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</si>
  <si>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</si>
  <si>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</si>
  <si>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</si>
  <si>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</si>
  <si>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</si>
  <si>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</si>
  <si>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</si>
  <si>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</si>
  <si>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</si>
  <si>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</si>
  <si>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</si>
  <si>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</si>
  <si>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</si>
  <si>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</si>
  <si>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</si>
  <si>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</si>
  <si>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</si>
  <si>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</si>
  <si>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</si>
  <si>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</si>
  <si>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</si>
  <si>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</si>
  <si>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</si>
  <si>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</si>
  <si>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</si>
  <si>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</si>
  <si>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</si>
  <si>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</si>
  <si>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</si>
  <si>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</si>
  <si>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</si>
  <si>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</si>
  <si>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</si>
  <si>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</si>
  <si>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</si>
  <si>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TOTAL LONG TERM DEBT without Reaquired Debt Amort</t>
  </si>
  <si>
    <t>$800 million</t>
  </si>
  <si>
    <t>$800mm Liquidity  Facility</t>
  </si>
  <si>
    <t>Variance</t>
  </si>
  <si>
    <t>Acct# 23108633</t>
  </si>
  <si>
    <t>SAP zfr00016</t>
  </si>
  <si>
    <t>ICE NGX Collateral</t>
  </si>
  <si>
    <t>TD (not within facility)</t>
  </si>
  <si>
    <t>10Q/F.01</t>
  </si>
  <si>
    <t>F.01</t>
  </si>
  <si>
    <t>F. Package - FR</t>
  </si>
  <si>
    <t>CCA SBLC</t>
  </si>
  <si>
    <t>Chelan PUD SBLC</t>
  </si>
  <si>
    <t>Grant PUD SBLC</t>
  </si>
  <si>
    <t>For The 12 Months Ending December 31, 2024</t>
  </si>
  <si>
    <t>December 31, 2023 Through December 31, 2024</t>
  </si>
  <si>
    <t>As of: 12/31/2023</t>
  </si>
  <si>
    <t>Total Amortization for 12 months ended 12/31/24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</si>
</sst>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quot;$&quot;#,###.000,;\(&quot;$&quot;#,###.000,\)"/>
    <numFmt numFmtId="184" formatCode="&quot;$&quot;#,##0\ ;\(&quot;$&quot;#,##0\)"/>
    <numFmt numFmtId="185" formatCode="#,###.00,;\(#,###.00,\)"/>
    <numFmt numFmtId="186" formatCode="0.000000%"/>
    <numFmt numFmtId="188" formatCode="_(* #,##0.000_);_(* \(#,##0.000\);_(* &quot;-&quot;??_);_(@_)"/>
    <numFmt numFmtId="189" formatCode="[$-409]mmm\-yy;@"/>
    <numFmt numFmtId="190" formatCode="0.0000000%"/>
  </numFmts>
  <fonts count="88">
    <font>
      <sz val="8"/>
      <name val="Arial"/>
      <family val="2"/>
    </font>
    <font>
      <sz val="11"/>
      <color theme="1"/>
      <name val="Calibri"/>
      <family val="2"/>
      <scheme val="minor"/>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sz val="10"/>
      <color theme="1"/>
      <name val="Arial"/>
      <family val="2"/>
    </font>
    <font>
      <sz val="9"/>
      <color theme="1"/>
      <name val="Arial"/>
      <family val="2"/>
    </font>
    <font>
      <sz val="10"/>
      <color indexed="10"/>
      <name val="Arial"/>
      <family val="2"/>
    </font>
    <font>
      <b/>
      <sz val="9"/>
      <color rgb="FFFF0000"/>
      <name val="Arial"/>
      <family val="2"/>
    </font>
    <font>
      <sz val="8"/>
      <color rgb="FFFF0000"/>
      <name val="Arial"/>
      <family val="2"/>
    </font>
    <font>
      <sz val="10"/>
      <color rgb="FFFF0000"/>
      <name val="Times New Roman"/>
      <family val="1"/>
    </font>
    <font>
      <b/>
      <sz val="10"/>
      <color rgb="FFFF0000"/>
      <name val="Times New Roman"/>
      <family val="1"/>
    </font>
    <font>
      <b/>
      <sz val="8"/>
      <color rgb="FFFF0000"/>
      <name val="Arial"/>
      <family val="2"/>
    </font>
  </fonts>
  <fills count="2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4">
    <xf numFmtId="37" fontId="0" fillId="0" borderId="0"/>
    <xf numFmtId="0" fontId="56" fillId="2" borderId="0" applyNumberFormat="0" applyBorder="0" applyAlignment="0" applyProtection="0"/>
    <xf numFmtId="0" fontId="56" fillId="2"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8" borderId="0" applyNumberFormat="0" applyBorder="0" applyAlignment="0" applyProtection="0"/>
    <xf numFmtId="0" fontId="57" fillId="8"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9" fillId="16" borderId="1" applyNumberFormat="0" applyAlignment="0" applyProtection="0"/>
    <xf numFmtId="0" fontId="59" fillId="16" borderId="1" applyNumberFormat="0" applyAlignment="0" applyProtection="0"/>
    <xf numFmtId="0" fontId="60" fillId="17" borderId="2" applyNumberFormat="0" applyAlignment="0" applyProtection="0"/>
    <xf numFmtId="0" fontId="60" fillId="17" borderId="2" applyNumberFormat="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 fontId="14"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4" fontId="14" fillId="0" borderId="0" applyFont="0" applyFill="0" applyBorder="0" applyAlignment="0" applyProtection="0"/>
    <xf numFmtId="0" fontId="14"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2" fillId="6" borderId="0" applyNumberFormat="0" applyBorder="0" applyAlignment="0" applyProtection="0"/>
    <xf numFmtId="0" fontId="63" fillId="0" borderId="3" applyNumberFormat="0" applyFill="0" applyAlignment="0" applyProtection="0"/>
    <xf numFmtId="0" fontId="63" fillId="0" borderId="3"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7" borderId="1" applyNumberFormat="0" applyAlignment="0" applyProtection="0"/>
    <xf numFmtId="0" fontId="66" fillId="7" borderId="1" applyNumberFormat="0" applyAlignment="0" applyProtection="0"/>
    <xf numFmtId="0" fontId="67" fillId="0" borderId="6" applyNumberFormat="0" applyFill="0" applyAlignment="0" applyProtection="0"/>
    <xf numFmtId="0" fontId="67" fillId="0" borderId="6" applyNumberFormat="0" applyFill="0" applyAlignment="0" applyProtection="0"/>
    <xf numFmtId="177" fontId="25" fillId="0" borderId="0"/>
    <xf numFmtId="0" fontId="68" fillId="7" borderId="0" applyNumberFormat="0" applyBorder="0" applyAlignment="0" applyProtection="0"/>
    <xf numFmtId="0" fontId="68" fillId="7" borderId="0" applyNumberFormat="0" applyBorder="0" applyAlignment="0" applyProtection="0"/>
    <xf numFmtId="0" fontId="2" fillId="0" borderId="0"/>
    <xf numFmtId="0" fontId="13" fillId="0" borderId="0"/>
    <xf numFmtId="0" fontId="13" fillId="0" borderId="0"/>
    <xf numFmtId="37" fontId="25" fillId="0" borderId="0"/>
    <xf numFmtId="37" fontId="16" fillId="0" borderId="0"/>
    <xf numFmtId="0" fontId="4" fillId="0" borderId="0"/>
    <xf numFmtId="0" fontId="50" fillId="0" borderId="0"/>
    <xf numFmtId="37" fontId="4" fillId="0" borderId="0"/>
    <xf numFmtId="37" fontId="4" fillId="0" borderId="0"/>
    <xf numFmtId="37" fontId="4" fillId="0" borderId="0"/>
    <xf numFmtId="37" fontId="16" fillId="0" borderId="0"/>
    <xf numFmtId="10" fontId="4" fillId="0" borderId="0"/>
    <xf numFmtId="0" fontId="4" fillId="0" borderId="0"/>
    <xf numFmtId="0" fontId="2" fillId="0" borderId="0"/>
    <xf numFmtId="0" fontId="16" fillId="4" borderId="7" applyNumberFormat="0" applyFont="0" applyAlignment="0" applyProtection="0"/>
    <xf numFmtId="0" fontId="16" fillId="4" borderId="7" applyNumberFormat="0" applyFont="0" applyAlignment="0" applyProtection="0"/>
    <xf numFmtId="0" fontId="69" fillId="16" borderId="8" applyNumberFormat="0" applyAlignment="0" applyProtection="0"/>
    <xf numFmtId="0" fontId="69" fillId="16" borderId="8" applyNumberFormat="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1" fillId="0" borderId="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41">
    <xf numFmtId="37" fontId="0" fillId="0" borderId="0" xfId="0"/>
    <xf numFmtId="0" fontId="5" fillId="0" borderId="0" xfId="88" applyFont="1"/>
    <xf numFmtId="0" fontId="5" fillId="0" borderId="0" xfId="88" applyFont="1" applyFill="1"/>
    <xf numFmtId="37" fontId="5" fillId="0" borderId="0" xfId="90" applyFont="1" applyAlignment="1" applyProtection="1">
      <alignment horizontal="center"/>
    </xf>
    <xf numFmtId="37" fontId="5" fillId="0" borderId="0" xfId="90" applyFont="1" applyProtection="1"/>
    <xf numFmtId="37" fontId="5" fillId="0" borderId="0" xfId="90" applyFont="1"/>
    <xf numFmtId="37" fontId="6" fillId="0" borderId="0" xfId="0" applyFont="1" applyAlignment="1">
      <alignment horizontal="centerContinuous"/>
    </xf>
    <xf numFmtId="37" fontId="5" fillId="0" borderId="0" xfId="90" applyFont="1" applyAlignment="1">
      <alignment horizontal="centerContinuous"/>
    </xf>
    <xf numFmtId="37" fontId="5" fillId="0" borderId="0" xfId="90" applyFont="1" applyAlignment="1" applyProtection="1">
      <alignment horizontal="left"/>
    </xf>
    <xf numFmtId="10" fontId="5" fillId="0" borderId="0" xfId="90" applyNumberFormat="1" applyFont="1" applyProtection="1"/>
    <xf numFmtId="37" fontId="5" fillId="0" borderId="0" xfId="90" applyNumberFormat="1" applyFont="1" applyProtection="1"/>
    <xf numFmtId="37" fontId="5" fillId="0" borderId="0" xfId="90" applyFont="1" applyAlignment="1">
      <alignment horizontal="center"/>
    </xf>
    <xf numFmtId="15" fontId="5" fillId="0" borderId="0" xfId="90" applyNumberFormat="1" applyFont="1" applyProtection="1"/>
    <xf numFmtId="7" fontId="5" fillId="0" borderId="0" xfId="90" applyNumberFormat="1" applyFont="1" applyProtection="1"/>
    <xf numFmtId="168" fontId="5" fillId="0" borderId="0" xfId="90" applyNumberFormat="1" applyFont="1" applyProtection="1"/>
    <xf numFmtId="1" fontId="5" fillId="0" borderId="0" xfId="94" applyNumberFormat="1" applyFont="1" applyProtection="1"/>
    <xf numFmtId="10" fontId="5" fillId="0" borderId="0" xfId="94" applyFont="1"/>
    <xf numFmtId="10" fontId="5" fillId="0" borderId="0" xfId="94" applyFont="1" applyAlignment="1">
      <alignment horizontal="centerContinuous"/>
    </xf>
    <xf numFmtId="1" fontId="5" fillId="0" borderId="0" xfId="94" applyNumberFormat="1" applyFont="1" applyAlignment="1" applyProtection="1">
      <alignment horizontal="center"/>
    </xf>
    <xf numFmtId="37" fontId="5" fillId="0" borderId="0" xfId="0" applyFont="1"/>
    <xf numFmtId="5" fontId="5" fillId="0" borderId="0" xfId="94" applyNumberFormat="1" applyFont="1" applyProtection="1"/>
    <xf numFmtId="165" fontId="5" fillId="0" borderId="0" xfId="94" applyNumberFormat="1" applyFont="1" applyProtection="1"/>
    <xf numFmtId="10" fontId="5" fillId="0" borderId="0" xfId="94" applyNumberFormat="1" applyFont="1" applyProtection="1"/>
    <xf numFmtId="37" fontId="5" fillId="0" borderId="0" xfId="91" applyFont="1"/>
    <xf numFmtId="37" fontId="5" fillId="0" borderId="0" xfId="91" applyFont="1" applyAlignment="1" applyProtection="1">
      <alignment horizontal="center"/>
    </xf>
    <xf numFmtId="37" fontId="7" fillId="0" borderId="0" xfId="91" applyFont="1" applyAlignment="1">
      <alignment horizontal="center"/>
    </xf>
    <xf numFmtId="5" fontId="5" fillId="0" borderId="0" xfId="91" applyNumberFormat="1" applyFont="1"/>
    <xf numFmtId="37" fontId="8" fillId="0" borderId="0" xfId="91" applyFont="1"/>
    <xf numFmtId="37" fontId="8" fillId="0" borderId="0" xfId="91" applyFont="1" applyFill="1"/>
    <xf numFmtId="15" fontId="5" fillId="0" borderId="0" xfId="91" applyNumberFormat="1" applyFont="1" applyProtection="1"/>
    <xf numFmtId="0" fontId="5" fillId="0" borderId="0" xfId="95" applyFont="1" applyAlignment="1" applyProtection="1">
      <alignment horizontal="left"/>
    </xf>
    <xf numFmtId="0" fontId="10" fillId="0" borderId="0" xfId="95" applyFont="1"/>
    <xf numFmtId="0" fontId="6" fillId="0" borderId="0" xfId="95" applyFont="1"/>
    <xf numFmtId="5" fontId="6" fillId="0" borderId="0" xfId="95" applyNumberFormat="1" applyFont="1" applyProtection="1"/>
    <xf numFmtId="37" fontId="3" fillId="0" borderId="0" xfId="90" applyFont="1" applyAlignment="1" applyProtection="1">
      <alignment horizontal="centerContinuous"/>
    </xf>
    <xf numFmtId="37" fontId="16" fillId="0" borderId="0" xfId="0" applyFont="1"/>
    <xf numFmtId="37" fontId="18" fillId="0" borderId="0" xfId="0" applyFont="1"/>
    <xf numFmtId="15" fontId="16" fillId="0" borderId="0" xfId="0" applyNumberFormat="1" applyFont="1" applyAlignment="1">
      <alignment horizontal="left"/>
    </xf>
    <xf numFmtId="37" fontId="16" fillId="0" borderId="0" xfId="0" applyFont="1" applyBorder="1"/>
    <xf numFmtId="37" fontId="20" fillId="0" borderId="0" xfId="0" applyFont="1" applyBorder="1" applyAlignment="1">
      <alignment horizontal="right"/>
    </xf>
    <xf numFmtId="37" fontId="20" fillId="0" borderId="0" xfId="0" applyFont="1" applyBorder="1" applyAlignment="1">
      <alignment horizontal="center"/>
    </xf>
    <xf numFmtId="14" fontId="16" fillId="0" borderId="0" xfId="0" applyNumberFormat="1" applyFont="1" applyFill="1" applyBorder="1"/>
    <xf numFmtId="170" fontId="16" fillId="0" borderId="0" xfId="55" applyNumberFormat="1" applyFont="1" applyBorder="1"/>
    <xf numFmtId="166" fontId="18" fillId="0" borderId="0" xfId="0" applyNumberFormat="1" applyFont="1" applyAlignment="1">
      <alignment horizontal="left"/>
    </xf>
    <xf numFmtId="37" fontId="12" fillId="0" borderId="0" xfId="91" applyFont="1" applyFill="1" applyAlignment="1">
      <alignment horizontal="center"/>
    </xf>
    <xf numFmtId="5" fontId="8" fillId="0" borderId="0" xfId="91" applyNumberFormat="1" applyFont="1" applyFill="1"/>
    <xf numFmtId="37" fontId="8" fillId="0" borderId="0" xfId="91" applyFont="1" applyFill="1" applyAlignment="1">
      <alignment horizontal="center"/>
    </xf>
    <xf numFmtId="37" fontId="8" fillId="0" borderId="0" xfId="0" applyFont="1" applyFill="1"/>
    <xf numFmtId="10" fontId="8" fillId="0" borderId="0" xfId="0" applyNumberFormat="1" applyFont="1" applyFill="1" applyAlignment="1">
      <alignment horizontal="left"/>
    </xf>
    <xf numFmtId="15" fontId="8" fillId="0" borderId="0" xfId="0" applyNumberFormat="1" applyFont="1" applyFill="1" applyAlignment="1">
      <alignment horizontal="center"/>
    </xf>
    <xf numFmtId="169" fontId="8" fillId="0" borderId="0" xfId="0" applyNumberFormat="1" applyFont="1" applyFill="1"/>
    <xf numFmtId="2" fontId="8" fillId="0" borderId="0" xfId="0" applyNumberFormat="1" applyFont="1" applyFill="1"/>
    <xf numFmtId="10" fontId="8" fillId="0" borderId="0" xfId="0" applyNumberFormat="1" applyFont="1" applyFill="1"/>
    <xf numFmtId="5" fontId="8" fillId="0" borderId="0" xfId="91" applyNumberFormat="1" applyFont="1" applyFill="1" applyProtection="1"/>
    <xf numFmtId="37" fontId="12" fillId="0" borderId="0" xfId="91" applyFont="1" applyFill="1" applyAlignment="1" applyProtection="1">
      <alignment horizontal="center"/>
    </xf>
    <xf numFmtId="10" fontId="8" fillId="0" borderId="0" xfId="91" applyNumberFormat="1" applyFont="1" applyFill="1" applyProtection="1"/>
    <xf numFmtId="168" fontId="8" fillId="0" borderId="0" xfId="91" applyNumberFormat="1" applyFont="1" applyFill="1" applyAlignment="1" applyProtection="1">
      <alignment horizontal="fill"/>
    </xf>
    <xf numFmtId="166" fontId="5" fillId="0" borderId="0" xfId="91" applyNumberFormat="1" applyFont="1" applyFill="1"/>
    <xf numFmtId="0" fontId="16" fillId="0" borderId="0" xfId="95" applyFont="1"/>
    <xf numFmtId="0" fontId="17" fillId="0" borderId="0" xfId="95" quotePrefix="1" applyFont="1" applyFill="1" applyAlignment="1" applyProtection="1">
      <alignment horizontal="center"/>
    </xf>
    <xf numFmtId="0" fontId="16" fillId="0" borderId="0" xfId="95" applyFont="1" applyFill="1"/>
    <xf numFmtId="0" fontId="18" fillId="0" borderId="0" xfId="95" applyFont="1" applyFill="1" applyAlignment="1" applyProtection="1">
      <alignment horizontal="center"/>
    </xf>
    <xf numFmtId="14" fontId="16" fillId="0" borderId="0" xfId="95" applyNumberFormat="1" applyFont="1" applyFill="1"/>
    <xf numFmtId="0" fontId="24" fillId="0" borderId="10" xfId="95" applyFont="1" applyFill="1" applyBorder="1" applyAlignment="1" applyProtection="1">
      <alignment horizontal="center" wrapText="1"/>
    </xf>
    <xf numFmtId="0" fontId="23" fillId="0" borderId="10" xfId="95" applyFont="1" applyFill="1" applyBorder="1" applyAlignment="1">
      <alignment horizontal="center"/>
    </xf>
    <xf numFmtId="7" fontId="16" fillId="0" borderId="0" xfId="95" applyNumberFormat="1" applyFont="1" applyFill="1"/>
    <xf numFmtId="0" fontId="18" fillId="0" borderId="0" xfId="95" quotePrefix="1" applyFont="1" applyFill="1" applyAlignment="1" applyProtection="1">
      <alignment horizontal="left"/>
    </xf>
    <xf numFmtId="37" fontId="13" fillId="0" borderId="0" xfId="90" applyFont="1"/>
    <xf numFmtId="37" fontId="15" fillId="0" borderId="0" xfId="90" applyFont="1"/>
    <xf numFmtId="37" fontId="15" fillId="0" borderId="0" xfId="90" applyFont="1" applyAlignment="1" applyProtection="1">
      <alignment horizontal="center"/>
    </xf>
    <xf numFmtId="37" fontId="27" fillId="0" borderId="0" xfId="90" applyFont="1" applyAlignment="1" applyProtection="1">
      <alignment horizontal="center"/>
    </xf>
    <xf numFmtId="37" fontId="13" fillId="0" borderId="0" xfId="90" applyFont="1" applyAlignment="1" applyProtection="1">
      <alignment horizontal="left"/>
    </xf>
    <xf numFmtId="37" fontId="13" fillId="0" borderId="0" xfId="90" applyFont="1" applyAlignment="1" applyProtection="1">
      <alignment horizontal="fill"/>
    </xf>
    <xf numFmtId="37" fontId="13" fillId="0" borderId="0" xfId="90" applyFont="1" applyAlignment="1" applyProtection="1">
      <alignment horizontal="center"/>
    </xf>
    <xf numFmtId="10" fontId="13" fillId="0" borderId="0" xfId="90" applyNumberFormat="1" applyFont="1" applyProtection="1"/>
    <xf numFmtId="37" fontId="13" fillId="0" borderId="0" xfId="90" applyNumberFormat="1" applyFont="1" applyProtection="1"/>
    <xf numFmtId="5" fontId="13" fillId="0" borderId="0" xfId="90" applyNumberFormat="1" applyFont="1" applyProtection="1"/>
    <xf numFmtId="5" fontId="13" fillId="0" borderId="0" xfId="90" applyNumberFormat="1" applyFont="1"/>
    <xf numFmtId="5" fontId="29" fillId="0" borderId="0" xfId="90" applyNumberFormat="1" applyFont="1"/>
    <xf numFmtId="5" fontId="29" fillId="0" borderId="0" xfId="90" applyNumberFormat="1" applyFont="1" applyProtection="1"/>
    <xf numFmtId="37" fontId="15" fillId="0" borderId="11" xfId="90" applyFont="1" applyBorder="1" applyAlignment="1" applyProtection="1">
      <alignment horizontal="left"/>
    </xf>
    <xf numFmtId="5" fontId="15" fillId="0" borderId="12" xfId="90" applyNumberFormat="1" applyFont="1" applyBorder="1" applyProtection="1"/>
    <xf numFmtId="5" fontId="15" fillId="0" borderId="12" xfId="90" applyNumberFormat="1" applyFont="1" applyBorder="1"/>
    <xf numFmtId="5" fontId="30" fillId="0" borderId="0" xfId="90" applyNumberFormat="1" applyFont="1" applyFill="1" applyProtection="1"/>
    <xf numFmtId="5" fontId="30" fillId="0" borderId="0" xfId="90" applyNumberFormat="1" applyFont="1" applyProtection="1"/>
    <xf numFmtId="5" fontId="30" fillId="0" borderId="0" xfId="90" applyNumberFormat="1" applyFont="1"/>
    <xf numFmtId="170" fontId="30" fillId="0" borderId="0" xfId="55" applyNumberFormat="1" applyFont="1"/>
    <xf numFmtId="5" fontId="31" fillId="0" borderId="0" xfId="90" applyNumberFormat="1" applyFont="1"/>
    <xf numFmtId="5" fontId="31" fillId="0" borderId="0" xfId="90" applyNumberFormat="1" applyFont="1" applyProtection="1"/>
    <xf numFmtId="37" fontId="0" fillId="0" borderId="0" xfId="0" applyBorder="1"/>
    <xf numFmtId="0" fontId="9" fillId="0" borderId="0" xfId="88" applyFont="1"/>
    <xf numFmtId="0" fontId="9" fillId="0" borderId="0" xfId="88" applyFont="1" applyFill="1"/>
    <xf numFmtId="164" fontId="9" fillId="0" borderId="0" xfId="88" applyNumberFormat="1" applyFont="1"/>
    <xf numFmtId="175" fontId="9" fillId="0" borderId="0" xfId="88" applyNumberFormat="1" applyFont="1" applyFill="1" applyBorder="1" applyProtection="1"/>
    <xf numFmtId="0" fontId="9" fillId="0" borderId="0" xfId="88" applyFont="1" applyBorder="1"/>
    <xf numFmtId="0" fontId="5" fillId="0" borderId="0" xfId="88" applyFont="1" applyBorder="1"/>
    <xf numFmtId="164" fontId="34" fillId="0" borderId="0" xfId="88" applyNumberFormat="1" applyFont="1" applyFill="1" applyProtection="1"/>
    <xf numFmtId="175" fontId="34" fillId="0" borderId="0" xfId="88" applyNumberFormat="1" applyFont="1" applyFill="1" applyProtection="1"/>
    <xf numFmtId="164" fontId="34" fillId="0" borderId="0" xfId="88" applyNumberFormat="1" applyFont="1" applyFill="1" applyBorder="1" applyProtection="1"/>
    <xf numFmtId="175" fontId="34" fillId="0" borderId="0" xfId="88" applyNumberFormat="1" applyFont="1" applyFill="1" applyBorder="1" applyProtection="1"/>
    <xf numFmtId="17" fontId="19" fillId="0" borderId="0" xfId="88" applyNumberFormat="1" applyFont="1" applyFill="1" applyAlignment="1" applyProtection="1">
      <alignment horizontal="center"/>
    </xf>
    <xf numFmtId="0" fontId="18" fillId="0" borderId="0" xfId="88" applyFont="1" applyAlignment="1">
      <alignment horizontal="centerContinuous"/>
    </xf>
    <xf numFmtId="10" fontId="15" fillId="0" borderId="0" xfId="94" applyFont="1" applyAlignment="1">
      <alignment horizontal="centerContinuous"/>
    </xf>
    <xf numFmtId="10" fontId="13" fillId="0" borderId="0" xfId="94" applyFont="1"/>
    <xf numFmtId="10" fontId="13" fillId="0" borderId="0" xfId="94" applyFont="1" applyAlignment="1">
      <alignment horizontal="center"/>
    </xf>
    <xf numFmtId="10" fontId="15" fillId="0" borderId="0" xfId="94" applyFont="1" applyAlignment="1">
      <alignment horizontal="center"/>
    </xf>
    <xf numFmtId="10" fontId="15" fillId="0" borderId="0" xfId="94" applyFont="1" applyAlignment="1" applyProtection="1">
      <alignment horizontal="center"/>
    </xf>
    <xf numFmtId="10" fontId="27" fillId="0" borderId="0" xfId="94" applyFont="1" applyAlignment="1" applyProtection="1">
      <alignment horizontal="center"/>
    </xf>
    <xf numFmtId="10" fontId="13" fillId="0" borderId="0" xfId="94" applyFont="1" applyAlignment="1" applyProtection="1">
      <alignment horizontal="left"/>
    </xf>
    <xf numFmtId="10" fontId="15" fillId="0" borderId="0" xfId="94" applyFont="1" applyAlignment="1" applyProtection="1">
      <alignment horizontal="left"/>
    </xf>
    <xf numFmtId="10" fontId="15" fillId="0" borderId="0" xfId="94" applyFont="1"/>
    <xf numFmtId="10" fontId="13" fillId="0" borderId="0" xfId="94" applyFont="1" applyBorder="1"/>
    <xf numFmtId="0" fontId="18" fillId="0" borderId="0" xfId="95" quotePrefix="1" applyFont="1" applyFill="1" applyBorder="1" applyAlignment="1" applyProtection="1">
      <alignment horizontal="left"/>
    </xf>
    <xf numFmtId="0" fontId="24" fillId="0" borderId="10" xfId="95" applyFont="1" applyFill="1" applyBorder="1" applyAlignment="1" applyProtection="1">
      <alignment horizontal="left"/>
    </xf>
    <xf numFmtId="168" fontId="16" fillId="0" borderId="0" xfId="95" applyNumberFormat="1" applyFont="1" applyFill="1" applyAlignment="1">
      <alignment horizontal="left"/>
    </xf>
    <xf numFmtId="15" fontId="16" fillId="0" borderId="0" xfId="95" applyNumberFormat="1" applyFont="1" applyFill="1" applyAlignment="1">
      <alignment horizontal="center"/>
    </xf>
    <xf numFmtId="174" fontId="16" fillId="0" borderId="0" xfId="95" applyNumberFormat="1" applyFont="1" applyFill="1"/>
    <xf numFmtId="15" fontId="33" fillId="0" borderId="0" xfId="95" applyNumberFormat="1" applyFont="1" applyBorder="1" applyAlignment="1">
      <alignment horizontal="left"/>
    </xf>
    <xf numFmtId="0" fontId="22" fillId="0" borderId="0" xfId="95" applyFont="1"/>
    <xf numFmtId="0" fontId="33" fillId="0" borderId="0" xfId="95" quotePrefix="1" applyFont="1" applyAlignment="1">
      <alignment horizontal="left"/>
    </xf>
    <xf numFmtId="37" fontId="33" fillId="0" borderId="0" xfId="0" applyFont="1" applyBorder="1"/>
    <xf numFmtId="37" fontId="22" fillId="0" borderId="0" xfId="0" applyFont="1" applyBorder="1"/>
    <xf numFmtId="0" fontId="35" fillId="0" borderId="0" xfId="88" applyFont="1" applyAlignment="1" applyProtection="1">
      <alignment horizontal="center" wrapText="1"/>
    </xf>
    <xf numFmtId="172" fontId="18" fillId="0" borderId="0" xfId="95" applyNumberFormat="1" applyFont="1" applyFill="1" applyAlignment="1">
      <alignment horizontal="left"/>
    </xf>
    <xf numFmtId="39" fontId="0" fillId="0" borderId="0" xfId="0" applyNumberFormat="1"/>
    <xf numFmtId="37" fontId="25" fillId="0" borderId="13" xfId="0" applyFont="1" applyBorder="1"/>
    <xf numFmtId="37" fontId="18" fillId="0" borderId="0" xfId="0" applyFont="1" applyBorder="1" applyAlignment="1">
      <alignment horizontal="left"/>
    </xf>
    <xf numFmtId="37" fontId="24" fillId="0" borderId="0" xfId="90" applyFont="1" applyAlignment="1" applyProtection="1">
      <alignment horizontal="center"/>
    </xf>
    <xf numFmtId="37" fontId="25" fillId="0" borderId="0" xfId="92" applyFont="1" applyBorder="1" applyAlignment="1" applyProtection="1">
      <alignment horizontal="left"/>
    </xf>
    <xf numFmtId="1" fontId="16" fillId="0" borderId="0" xfId="94" applyNumberFormat="1" applyFont="1" applyAlignment="1" applyProtection="1">
      <alignment horizontal="center"/>
    </xf>
    <xf numFmtId="37" fontId="18" fillId="0" borderId="0" xfId="90" applyFont="1" applyAlignment="1" applyProtection="1">
      <alignment horizontal="left"/>
    </xf>
    <xf numFmtId="37" fontId="26" fillId="0" borderId="0" xfId="90" applyFont="1" applyAlignment="1" applyProtection="1">
      <alignment horizontal="left"/>
    </xf>
    <xf numFmtId="37" fontId="25" fillId="0" borderId="0" xfId="91" applyNumberFormat="1" applyFont="1" applyAlignment="1">
      <alignment horizontal="center"/>
    </xf>
    <xf numFmtId="37" fontId="37" fillId="0" borderId="0" xfId="91" applyFont="1"/>
    <xf numFmtId="37" fontId="24" fillId="0" borderId="0" xfId="91" applyNumberFormat="1" applyFont="1"/>
    <xf numFmtId="37" fontId="25" fillId="0" borderId="0" xfId="91" applyNumberFormat="1" applyFont="1"/>
    <xf numFmtId="37" fontId="25" fillId="0" borderId="0" xfId="0" applyNumberFormat="1" applyFont="1"/>
    <xf numFmtId="171" fontId="25" fillId="0" borderId="0" xfId="0" applyNumberFormat="1" applyFont="1"/>
    <xf numFmtId="37" fontId="24" fillId="0" borderId="0" xfId="91" applyNumberFormat="1" applyFont="1" applyAlignment="1" applyProtection="1">
      <alignment horizontal="left"/>
    </xf>
    <xf numFmtId="38" fontId="13" fillId="0" borderId="0" xfId="94" applyNumberFormat="1" applyFont="1"/>
    <xf numFmtId="0" fontId="25" fillId="0" borderId="0" xfId="88" applyFont="1" applyAlignment="1" applyProtection="1">
      <alignment horizontal="left"/>
    </xf>
    <xf numFmtId="0" fontId="25" fillId="0" borderId="0" xfId="88" applyFont="1"/>
    <xf numFmtId="0" fontId="24" fillId="0" borderId="0" xfId="88" applyFont="1" applyAlignment="1" applyProtection="1">
      <alignment horizontal="left"/>
    </xf>
    <xf numFmtId="0" fontId="24" fillId="0" borderId="0" xfId="88" applyFont="1" applyAlignment="1" applyProtection="1">
      <alignment horizontal="centerContinuous"/>
    </xf>
    <xf numFmtId="0" fontId="37" fillId="0" borderId="0" xfId="88" applyFont="1" applyFill="1" applyAlignment="1">
      <alignment horizontal="centerContinuous"/>
    </xf>
    <xf numFmtId="0" fontId="37" fillId="0" borderId="0" xfId="88" applyFont="1" applyAlignment="1">
      <alignment horizontal="centerContinuous"/>
    </xf>
    <xf numFmtId="37" fontId="16" fillId="0" borderId="14" xfId="0" applyFont="1" applyBorder="1" applyAlignment="1">
      <alignment horizontal="centerContinuous"/>
    </xf>
    <xf numFmtId="7" fontId="16" fillId="0" borderId="0" xfId="59" applyNumberFormat="1" applyFont="1" applyBorder="1"/>
    <xf numFmtId="5" fontId="16" fillId="0" borderId="0" xfId="95"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5" fillId="0" borderId="0" xfId="91" applyNumberFormat="1" applyFont="1" applyAlignment="1" applyProtection="1">
      <alignment horizontal="centerContinuous"/>
    </xf>
    <xf numFmtId="37" fontId="25" fillId="0" borderId="0" xfId="91" applyNumberFormat="1" applyFont="1" applyAlignment="1">
      <alignment horizontal="centerContinuous"/>
    </xf>
    <xf numFmtId="37" fontId="25" fillId="0" borderId="0" xfId="0" applyNumberFormat="1" applyFont="1" applyAlignment="1">
      <alignment horizontal="centerContinuous"/>
    </xf>
    <xf numFmtId="166" fontId="25" fillId="0" borderId="0" xfId="91" applyNumberFormat="1" applyFont="1" applyFill="1" applyAlignment="1">
      <alignment horizontal="centerContinuous"/>
    </xf>
    <xf numFmtId="166" fontId="25" fillId="0" borderId="0" xfId="0" applyNumberFormat="1" applyFont="1" applyFill="1" applyAlignment="1">
      <alignment horizontal="centerContinuous"/>
    </xf>
    <xf numFmtId="166" fontId="25" fillId="0" borderId="0" xfId="91" applyNumberFormat="1" applyFont="1" applyFill="1" applyAlignment="1" applyProtection="1">
      <alignment horizontal="centerContinuous"/>
    </xf>
    <xf numFmtId="37" fontId="25" fillId="0" borderId="0" xfId="0" applyFont="1"/>
    <xf numFmtId="14" fontId="25" fillId="0" borderId="0" xfId="0" applyNumberFormat="1" applyFont="1" applyBorder="1"/>
    <xf numFmtId="37" fontId="24" fillId="0" borderId="0" xfId="0" applyFont="1" applyBorder="1"/>
    <xf numFmtId="175" fontId="34" fillId="0" borderId="19" xfId="88" applyNumberFormat="1" applyFont="1" applyFill="1" applyBorder="1" applyProtection="1"/>
    <xf numFmtId="164" fontId="34" fillId="0" borderId="19" xfId="88" applyNumberFormat="1" applyFont="1" applyFill="1" applyBorder="1" applyProtection="1"/>
    <xf numFmtId="175" fontId="34" fillId="0" borderId="20" xfId="88" applyNumberFormat="1" applyFont="1" applyFill="1" applyBorder="1" applyProtection="1"/>
    <xf numFmtId="5" fontId="13" fillId="0" borderId="0" xfId="55" applyNumberFormat="1" applyFont="1" applyAlignment="1" applyProtection="1"/>
    <xf numFmtId="10" fontId="13" fillId="0" borderId="0" xfId="94" applyFont="1" applyAlignment="1" applyProtection="1"/>
    <xf numFmtId="5" fontId="13" fillId="0" borderId="0" xfId="94" applyNumberFormat="1" applyFont="1" applyAlignment="1" applyProtection="1"/>
    <xf numFmtId="10" fontId="13" fillId="0" borderId="0" xfId="94" applyFont="1" applyBorder="1" applyAlignment="1" applyProtection="1"/>
    <xf numFmtId="5" fontId="13" fillId="0" borderId="0" xfId="94" applyNumberFormat="1" applyFont="1" applyAlignment="1"/>
    <xf numFmtId="10" fontId="13" fillId="0" borderId="0" xfId="94" applyFont="1" applyAlignment="1"/>
    <xf numFmtId="5" fontId="29" fillId="0" borderId="0" xfId="94" applyNumberFormat="1" applyFont="1" applyBorder="1" applyAlignment="1" applyProtection="1"/>
    <xf numFmtId="165" fontId="13" fillId="0" borderId="0" xfId="94" applyNumberFormat="1" applyFont="1" applyBorder="1" applyAlignment="1" applyProtection="1"/>
    <xf numFmtId="10" fontId="13" fillId="0" borderId="0" xfId="94" applyFont="1" applyBorder="1" applyAlignment="1"/>
    <xf numFmtId="5" fontId="36" fillId="0" borderId="0" xfId="94" applyNumberFormat="1" applyFont="1" applyBorder="1" applyAlignment="1" applyProtection="1"/>
    <xf numFmtId="10" fontId="36" fillId="0" borderId="0" xfId="94" applyFont="1" applyBorder="1" applyAlignment="1"/>
    <xf numFmtId="5" fontId="34" fillId="0" borderId="0" xfId="88" applyNumberFormat="1" applyFont="1" applyFill="1" applyProtection="1"/>
    <xf numFmtId="37" fontId="25" fillId="0" borderId="0" xfId="91" applyNumberFormat="1" applyFont="1" applyAlignment="1">
      <alignment horizontal="right"/>
    </xf>
    <xf numFmtId="37" fontId="39" fillId="0" borderId="0" xfId="90" applyFont="1" applyAlignment="1" applyProtection="1">
      <alignment horizontal="center"/>
    </xf>
    <xf numFmtId="10" fontId="13" fillId="0" borderId="0" xfId="94" applyNumberFormat="1" applyFont="1" applyAlignment="1" applyProtection="1"/>
    <xf numFmtId="10" fontId="25" fillId="0" borderId="0" xfId="0" applyNumberFormat="1" applyFont="1"/>
    <xf numFmtId="37" fontId="18" fillId="0" borderId="0" xfId="0" applyFont="1" applyFill="1" applyBorder="1" applyAlignment="1">
      <alignment horizontal="left"/>
    </xf>
    <xf numFmtId="37" fontId="16" fillId="0" borderId="15" xfId="0" applyFont="1" applyBorder="1" applyAlignment="1">
      <alignment horizontal="centerContinuous"/>
    </xf>
    <xf numFmtId="37" fontId="18" fillId="0" borderId="16" xfId="0" applyFont="1" applyFill="1" applyBorder="1" applyAlignment="1">
      <alignment horizontal="left"/>
    </xf>
    <xf numFmtId="170" fontId="16" fillId="0" borderId="17" xfId="55" applyNumberFormat="1" applyFont="1" applyBorder="1"/>
    <xf numFmtId="37" fontId="24" fillId="0" borderId="17" xfId="0" applyFont="1" applyBorder="1"/>
    <xf numFmtId="37" fontId="0" fillId="0" borderId="21" xfId="0" applyBorder="1"/>
    <xf numFmtId="37" fontId="18" fillId="0" borderId="18" xfId="0" applyFont="1" applyFill="1" applyBorder="1" applyAlignment="1">
      <alignment horizontal="left"/>
    </xf>
    <xf numFmtId="7" fontId="16" fillId="0" borderId="18" xfId="59" applyNumberFormat="1" applyFont="1" applyBorder="1"/>
    <xf numFmtId="10" fontId="15" fillId="0" borderId="0" xfId="90" applyNumberFormat="1" applyFont="1" applyProtection="1"/>
    <xf numFmtId="37" fontId="25" fillId="0" borderId="0" xfId="90" applyFont="1" applyAlignment="1" applyProtection="1">
      <alignment horizontal="center"/>
    </xf>
    <xf numFmtId="1" fontId="25" fillId="0" borderId="0" xfId="94" applyNumberFormat="1" applyFont="1" applyAlignment="1" applyProtection="1">
      <alignment horizontal="center"/>
    </xf>
    <xf numFmtId="5" fontId="13" fillId="0" borderId="0" xfId="94" applyNumberFormat="1" applyFont="1"/>
    <xf numFmtId="10" fontId="5" fillId="0" borderId="0" xfId="94" applyFont="1" applyBorder="1"/>
    <xf numFmtId="1" fontId="16" fillId="0" borderId="0" xfId="94" applyNumberFormat="1" applyFont="1" applyFill="1" applyAlignment="1" applyProtection="1">
      <alignment horizontal="center"/>
    </xf>
    <xf numFmtId="164" fontId="34" fillId="0" borderId="22" xfId="88" applyNumberFormat="1" applyFont="1" applyFill="1" applyBorder="1" applyProtection="1"/>
    <xf numFmtId="17" fontId="44" fillId="0" borderId="0" xfId="88" applyNumberFormat="1" applyFont="1" applyFill="1" applyAlignment="1" applyProtection="1">
      <alignment horizontal="center"/>
    </xf>
    <xf numFmtId="175" fontId="43" fillId="0" borderId="0" xfId="88" applyNumberFormat="1" applyFont="1" applyFill="1" applyBorder="1" applyProtection="1"/>
    <xf numFmtId="164" fontId="25" fillId="0" borderId="0" xfId="88" applyNumberFormat="1" applyFont="1" applyFill="1" applyBorder="1" applyProtection="1"/>
    <xf numFmtId="0" fontId="18" fillId="0" borderId="0" xfId="95" quotePrefix="1" applyFont="1" applyFill="1" applyBorder="1" applyAlignment="1" applyProtection="1">
      <alignment horizontal="centerContinuous" vertical="center" wrapText="1"/>
    </xf>
    <xf numFmtId="172" fontId="44" fillId="0" borderId="0" xfId="95" quotePrefix="1" applyNumberFormat="1" applyFont="1" applyFill="1" applyBorder="1" applyAlignment="1" applyProtection="1">
      <alignment horizontal="centerContinuous" vertical="center" wrapText="1"/>
    </xf>
    <xf numFmtId="168" fontId="16" fillId="0" borderId="0" xfId="101" applyNumberFormat="1" applyFont="1"/>
    <xf numFmtId="178" fontId="16" fillId="0" borderId="0" xfId="101" applyNumberFormat="1" applyFont="1"/>
    <xf numFmtId="37" fontId="16" fillId="0" borderId="16" xfId="0" applyFont="1" applyFill="1" applyBorder="1"/>
    <xf numFmtId="37" fontId="16" fillId="0" borderId="0" xfId="0" applyFont="1" applyFill="1" applyBorder="1"/>
    <xf numFmtId="44" fontId="21" fillId="0" borderId="0" xfId="59" applyFont="1" applyFill="1" applyBorder="1"/>
    <xf numFmtId="167" fontId="21" fillId="0" borderId="0" xfId="0" applyNumberFormat="1" applyFont="1" applyFill="1" applyBorder="1"/>
    <xf numFmtId="37" fontId="16" fillId="0" borderId="18" xfId="0" applyFont="1" applyFill="1" applyBorder="1"/>
    <xf numFmtId="170" fontId="16" fillId="0" borderId="0" xfId="55" applyNumberFormat="1" applyFont="1" applyFill="1" applyBorder="1"/>
    <xf numFmtId="168" fontId="30" fillId="0" borderId="0" xfId="90" applyNumberFormat="1" applyFont="1" applyProtection="1"/>
    <xf numFmtId="168" fontId="30" fillId="0" borderId="0" xfId="90" applyNumberFormat="1" applyFont="1"/>
    <xf numFmtId="37" fontId="16" fillId="0" borderId="0" xfId="0" applyFont="1" applyFill="1" applyBorder="1" applyAlignment="1">
      <alignment horizontal="center"/>
    </xf>
    <xf numFmtId="37" fontId="20" fillId="0" borderId="0" xfId="0" applyFont="1" applyFill="1" applyBorder="1" applyAlignment="1">
      <alignment horizontal="center"/>
    </xf>
    <xf numFmtId="10" fontId="24" fillId="18" borderId="23" xfId="91" applyNumberFormat="1" applyFont="1" applyFill="1" applyBorder="1" applyProtection="1"/>
    <xf numFmtId="10" fontId="15" fillId="18" borderId="23" xfId="90" applyNumberFormat="1" applyFont="1" applyFill="1" applyBorder="1" applyAlignment="1" applyProtection="1">
      <alignment horizontal="center"/>
    </xf>
    <xf numFmtId="175" fontId="35" fillId="18" borderId="23" xfId="88" applyNumberFormat="1" applyFont="1" applyFill="1" applyBorder="1" applyProtection="1"/>
    <xf numFmtId="164" fontId="35" fillId="18" borderId="23" xfId="88" applyNumberFormat="1" applyFont="1" applyFill="1" applyBorder="1" applyProtection="1"/>
    <xf numFmtId="37" fontId="16" fillId="0" borderId="0" xfId="0" applyFont="1" applyBorder="1" applyAlignment="1">
      <alignment horizontal="center"/>
    </xf>
    <xf numFmtId="37" fontId="12" fillId="0" borderId="0" xfId="91" applyFont="1" applyAlignment="1">
      <alignment horizontal="center"/>
    </xf>
    <xf numFmtId="37" fontId="38" fillId="0" borderId="0" xfId="0" applyFont="1" applyAlignment="1">
      <alignment horizontal="right"/>
    </xf>
    <xf numFmtId="0" fontId="24" fillId="0" borderId="0" xfId="95" applyFont="1" applyFill="1" applyBorder="1" applyAlignment="1" applyProtection="1">
      <alignment horizontal="center" wrapText="1"/>
    </xf>
    <xf numFmtId="37" fontId="24" fillId="0" borderId="0" xfId="0" applyFont="1" applyFill="1" applyBorder="1"/>
    <xf numFmtId="0" fontId="48" fillId="0" borderId="0" xfId="95" applyFont="1"/>
    <xf numFmtId="0" fontId="9" fillId="0" borderId="0" xfId="88" applyFont="1" applyFill="1" applyBorder="1"/>
    <xf numFmtId="37" fontId="9" fillId="0" borderId="0" xfId="88" applyNumberFormat="1" applyFont="1" applyFill="1" applyBorder="1"/>
    <xf numFmtId="10" fontId="36" fillId="0" borderId="0" xfId="94" applyNumberFormat="1" applyFont="1" applyBorder="1" applyAlignment="1" applyProtection="1"/>
    <xf numFmtId="0" fontId="25" fillId="0" borderId="12" xfId="88" applyFont="1" applyBorder="1" applyAlignment="1" applyProtection="1">
      <alignment horizontal="left"/>
    </xf>
    <xf numFmtId="0" fontId="25" fillId="0" borderId="0" xfId="88" applyFont="1" applyBorder="1" applyAlignment="1" applyProtection="1">
      <alignment horizontal="left"/>
    </xf>
    <xf numFmtId="175" fontId="25" fillId="0" borderId="12" xfId="88" applyNumberFormat="1" applyFont="1" applyFill="1" applyBorder="1" applyProtection="1"/>
    <xf numFmtId="0" fontId="25" fillId="0" borderId="0" xfId="88" applyFont="1" applyBorder="1" applyAlignment="1" applyProtection="1">
      <alignment horizontal="left" indent="1"/>
    </xf>
    <xf numFmtId="0" fontId="25" fillId="0" borderId="12" xfId="88" applyFont="1" applyBorder="1" applyAlignment="1" applyProtection="1">
      <alignment horizontal="left" indent="2"/>
    </xf>
    <xf numFmtId="37" fontId="18" fillId="0" borderId="0" xfId="91" applyNumberFormat="1" applyFont="1" applyAlignment="1" applyProtection="1">
      <alignment horizontal="centerContinuous"/>
    </xf>
    <xf numFmtId="0" fontId="18" fillId="0" borderId="0" xfId="95" applyFont="1" applyFill="1" applyAlignment="1" applyProtection="1">
      <alignment horizontal="left"/>
    </xf>
    <xf numFmtId="0" fontId="6" fillId="0" borderId="0" xfId="95" applyFont="1" applyFill="1"/>
    <xf numFmtId="1" fontId="16" fillId="0" borderId="0" xfId="95" applyNumberFormat="1" applyFont="1" applyFill="1" applyAlignment="1" applyProtection="1">
      <alignment horizontal="center"/>
    </xf>
    <xf numFmtId="0" fontId="6" fillId="0" borderId="0" xfId="95" applyFont="1" applyAlignment="1">
      <alignment horizontal="center"/>
    </xf>
    <xf numFmtId="37" fontId="5" fillId="0" borderId="0" xfId="94" applyNumberFormat="1" applyFont="1"/>
    <xf numFmtId="37" fontId="20" fillId="0" borderId="0" xfId="0" applyFont="1"/>
    <xf numFmtId="37" fontId="16" fillId="0" borderId="0" xfId="0" applyFont="1" applyAlignment="1">
      <alignment horizontal="center"/>
    </xf>
    <xf numFmtId="167" fontId="5" fillId="0" borderId="0" xfId="94" applyNumberFormat="1" applyFont="1"/>
    <xf numFmtId="10" fontId="8" fillId="0" borderId="0" xfId="94" applyFont="1"/>
    <xf numFmtId="14" fontId="16" fillId="0" borderId="16" xfId="0" applyNumberFormat="1" applyFont="1" applyFill="1" applyBorder="1"/>
    <xf numFmtId="10" fontId="36" fillId="0" borderId="0" xfId="94" applyNumberFormat="1" applyFont="1" applyFill="1" applyBorder="1" applyAlignment="1" applyProtection="1"/>
    <xf numFmtId="10" fontId="24" fillId="0" borderId="0" xfId="91" applyNumberFormat="1" applyFont="1" applyFill="1" applyBorder="1" applyProtection="1"/>
    <xf numFmtId="175" fontId="35" fillId="0" borderId="19" xfId="88" applyNumberFormat="1" applyFont="1" applyFill="1" applyBorder="1" applyProtection="1"/>
    <xf numFmtId="164" fontId="35" fillId="0" borderId="24" xfId="88" applyNumberFormat="1" applyFont="1" applyFill="1" applyBorder="1" applyProtection="1"/>
    <xf numFmtId="0" fontId="24" fillId="0" borderId="0" xfId="95" applyFont="1" applyFill="1" applyAlignment="1" applyProtection="1">
      <alignment horizontal="center"/>
    </xf>
    <xf numFmtId="0" fontId="24" fillId="0" borderId="0" xfId="95" applyFont="1" applyFill="1" applyAlignment="1">
      <alignment horizontal="center"/>
    </xf>
    <xf numFmtId="10" fontId="45" fillId="0" borderId="0" xfId="94" applyFont="1" applyBorder="1"/>
    <xf numFmtId="37" fontId="5" fillId="0" borderId="0" xfId="94" applyNumberFormat="1" applyFont="1" applyBorder="1"/>
    <xf numFmtId="182" fontId="28" fillId="0" borderId="0" xfId="94" applyNumberFormat="1" applyFont="1" applyBorder="1" applyAlignment="1">
      <alignment horizontal="center"/>
    </xf>
    <xf numFmtId="37" fontId="13" fillId="0" borderId="0" xfId="94" applyNumberFormat="1" applyFont="1" applyBorder="1" applyAlignment="1">
      <alignment horizontal="center"/>
    </xf>
    <xf numFmtId="10" fontId="28" fillId="0" borderId="0" xfId="94" applyFont="1" applyBorder="1" applyAlignment="1" applyProtection="1"/>
    <xf numFmtId="10" fontId="13" fillId="0" borderId="0" xfId="94" applyNumberFormat="1" applyFont="1" applyBorder="1" applyAlignment="1" applyProtection="1"/>
    <xf numFmtId="181" fontId="41" fillId="0" borderId="0" xfId="94" applyNumberFormat="1" applyFont="1" applyBorder="1" applyAlignment="1" applyProtection="1">
      <alignment horizontal="centerContinuous" vertical="center" wrapText="1"/>
    </xf>
    <xf numFmtId="166" fontId="18" fillId="0" borderId="0" xfId="0" applyNumberFormat="1" applyFont="1" applyFill="1" applyBorder="1" applyAlignment="1">
      <alignment horizontal="centerContinuous" vertical="center" wrapText="1"/>
    </xf>
    <xf numFmtId="37" fontId="16" fillId="0" borderId="0" xfId="0" applyFont="1" applyFill="1" applyBorder="1" applyAlignment="1">
      <alignment horizontal="centerContinuous" vertical="center" wrapText="1"/>
    </xf>
    <xf numFmtId="37" fontId="16" fillId="0" borderId="0" xfId="0" applyFont="1" applyBorder="1" applyAlignment="1">
      <alignment horizontal="left" vertical="center" wrapText="1"/>
    </xf>
    <xf numFmtId="5" fontId="16" fillId="0" borderId="0" xfId="59" applyNumberFormat="1" applyFont="1" applyFill="1" applyBorder="1"/>
    <xf numFmtId="179" fontId="34" fillId="0" borderId="0" xfId="88" applyNumberFormat="1" applyFont="1" applyFill="1" applyProtection="1"/>
    <xf numFmtId="37" fontId="24" fillId="0" borderId="0" xfId="90" quotePrefix="1" applyFont="1" applyAlignment="1" applyProtection="1">
      <alignment horizontal="center"/>
    </xf>
    <xf numFmtId="14" fontId="18" fillId="0" borderId="16" xfId="0" applyNumberFormat="1" applyFont="1" applyFill="1" applyBorder="1"/>
    <xf numFmtId="14" fontId="16" fillId="0" borderId="16" xfId="0" applyNumberFormat="1" applyFont="1" applyFill="1" applyBorder="1" applyAlignment="1">
      <alignment horizontal="left" indent="1"/>
    </xf>
    <xf numFmtId="0" fontId="18" fillId="0" borderId="0" xfId="95" applyFont="1" applyAlignment="1" applyProtection="1">
      <alignment horizontal="left"/>
    </xf>
    <xf numFmtId="181" fontId="15" fillId="0" borderId="0" xfId="94" applyNumberFormat="1" applyFont="1" applyBorder="1" applyAlignment="1" applyProtection="1">
      <alignment horizontal="centerContinuous" vertical="center" wrapText="1"/>
    </xf>
    <xf numFmtId="181" fontId="18" fillId="0" borderId="0" xfId="91" applyNumberFormat="1" applyFont="1" applyFill="1" applyAlignment="1" applyProtection="1">
      <alignment horizontal="centerContinuous"/>
    </xf>
    <xf numFmtId="168" fontId="16" fillId="0" borderId="0" xfId="0" applyNumberFormat="1" applyFont="1" applyFill="1" applyBorder="1" applyAlignment="1">
      <alignment horizontal="center"/>
    </xf>
    <xf numFmtId="5" fontId="37" fillId="0" borderId="0" xfId="91" applyNumberFormat="1" applyFont="1" applyFill="1"/>
    <xf numFmtId="5" fontId="5" fillId="0" borderId="0" xfId="91" applyNumberFormat="1" applyFont="1" applyFill="1"/>
    <xf numFmtId="175" fontId="25" fillId="0" borderId="0" xfId="88" applyNumberFormat="1" applyFont="1" applyFill="1" applyProtection="1"/>
    <xf numFmtId="175" fontId="24" fillId="0" borderId="0" xfId="88" applyNumberFormat="1" applyFont="1" applyFill="1" applyProtection="1"/>
    <xf numFmtId="37" fontId="46" fillId="0" borderId="0" xfId="0" applyFont="1"/>
    <xf numFmtId="175" fontId="25" fillId="0" borderId="0" xfId="88" applyNumberFormat="1" applyFont="1" applyFill="1" applyBorder="1" applyProtection="1"/>
    <xf numFmtId="37" fontId="25" fillId="0" borderId="0" xfId="0" applyFont="1" applyFill="1" applyBorder="1"/>
    <xf numFmtId="37" fontId="26" fillId="0" borderId="0" xfId="0" applyNumberFormat="1" applyFont="1" applyFill="1" applyBorder="1" applyAlignment="1">
      <alignment horizontal="center"/>
    </xf>
    <xf numFmtId="37" fontId="47" fillId="0" borderId="0" xfId="0" applyFont="1" applyFill="1" applyBorder="1"/>
    <xf numFmtId="170" fontId="26" fillId="0" borderId="0" xfId="59" applyNumberFormat="1" applyFont="1" applyBorder="1"/>
    <xf numFmtId="14" fontId="26" fillId="0" borderId="0" xfId="0" applyNumberFormat="1" applyFont="1" applyFill="1" applyBorder="1"/>
    <xf numFmtId="37" fontId="47" fillId="0" borderId="0" xfId="0" applyFont="1"/>
    <xf numFmtId="168" fontId="25" fillId="0" borderId="0" xfId="0" applyNumberFormat="1" applyFont="1"/>
    <xf numFmtId="17" fontId="25" fillId="0" borderId="0" xfId="0" applyNumberFormat="1" applyFont="1" applyAlignment="1">
      <alignment horizontal="center"/>
    </xf>
    <xf numFmtId="39" fontId="25" fillId="0" borderId="0" xfId="0" applyNumberFormat="1" applyFont="1" applyFill="1" applyAlignment="1">
      <alignment horizontal="center"/>
    </xf>
    <xf numFmtId="37" fontId="25" fillId="0" borderId="0" xfId="91" applyNumberFormat="1" applyFont="1" applyAlignment="1" applyProtection="1"/>
    <xf numFmtId="17" fontId="25" fillId="0" borderId="0" xfId="91" applyNumberFormat="1" applyFont="1" applyProtection="1"/>
    <xf numFmtId="17" fontId="25" fillId="0" borderId="0" xfId="91" applyNumberFormat="1" applyFont="1" applyAlignment="1" applyProtection="1">
      <alignment horizontal="center"/>
    </xf>
    <xf numFmtId="171" fontId="25" fillId="0" borderId="0" xfId="0" applyNumberFormat="1" applyFont="1" applyFill="1" applyAlignment="1">
      <alignment horizontal="center"/>
    </xf>
    <xf numFmtId="175" fontId="24" fillId="0" borderId="12" xfId="88" applyNumberFormat="1" applyFont="1" applyFill="1" applyBorder="1" applyProtection="1"/>
    <xf numFmtId="171" fontId="25" fillId="0" borderId="0" xfId="0" applyNumberFormat="1" applyFont="1" applyFill="1"/>
    <xf numFmtId="175" fontId="24" fillId="0" borderId="0" xfId="88" applyNumberFormat="1" applyFont="1" applyFill="1" applyBorder="1" applyProtection="1"/>
    <xf numFmtId="2" fontId="25" fillId="0" borderId="0" xfId="0" applyNumberFormat="1" applyFont="1" applyFill="1" applyBorder="1" applyAlignment="1">
      <alignment horizontal="center"/>
    </xf>
    <xf numFmtId="175" fontId="24" fillId="0" borderId="25" xfId="88" applyNumberFormat="1" applyFont="1" applyFill="1" applyBorder="1" applyProtection="1"/>
    <xf numFmtId="37" fontId="47" fillId="0" borderId="0" xfId="91" applyNumberFormat="1" applyFont="1"/>
    <xf numFmtId="37" fontId="47" fillId="0" borderId="0" xfId="91" applyNumberFormat="1" applyFont="1" applyAlignment="1">
      <alignment horizontal="right"/>
    </xf>
    <xf numFmtId="175" fontId="47" fillId="0" borderId="0" xfId="88" applyNumberFormat="1" applyFont="1" applyFill="1" applyProtection="1"/>
    <xf numFmtId="37" fontId="5" fillId="0" borderId="0" xfId="91" applyFont="1" applyFill="1"/>
    <xf numFmtId="37" fontId="25" fillId="0" borderId="0" xfId="0" applyNumberFormat="1" applyFont="1" applyFill="1"/>
    <xf numFmtId="15" fontId="16" fillId="0" borderId="0" xfId="95" applyNumberFormat="1" applyFont="1" applyFill="1" applyAlignment="1">
      <alignment horizontal="right"/>
    </xf>
    <xf numFmtId="5" fontId="16" fillId="0" borderId="0" xfId="95" applyNumberFormat="1" applyFont="1" applyFill="1"/>
    <xf numFmtId="168" fontId="16" fillId="0" borderId="0" xfId="95" applyNumberFormat="1" applyFont="1" applyFill="1" applyAlignment="1" applyProtection="1">
      <alignment horizontal="left"/>
    </xf>
    <xf numFmtId="15" fontId="16" fillId="0" borderId="0" xfId="95" applyNumberFormat="1" applyFont="1" applyFill="1" applyAlignment="1" applyProtection="1">
      <alignment horizontal="center"/>
    </xf>
    <xf numFmtId="5" fontId="20" fillId="0" borderId="0" xfId="95" applyNumberFormat="1" applyFont="1" applyFill="1"/>
    <xf numFmtId="174" fontId="26" fillId="0" borderId="0" xfId="95" applyNumberFormat="1" applyFont="1" applyFill="1"/>
    <xf numFmtId="5" fontId="18" fillId="0" borderId="25" xfId="95" applyNumberFormat="1" applyFont="1" applyFill="1" applyBorder="1" applyAlignment="1" applyProtection="1">
      <alignment horizontal="right"/>
    </xf>
    <xf numFmtId="43" fontId="43" fillId="0" borderId="0" xfId="88" applyNumberFormat="1" applyFont="1" applyFill="1" applyProtection="1"/>
    <xf numFmtId="164" fontId="34" fillId="0" borderId="26" xfId="88" applyNumberFormat="1" applyFont="1" applyFill="1" applyBorder="1" applyProtection="1"/>
    <xf numFmtId="164" fontId="34" fillId="0" borderId="25" xfId="88" applyNumberFormat="1" applyFont="1" applyFill="1" applyBorder="1" applyProtection="1"/>
    <xf numFmtId="165" fontId="34" fillId="0" borderId="0" xfId="88" applyNumberFormat="1" applyFont="1" applyFill="1" applyProtection="1"/>
    <xf numFmtId="165" fontId="34" fillId="0" borderId="19" xfId="88" applyNumberFormat="1" applyFont="1" applyFill="1" applyBorder="1" applyProtection="1"/>
    <xf numFmtId="165" fontId="34" fillId="0" borderId="10" xfId="88" applyNumberFormat="1" applyFont="1" applyFill="1" applyBorder="1" applyProtection="1"/>
    <xf numFmtId="165" fontId="34" fillId="0" borderId="20" xfId="88" applyNumberFormat="1" applyFont="1" applyFill="1" applyBorder="1" applyProtection="1"/>
    <xf numFmtId="37" fontId="24" fillId="0" borderId="0" xfId="90" applyFont="1" applyFill="1" applyAlignment="1" applyProtection="1">
      <alignment horizontal="center"/>
    </xf>
    <xf numFmtId="165" fontId="34" fillId="0" borderId="0" xfId="88" applyNumberFormat="1" applyFont="1" applyFill="1"/>
    <xf numFmtId="0" fontId="34" fillId="0" borderId="19" xfId="88" applyFont="1" applyFill="1" applyBorder="1"/>
    <xf numFmtId="165" fontId="34" fillId="0" borderId="27" xfId="88" applyNumberFormat="1" applyFont="1" applyFill="1" applyBorder="1" applyProtection="1"/>
    <xf numFmtId="165" fontId="34" fillId="0" borderId="28" xfId="88" applyNumberFormat="1" applyFont="1" applyFill="1" applyBorder="1" applyProtection="1"/>
    <xf numFmtId="164" fontId="43" fillId="0" borderId="0" xfId="88" applyNumberFormat="1" applyFont="1" applyFill="1" applyBorder="1" applyProtection="1"/>
    <xf numFmtId="164" fontId="25" fillId="0" borderId="12" xfId="88" applyNumberFormat="1" applyFont="1" applyFill="1" applyBorder="1" applyProtection="1"/>
    <xf numFmtId="37" fontId="12" fillId="0" borderId="0" xfId="91" applyFont="1" applyAlignment="1">
      <alignment horizontal="right"/>
    </xf>
    <xf numFmtId="181" fontId="16" fillId="0" borderId="0" xfId="0" applyNumberFormat="1" applyFont="1" applyBorder="1" applyAlignment="1">
      <alignment horizontal="left"/>
    </xf>
    <xf numFmtId="5" fontId="46" fillId="0" borderId="0" xfId="59" applyNumberFormat="1" applyFont="1" applyFill="1" applyBorder="1"/>
    <xf numFmtId="180" fontId="46" fillId="0" borderId="0" xfId="0" applyNumberFormat="1" applyFont="1" applyFill="1" applyBorder="1"/>
    <xf numFmtId="169" fontId="46" fillId="0" borderId="0" xfId="0" applyNumberFormat="1" applyFont="1" applyFill="1" applyBorder="1"/>
    <xf numFmtId="10" fontId="46" fillId="0" borderId="0" xfId="0" applyNumberFormat="1" applyFont="1" applyFill="1" applyBorder="1" applyAlignment="1">
      <alignment horizontal="center"/>
    </xf>
    <xf numFmtId="1" fontId="26" fillId="0" borderId="0" xfId="0" applyNumberFormat="1" applyFont="1" applyFill="1" applyBorder="1" applyAlignment="1">
      <alignment horizontal="center"/>
    </xf>
    <xf numFmtId="37" fontId="0" fillId="0" borderId="0" xfId="0" applyFill="1" applyBorder="1"/>
    <xf numFmtId="37" fontId="13" fillId="0" borderId="0" xfId="90" applyFont="1" applyAlignment="1">
      <alignment horizontal="left" indent="1"/>
    </xf>
    <xf numFmtId="5" fontId="13" fillId="0" borderId="26" xfId="90" applyNumberFormat="1" applyFont="1" applyBorder="1" applyProtection="1"/>
    <xf numFmtId="5" fontId="30" fillId="0" borderId="26" xfId="90" applyNumberFormat="1" applyFont="1" applyBorder="1"/>
    <xf numFmtId="168" fontId="30" fillId="0" borderId="26" xfId="90" applyNumberFormat="1" applyFont="1" applyBorder="1" applyProtection="1"/>
    <xf numFmtId="14" fontId="18" fillId="0" borderId="16" xfId="0" applyNumberFormat="1" applyFont="1" applyFill="1" applyBorder="1" applyAlignment="1">
      <alignment horizontal="left" indent="2"/>
    </xf>
    <xf numFmtId="37" fontId="18" fillId="0" borderId="16" xfId="0" applyFont="1" applyFill="1" applyBorder="1" applyAlignment="1">
      <alignment horizontal="left" indent="1"/>
    </xf>
    <xf numFmtId="7" fontId="0" fillId="0" borderId="0" xfId="0" applyNumberFormat="1"/>
    <xf numFmtId="0" fontId="15" fillId="0" borderId="0" xfId="95" quotePrefix="1" applyFont="1" applyFill="1" applyBorder="1" applyAlignment="1" applyProtection="1">
      <alignment horizontal="centerContinuous" vertical="center" wrapText="1"/>
    </xf>
    <xf numFmtId="181" fontId="15" fillId="0" borderId="0" xfId="95" quotePrefix="1" applyNumberFormat="1" applyFont="1" applyFill="1" applyBorder="1" applyAlignment="1" applyProtection="1">
      <alignment horizontal="centerContinuous" vertical="center" wrapText="1"/>
    </xf>
    <xf numFmtId="37" fontId="49" fillId="0" borderId="0" xfId="0" applyFont="1" applyBorder="1" applyAlignment="1">
      <alignment horizontal="center"/>
    </xf>
    <xf numFmtId="10" fontId="29" fillId="0" borderId="0" xfId="94" applyNumberFormat="1" applyFont="1" applyFill="1" applyAlignment="1" applyProtection="1"/>
    <xf numFmtId="10" fontId="34" fillId="0" borderId="0" xfId="101" applyNumberFormat="1" applyFont="1" applyFill="1" applyBorder="1" applyProtection="1"/>
    <xf numFmtId="10" fontId="34" fillId="0" borderId="10" xfId="88" applyNumberFormat="1" applyFont="1" applyFill="1" applyBorder="1" applyProtection="1"/>
    <xf numFmtId="183" fontId="34" fillId="0" borderId="0" xfId="88" applyNumberFormat="1" applyFont="1" applyFill="1" applyBorder="1" applyProtection="1"/>
    <xf numFmtId="175" fontId="38" fillId="0" borderId="0" xfId="88" applyNumberFormat="1" applyFont="1" applyFill="1" applyBorder="1" applyProtection="1"/>
    <xf numFmtId="0" fontId="32" fillId="0" borderId="0" xfId="88" applyFont="1" applyBorder="1" applyAlignment="1" applyProtection="1">
      <alignment horizontal="centerContinuous" vertical="center" wrapText="1"/>
    </xf>
    <xf numFmtId="10" fontId="32" fillId="0" borderId="0" xfId="94" applyFont="1" applyBorder="1" applyAlignment="1" applyProtection="1">
      <alignment horizontal="centerContinuous" vertical="center" wrapText="1"/>
    </xf>
    <xf numFmtId="172" fontId="32" fillId="0" borderId="0" xfId="94" applyNumberFormat="1" applyFont="1" applyBorder="1" applyAlignment="1" applyProtection="1">
      <alignment horizontal="centerContinuous" vertical="center" wrapText="1"/>
    </xf>
    <xf numFmtId="180" fontId="49" fillId="0" borderId="0" xfId="0" applyNumberFormat="1" applyFont="1" applyFill="1" applyBorder="1" applyAlignment="1">
      <alignment horizontal="left" indent="1"/>
    </xf>
    <xf numFmtId="1" fontId="16" fillId="0" borderId="0" xfId="0" applyNumberFormat="1" applyFont="1" applyFill="1" applyBorder="1" applyAlignment="1">
      <alignment horizontal="center"/>
    </xf>
    <xf numFmtId="37" fontId="24" fillId="0" borderId="13" xfId="0" applyFont="1" applyFill="1" applyBorder="1"/>
    <xf numFmtId="5" fontId="13" fillId="0" borderId="0" xfId="90" applyNumberFormat="1" applyFont="1" applyFill="1" applyProtection="1"/>
    <xf numFmtId="10" fontId="13" fillId="0" borderId="0" xfId="94" applyFont="1" applyFill="1" applyAlignment="1" applyProtection="1"/>
    <xf numFmtId="37" fontId="15" fillId="0" borderId="0" xfId="90" applyFont="1" applyBorder="1" applyAlignment="1" applyProtection="1">
      <alignment horizontal="center"/>
    </xf>
    <xf numFmtId="37" fontId="40" fillId="0" borderId="29" xfId="0" applyFont="1" applyFill="1" applyBorder="1"/>
    <xf numFmtId="37" fontId="16" fillId="0" borderId="15" xfId="0" applyFont="1" applyFill="1" applyBorder="1"/>
    <xf numFmtId="37" fontId="0" fillId="0" borderId="14" xfId="0" applyBorder="1"/>
    <xf numFmtId="37" fontId="16" fillId="0" borderId="17" xfId="0" applyFont="1" applyBorder="1"/>
    <xf numFmtId="37" fontId="16" fillId="0" borderId="18" xfId="0" applyFont="1" applyBorder="1"/>
    <xf numFmtId="37" fontId="16" fillId="0" borderId="21" xfId="0" applyFont="1" applyBorder="1"/>
    <xf numFmtId="10" fontId="13" fillId="0" borderId="0" xfId="94" applyNumberFormat="1" applyFont="1" applyAlignment="1"/>
    <xf numFmtId="10" fontId="29" fillId="0" borderId="0" xfId="94" applyNumberFormat="1" applyFont="1" applyAlignment="1" applyProtection="1"/>
    <xf numFmtId="37" fontId="25" fillId="0" borderId="0" xfId="91" applyNumberFormat="1" applyFont="1" applyBorder="1" applyAlignment="1">
      <alignment horizontal="center"/>
    </xf>
    <xf numFmtId="37" fontId="24" fillId="0" borderId="0" xfId="91" applyNumberFormat="1" applyFont="1" applyBorder="1" applyAlignment="1" applyProtection="1">
      <alignment horizontal="center" wrapText="1"/>
    </xf>
    <xf numFmtId="17" fontId="18" fillId="0" borderId="0" xfId="88" applyNumberFormat="1" applyFont="1" applyFill="1" applyAlignment="1" applyProtection="1">
      <alignment horizontal="right"/>
    </xf>
    <xf numFmtId="164" fontId="25" fillId="0" borderId="0" xfId="88" applyNumberFormat="1" applyFont="1" applyFill="1" applyProtection="1"/>
    <xf numFmtId="164" fontId="25" fillId="0" borderId="26" xfId="88" applyNumberFormat="1" applyFont="1" applyFill="1" applyBorder="1" applyProtection="1"/>
    <xf numFmtId="39" fontId="43" fillId="0" borderId="0" xfId="0" applyNumberFormat="1" applyFont="1"/>
    <xf numFmtId="168" fontId="46" fillId="0" borderId="0" xfId="101" applyNumberFormat="1" applyFont="1" applyFill="1" applyBorder="1"/>
    <xf numFmtId="168" fontId="16" fillId="0" borderId="0" xfId="101" applyNumberFormat="1" applyFont="1" applyFill="1" applyBorder="1" applyAlignment="1">
      <alignment horizontal="left"/>
    </xf>
    <xf numFmtId="37" fontId="47" fillId="0" borderId="0" xfId="0" applyFont="1" applyFill="1" applyAlignment="1">
      <alignment horizontal="center"/>
    </xf>
    <xf numFmtId="169" fontId="46" fillId="0" borderId="0" xfId="0" applyNumberFormat="1" applyFont="1" applyFill="1" applyBorder="1" applyAlignment="1">
      <alignment horizontal="center"/>
    </xf>
    <xf numFmtId="5" fontId="16" fillId="0" borderId="25" xfId="59" applyNumberFormat="1" applyFont="1" applyBorder="1"/>
    <xf numFmtId="5" fontId="16" fillId="0" borderId="25" xfId="55" applyNumberFormat="1" applyFont="1" applyFill="1" applyBorder="1"/>
    <xf numFmtId="168" fontId="16" fillId="0" borderId="25" xfId="101" applyNumberFormat="1" applyFont="1" applyFill="1" applyBorder="1" applyAlignment="1">
      <alignment horizontal="center"/>
    </xf>
    <xf numFmtId="5" fontId="18" fillId="0" borderId="25" xfId="55" applyNumberFormat="1" applyFont="1" applyFill="1" applyBorder="1"/>
    <xf numFmtId="10" fontId="18" fillId="0" borderId="0" xfId="94" applyFont="1" applyAlignment="1" applyProtection="1">
      <alignment horizontal="left"/>
    </xf>
    <xf numFmtId="176" fontId="43" fillId="0" borderId="0" xfId="88" applyNumberFormat="1" applyFont="1" applyFill="1" applyProtection="1"/>
    <xf numFmtId="164" fontId="43" fillId="0" borderId="0" xfId="88" applyNumberFormat="1" applyFont="1" applyFill="1" applyProtection="1"/>
    <xf numFmtId="175" fontId="43" fillId="0" borderId="0" xfId="88" applyNumberFormat="1" applyFont="1" applyFill="1" applyProtection="1"/>
    <xf numFmtId="0" fontId="43" fillId="0" borderId="0" xfId="88" applyFont="1" applyFill="1"/>
    <xf numFmtId="5" fontId="46" fillId="0" borderId="0" xfId="55" applyNumberFormat="1" applyFont="1" applyFill="1" applyBorder="1"/>
    <xf numFmtId="168" fontId="46" fillId="0" borderId="0" xfId="0" applyNumberFormat="1" applyFont="1" applyFill="1" applyBorder="1" applyAlignment="1">
      <alignment horizontal="center"/>
    </xf>
    <xf numFmtId="37" fontId="26" fillId="0" borderId="0" xfId="0" applyFont="1"/>
    <xf numFmtId="37" fontId="18" fillId="0" borderId="0" xfId="90" applyFont="1" applyAlignment="1" applyProtection="1">
      <alignment horizontal="center"/>
    </xf>
    <xf numFmtId="37" fontId="18" fillId="0" borderId="10" xfId="0" applyFont="1" applyBorder="1"/>
    <xf numFmtId="37" fontId="18" fillId="0" borderId="0" xfId="0" applyFont="1" applyBorder="1"/>
    <xf numFmtId="37" fontId="18" fillId="0" borderId="0" xfId="0" applyFont="1" applyFill="1" applyBorder="1" applyAlignment="1">
      <alignment horizontal="center"/>
    </xf>
    <xf numFmtId="37" fontId="18" fillId="0" borderId="0" xfId="0" applyFont="1" applyBorder="1" applyAlignment="1">
      <alignment horizontal="center"/>
    </xf>
    <xf numFmtId="37" fontId="18" fillId="0" borderId="0" xfId="0" applyFont="1" applyAlignment="1">
      <alignment horizontal="center"/>
    </xf>
    <xf numFmtId="174" fontId="18" fillId="0" borderId="10" xfId="95" applyNumberFormat="1" applyFont="1" applyFill="1" applyBorder="1" applyAlignment="1">
      <alignment horizontal="center"/>
    </xf>
    <xf numFmtId="37" fontId="26" fillId="0" borderId="0" xfId="0" applyFont="1" applyFill="1" applyBorder="1"/>
    <xf numFmtId="37" fontId="26" fillId="0" borderId="0" xfId="0" applyNumberFormat="1" applyFont="1"/>
    <xf numFmtId="37" fontId="46" fillId="0" borderId="0" xfId="0" applyNumberFormat="1" applyFont="1"/>
    <xf numFmtId="37" fontId="16" fillId="0" borderId="0" xfId="0" applyNumberFormat="1" applyFont="1"/>
    <xf numFmtId="37" fontId="46" fillId="0" borderId="0" xfId="0" applyNumberFormat="1" applyFont="1" applyFill="1"/>
    <xf numFmtId="37" fontId="26" fillId="0" borderId="0" xfId="0" applyNumberFormat="1" applyFont="1" applyBorder="1"/>
    <xf numFmtId="37" fontId="26" fillId="0" borderId="0" xfId="0" applyFont="1" applyFill="1" applyBorder="1" applyAlignment="1">
      <alignment horizontal="left" indent="1"/>
    </xf>
    <xf numFmtId="37" fontId="16" fillId="0" borderId="0" xfId="0" applyFont="1" applyFill="1" applyBorder="1" applyAlignment="1">
      <alignment horizontal="left" indent="1"/>
    </xf>
    <xf numFmtId="37" fontId="18" fillId="0" borderId="0" xfId="0" applyFont="1" applyFill="1" applyBorder="1"/>
    <xf numFmtId="39" fontId="16" fillId="0" borderId="0" xfId="0" applyNumberFormat="1" applyFont="1"/>
    <xf numFmtId="5" fontId="18" fillId="0" borderId="12" xfId="59" applyNumberFormat="1" applyFont="1" applyFill="1" applyBorder="1"/>
    <xf numFmtId="5" fontId="18" fillId="0" borderId="23" xfId="59" applyNumberFormat="1" applyFont="1" applyFill="1" applyBorder="1"/>
    <xf numFmtId="5" fontId="16" fillId="0" borderId="25" xfId="59" applyNumberFormat="1" applyFont="1" applyFill="1" applyBorder="1"/>
    <xf numFmtId="173" fontId="46" fillId="0" borderId="0" xfId="0" applyNumberFormat="1" applyFont="1" applyBorder="1" applyAlignment="1">
      <alignment horizontal="left" indent="1"/>
    </xf>
    <xf numFmtId="37" fontId="16" fillId="0" borderId="0" xfId="0" applyFont="1" applyAlignment="1">
      <alignment horizontal="right"/>
    </xf>
    <xf numFmtId="0" fontId="32" fillId="0" borderId="0" xfId="88" applyFont="1" applyAlignment="1" applyProtection="1">
      <alignment horizontal="centerContinuous"/>
    </xf>
    <xf numFmtId="1" fontId="51" fillId="0" borderId="0" xfId="94" applyNumberFormat="1" applyFont="1" applyAlignment="1" applyProtection="1">
      <alignment horizontal="centerContinuous"/>
    </xf>
    <xf numFmtId="1" fontId="4" fillId="0" borderId="0" xfId="94" applyNumberFormat="1" applyProtection="1"/>
    <xf numFmtId="10" fontId="4" fillId="0" borderId="0" xfId="94"/>
    <xf numFmtId="10" fontId="15" fillId="0" borderId="0" xfId="94" applyFont="1" applyAlignment="1" applyProtection="1">
      <alignment horizontal="centerContinuous"/>
    </xf>
    <xf numFmtId="10" fontId="51" fillId="0" borderId="0" xfId="94" applyFont="1" applyAlignment="1">
      <alignment horizontal="centerContinuous"/>
    </xf>
    <xf numFmtId="0" fontId="50" fillId="0" borderId="0" xfId="89" applyAlignment="1">
      <alignment horizontal="centerContinuous"/>
    </xf>
    <xf numFmtId="10" fontId="4" fillId="0" borderId="0" xfId="94" applyAlignment="1" applyProtection="1">
      <alignment horizontal="left"/>
    </xf>
    <xf numFmtId="172" fontId="41" fillId="0" borderId="0" xfId="94" applyNumberFormat="1" applyFont="1" applyBorder="1" applyAlignment="1" applyProtection="1">
      <alignment horizontal="centerContinuous" vertical="center" wrapText="1"/>
    </xf>
    <xf numFmtId="10" fontId="51" fillId="0" borderId="0" xfId="94" applyFont="1" applyBorder="1" applyAlignment="1">
      <alignment horizontal="centerContinuous" vertical="center" wrapText="1"/>
    </xf>
    <xf numFmtId="1" fontId="51" fillId="0" borderId="0" xfId="94" applyNumberFormat="1" applyFont="1" applyProtection="1"/>
    <xf numFmtId="10" fontId="51" fillId="0" borderId="0" xfId="94" applyFont="1"/>
    <xf numFmtId="0" fontId="50" fillId="0" borderId="0" xfId="89"/>
    <xf numFmtId="10" fontId="51" fillId="0" borderId="0" xfId="94" applyFont="1" applyAlignment="1">
      <alignment horizontal="right"/>
    </xf>
    <xf numFmtId="10" fontId="15" fillId="0" borderId="0" xfId="94" applyFont="1" applyAlignment="1">
      <alignment horizontal="right"/>
    </xf>
    <xf numFmtId="10" fontId="15" fillId="0" borderId="0" xfId="94" applyFont="1" applyAlignment="1" applyProtection="1">
      <alignment horizontal="right"/>
    </xf>
    <xf numFmtId="10" fontId="13" fillId="0" borderId="0" xfId="94" applyFont="1" applyAlignment="1" applyProtection="1">
      <alignment horizontal="right"/>
    </xf>
    <xf numFmtId="10" fontId="15" fillId="0" borderId="0" xfId="94" applyFont="1" applyFill="1" applyAlignment="1" applyProtection="1">
      <alignment horizontal="left" indent="1"/>
    </xf>
    <xf numFmtId="5" fontId="30" fillId="0" borderId="0" xfId="94" applyNumberFormat="1" applyFont="1" applyProtection="1"/>
    <xf numFmtId="165" fontId="30" fillId="0" borderId="0" xfId="94" applyNumberFormat="1" applyFont="1" applyProtection="1"/>
    <xf numFmtId="5" fontId="30" fillId="0" borderId="0" xfId="94" applyNumberFormat="1" applyFont="1" applyAlignment="1" applyProtection="1">
      <alignment horizontal="right"/>
    </xf>
    <xf numFmtId="10" fontId="30" fillId="0" borderId="0" xfId="94" applyFont="1" applyBorder="1" applyProtection="1"/>
    <xf numFmtId="10" fontId="30" fillId="0" borderId="0" xfId="94" applyFont="1" applyProtection="1"/>
    <xf numFmtId="10" fontId="25" fillId="0" borderId="0" xfId="94" applyFont="1" applyFill="1" applyAlignment="1" applyProtection="1">
      <alignment horizontal="left" indent="2"/>
    </xf>
    <xf numFmtId="5" fontId="34" fillId="0" borderId="0" xfId="94" applyNumberFormat="1" applyFont="1" applyProtection="1"/>
    <xf numFmtId="165" fontId="34" fillId="0" borderId="0" xfId="94" applyNumberFormat="1" applyFont="1" applyProtection="1"/>
    <xf numFmtId="5" fontId="34" fillId="0" borderId="0" xfId="94" applyNumberFormat="1" applyFont="1" applyAlignment="1" applyProtection="1">
      <alignment horizontal="right"/>
    </xf>
    <xf numFmtId="10" fontId="34" fillId="0" borderId="0" xfId="94" applyFont="1" applyBorder="1" applyProtection="1"/>
    <xf numFmtId="10" fontId="34" fillId="0" borderId="0" xfId="94" applyFont="1" applyProtection="1"/>
    <xf numFmtId="43" fontId="43" fillId="0" borderId="0" xfId="94" applyNumberFormat="1" applyFont="1" applyProtection="1"/>
    <xf numFmtId="5" fontId="43" fillId="0" borderId="0" xfId="94" applyNumberFormat="1" applyFont="1" applyAlignment="1" applyProtection="1">
      <alignment horizontal="right"/>
    </xf>
    <xf numFmtId="10" fontId="13" fillId="0" borderId="0" xfId="94" applyFont="1" applyAlignment="1" applyProtection="1">
      <alignment horizontal="left" indent="1"/>
    </xf>
    <xf numFmtId="10" fontId="15" fillId="0" borderId="0" xfId="94" applyFont="1" applyAlignment="1" applyProtection="1">
      <alignment horizontal="left" indent="1"/>
    </xf>
    <xf numFmtId="10" fontId="30" fillId="0" borderId="0" xfId="94" applyNumberFormat="1" applyFont="1" applyFill="1" applyBorder="1" applyProtection="1"/>
    <xf numFmtId="10" fontId="30" fillId="0" borderId="0" xfId="94" applyFont="1" applyAlignment="1" applyProtection="1">
      <alignment horizontal="left"/>
    </xf>
    <xf numFmtId="5" fontId="30" fillId="19" borderId="12" xfId="94" applyNumberFormat="1" applyFont="1" applyFill="1" applyBorder="1" applyProtection="1"/>
    <xf numFmtId="165" fontId="30" fillId="0" borderId="12" xfId="94" applyNumberFormat="1" applyFont="1" applyBorder="1" applyProtection="1"/>
    <xf numFmtId="5" fontId="30" fillId="0" borderId="12" xfId="94" applyNumberFormat="1" applyFont="1" applyBorder="1" applyProtection="1"/>
    <xf numFmtId="10" fontId="30" fillId="19" borderId="12" xfId="94" applyFont="1" applyFill="1" applyBorder="1" applyProtection="1"/>
    <xf numFmtId="10" fontId="30" fillId="0" borderId="12" xfId="94" applyFont="1" applyBorder="1" applyProtection="1"/>
    <xf numFmtId="10" fontId="30" fillId="0" borderId="0" xfId="94" applyFont="1"/>
    <xf numFmtId="5" fontId="28" fillId="19" borderId="0" xfId="94" applyNumberFormat="1" applyFont="1" applyFill="1" applyProtection="1"/>
    <xf numFmtId="5" fontId="28" fillId="0" borderId="0" xfId="94" applyNumberFormat="1" applyFont="1" applyAlignment="1" applyProtection="1">
      <alignment horizontal="right"/>
    </xf>
    <xf numFmtId="5" fontId="30" fillId="0" borderId="12" xfId="94" applyNumberFormat="1" applyFont="1" applyBorder="1" applyAlignment="1" applyProtection="1">
      <alignment horizontal="right"/>
    </xf>
    <xf numFmtId="10" fontId="13" fillId="19" borderId="12" xfId="94" applyFont="1" applyFill="1" applyBorder="1" applyProtection="1"/>
    <xf numFmtId="10" fontId="30" fillId="0" borderId="0" xfId="94" applyFont="1" applyAlignment="1" applyProtection="1">
      <alignment horizontal="fill"/>
    </xf>
    <xf numFmtId="165" fontId="30" fillId="0" borderId="0" xfId="94" applyNumberFormat="1" applyFont="1" applyAlignment="1" applyProtection="1">
      <alignment horizontal="fill"/>
    </xf>
    <xf numFmtId="5" fontId="52" fillId="0" borderId="0" xfId="94" applyNumberFormat="1" applyFont="1" applyBorder="1" applyProtection="1"/>
    <xf numFmtId="165" fontId="52" fillId="0" borderId="0" xfId="94" applyNumberFormat="1" applyFont="1" applyBorder="1" applyProtection="1"/>
    <xf numFmtId="5" fontId="53" fillId="0" borderId="0" xfId="94" applyNumberFormat="1" applyFont="1" applyBorder="1" applyProtection="1"/>
    <xf numFmtId="10" fontId="52" fillId="0" borderId="0" xfId="94" applyFont="1" applyBorder="1"/>
    <xf numFmtId="10" fontId="52" fillId="0" borderId="0" xfId="94" applyFont="1" applyBorder="1" applyProtection="1"/>
    <xf numFmtId="10" fontId="30" fillId="0" borderId="0" xfId="94" applyFont="1" applyAlignment="1">
      <alignment horizontal="right"/>
    </xf>
    <xf numFmtId="37" fontId="13" fillId="0" borderId="0" xfId="94" applyNumberFormat="1" applyFont="1"/>
    <xf numFmtId="10" fontId="13" fillId="0" borderId="0" xfId="94" applyFont="1" applyAlignment="1">
      <alignment horizontal="right"/>
    </xf>
    <xf numFmtId="10" fontId="24" fillId="0" borderId="0" xfId="94" quotePrefix="1" applyFont="1" applyAlignment="1" applyProtection="1">
      <alignment horizontal="left"/>
    </xf>
    <xf numFmtId="10" fontId="35" fillId="0" borderId="0" xfId="94" quotePrefix="1" applyFont="1" applyAlignment="1">
      <alignment horizontal="left"/>
    </xf>
    <xf numFmtId="10" fontId="24" fillId="0" borderId="0" xfId="94" applyFont="1"/>
    <xf numFmtId="1" fontId="51" fillId="0" borderId="0" xfId="94" applyNumberFormat="1" applyFont="1" applyAlignment="1" applyProtection="1">
      <alignment horizontal="center"/>
    </xf>
    <xf numFmtId="5" fontId="4" fillId="0" borderId="0" xfId="94" applyNumberFormat="1" applyProtection="1"/>
    <xf numFmtId="165" fontId="4" fillId="0" borderId="0" xfId="94" applyNumberFormat="1" applyProtection="1"/>
    <xf numFmtId="165" fontId="4" fillId="0" borderId="0" xfId="94" applyNumberFormat="1" applyAlignment="1" applyProtection="1">
      <alignment horizontal="right"/>
    </xf>
    <xf numFmtId="10" fontId="4" fillId="0" borderId="0" xfId="94" applyNumberFormat="1" applyProtection="1"/>
    <xf numFmtId="10" fontId="4" fillId="0" borderId="0" xfId="94" applyNumberFormat="1" applyAlignment="1" applyProtection="1">
      <alignment horizontal="right"/>
    </xf>
    <xf numFmtId="10" fontId="4" fillId="0" borderId="0" xfId="94" applyAlignment="1">
      <alignment horizontal="right"/>
    </xf>
    <xf numFmtId="37" fontId="24" fillId="0" borderId="0" xfId="90" applyFont="1" applyAlignment="1" applyProtection="1">
      <alignment horizontal="left"/>
    </xf>
    <xf numFmtId="37" fontId="24" fillId="0" borderId="10" xfId="91" applyNumberFormat="1" applyFont="1" applyBorder="1" applyAlignment="1" applyProtection="1">
      <alignment horizontal="center" wrapText="1"/>
    </xf>
    <xf numFmtId="175" fontId="35" fillId="0" borderId="12" xfId="88" applyNumberFormat="1" applyFont="1" applyFill="1" applyBorder="1" applyProtection="1"/>
    <xf numFmtId="10" fontId="24" fillId="20" borderId="23" xfId="91" applyNumberFormat="1" applyFont="1" applyFill="1" applyBorder="1" applyProtection="1"/>
    <xf numFmtId="10" fontId="28" fillId="19" borderId="0" xfId="94" applyFont="1" applyFill="1" applyBorder="1" applyProtection="1"/>
    <xf numFmtId="0" fontId="15" fillId="18" borderId="0" xfId="96" applyFont="1" applyFill="1"/>
    <xf numFmtId="0" fontId="13" fillId="18" borderId="0" xfId="96" applyFont="1" applyFill="1"/>
    <xf numFmtId="0" fontId="2" fillId="0" borderId="0" xfId="96"/>
    <xf numFmtId="0" fontId="13" fillId="0" borderId="0" xfId="96" applyFont="1"/>
    <xf numFmtId="10" fontId="13" fillId="0" borderId="0" xfId="101" applyNumberFormat="1" applyFont="1"/>
    <xf numFmtId="0" fontId="29" fillId="0" borderId="0" xfId="96" applyFont="1" applyAlignment="1">
      <alignment horizontal="center"/>
    </xf>
    <xf numFmtId="10" fontId="13" fillId="0" borderId="0" xfId="101" applyNumberFormat="1" applyFont="1" applyFill="1"/>
    <xf numFmtId="10" fontId="15" fillId="21" borderId="0" xfId="96" applyNumberFormat="1" applyFont="1" applyFill="1"/>
    <xf numFmtId="10" fontId="15" fillId="21" borderId="0" xfId="101" applyNumberFormat="1" applyFont="1" applyFill="1"/>
    <xf numFmtId="0" fontId="15" fillId="0" borderId="0" xfId="96" applyFont="1"/>
    <xf numFmtId="10" fontId="13" fillId="0" borderId="26" xfId="101" applyNumberFormat="1" applyFont="1" applyBorder="1"/>
    <xf numFmtId="9" fontId="13" fillId="0" borderId="26" xfId="101" applyFont="1" applyBorder="1"/>
    <xf numFmtId="10" fontId="15" fillId="21" borderId="23" xfId="101" applyNumberFormat="1" applyFont="1" applyFill="1" applyBorder="1"/>
    <xf numFmtId="10" fontId="13" fillId="0" borderId="0" xfId="96" applyNumberFormat="1" applyFont="1"/>
    <xf numFmtId="10" fontId="2" fillId="0" borderId="0" xfId="101" applyNumberFormat="1"/>
    <xf numFmtId="10" fontId="13" fillId="0" borderId="0" xfId="96" applyNumberFormat="1" applyFont="1" applyFill="1"/>
    <xf numFmtId="10" fontId="13" fillId="0" borderId="26" xfId="96" applyNumberFormat="1" applyFont="1" applyBorder="1"/>
    <xf numFmtId="0" fontId="2" fillId="18" borderId="0" xfId="96" applyFill="1"/>
    <xf numFmtId="0" fontId="15" fillId="22" borderId="0" xfId="96" applyFont="1" applyFill="1"/>
    <xf numFmtId="0" fontId="13" fillId="22" borderId="0" xfId="96" applyFont="1" applyFill="1"/>
    <xf numFmtId="185" fontId="43" fillId="0" borderId="0" xfId="88" applyNumberFormat="1" applyFont="1" applyFill="1" applyBorder="1" applyProtection="1"/>
    <xf numFmtId="37" fontId="72" fillId="0" borderId="0" xfId="93" applyFont="1" applyBorder="1" applyAlignment="1">
      <alignment horizontal="centerContinuous" vertical="center" wrapText="1"/>
    </xf>
    <xf numFmtId="37" fontId="72" fillId="0" borderId="0" xfId="93" applyFont="1"/>
    <xf numFmtId="37" fontId="16" fillId="0" borderId="0" xfId="93"/>
    <xf numFmtId="37" fontId="16" fillId="0" borderId="0" xfId="93" applyFill="1"/>
    <xf numFmtId="10" fontId="73" fillId="0" borderId="30" xfId="94" applyFont="1" applyBorder="1" applyAlignment="1">
      <alignment horizontal="centerContinuous" vertical="center" wrapText="1"/>
    </xf>
    <xf numFmtId="10" fontId="32" fillId="0" borderId="26" xfId="94" applyFont="1" applyBorder="1" applyAlignment="1" applyProtection="1">
      <alignment horizontal="centerContinuous" vertical="center" wrapText="1"/>
    </xf>
    <xf numFmtId="10" fontId="32" fillId="0" borderId="31" xfId="94" applyFont="1" applyBorder="1" applyAlignment="1" applyProtection="1">
      <alignment horizontal="centerContinuous" vertical="center" wrapText="1"/>
    </xf>
    <xf numFmtId="10" fontId="32" fillId="0" borderId="32" xfId="94" applyFont="1" applyBorder="1" applyAlignment="1" applyProtection="1">
      <alignment horizontal="centerContinuous" vertical="center" wrapText="1"/>
    </xf>
    <xf numFmtId="10" fontId="13" fillId="0" borderId="10" xfId="94" applyFont="1" applyBorder="1" applyAlignment="1">
      <alignment horizontal="centerContinuous" vertical="center" wrapText="1"/>
    </xf>
    <xf numFmtId="10" fontId="13" fillId="0" borderId="33" xfId="94" applyFont="1" applyBorder="1" applyAlignment="1">
      <alignment horizontal="centerContinuous" vertical="center" wrapText="1"/>
    </xf>
    <xf numFmtId="10" fontId="13" fillId="0" borderId="0" xfId="94" applyNumberFormat="1" applyFont="1" applyFill="1" applyAlignment="1" applyProtection="1"/>
    <xf numFmtId="10" fontId="13" fillId="0" borderId="0" xfId="94" applyFont="1" applyBorder="1" applyAlignment="1" applyProtection="1">
      <alignment horizontal="center"/>
    </xf>
    <xf numFmtId="10" fontId="13" fillId="0" borderId="0" xfId="94" applyNumberFormat="1" applyFont="1" applyFill="1" applyBorder="1" applyAlignment="1" applyProtection="1"/>
    <xf numFmtId="0" fontId="74" fillId="0" borderId="0" xfId="95" quotePrefix="1" applyFont="1" applyFill="1" applyBorder="1" applyAlignment="1" applyProtection="1">
      <alignment horizontal="centerContinuous" vertical="center" wrapText="1"/>
    </xf>
    <xf numFmtId="37" fontId="75" fillId="0" borderId="0" xfId="90" applyFont="1" applyBorder="1" applyAlignment="1">
      <alignment horizontal="centerContinuous" vertical="center" wrapText="1"/>
    </xf>
    <xf numFmtId="37" fontId="16" fillId="0" borderId="0" xfId="90" applyFont="1" applyAlignment="1" applyProtection="1">
      <alignment horizontal="left"/>
    </xf>
    <xf numFmtId="37" fontId="76" fillId="0" borderId="0" xfId="0" applyFont="1" applyFill="1"/>
    <xf numFmtId="37" fontId="40" fillId="0" borderId="16" xfId="0" applyFont="1" applyFill="1" applyBorder="1"/>
    <xf numFmtId="5" fontId="16" fillId="0" borderId="0" xfId="55" applyNumberFormat="1" applyFont="1" applyFill="1" applyBorder="1"/>
    <xf numFmtId="5" fontId="16" fillId="0" borderId="26" xfId="55" applyNumberFormat="1" applyFont="1" applyFill="1" applyBorder="1"/>
    <xf numFmtId="168" fontId="16" fillId="0" borderId="26" xfId="101" applyNumberFormat="1" applyFont="1" applyFill="1" applyBorder="1" applyAlignment="1">
      <alignment horizontal="center"/>
    </xf>
    <xf numFmtId="5" fontId="18" fillId="0" borderId="26" xfId="55" applyNumberFormat="1" applyFont="1" applyFill="1" applyBorder="1"/>
    <xf numFmtId="37" fontId="20" fillId="0" borderId="16" xfId="0" applyFont="1" applyBorder="1"/>
    <xf numFmtId="180" fontId="16" fillId="0" borderId="0" xfId="0" applyNumberFormat="1" applyFont="1" applyFill="1" applyBorder="1"/>
    <xf numFmtId="169" fontId="16" fillId="0" borderId="0" xfId="0" applyNumberFormat="1" applyFont="1" applyFill="1" applyBorder="1" applyAlignment="1">
      <alignment horizontal="center"/>
    </xf>
    <xf numFmtId="37" fontId="16" fillId="0" borderId="0" xfId="0" applyNumberFormat="1" applyFont="1" applyFill="1" applyBorder="1" applyAlignment="1">
      <alignment horizontal="center"/>
    </xf>
    <xf numFmtId="5" fontId="16" fillId="0" borderId="26" xfId="59" applyNumberFormat="1" applyFont="1" applyBorder="1"/>
    <xf numFmtId="1" fontId="16" fillId="0" borderId="0" xfId="0" applyNumberFormat="1" applyFont="1" applyFill="1" applyBorder="1"/>
    <xf numFmtId="170" fontId="16" fillId="0" borderId="0" xfId="59" applyNumberFormat="1" applyFont="1" applyBorder="1"/>
    <xf numFmtId="10" fontId="16" fillId="0" borderId="0" xfId="0" applyNumberFormat="1" applyFont="1" applyFill="1" applyBorder="1" applyAlignment="1">
      <alignment horizontal="center"/>
    </xf>
    <xf numFmtId="37" fontId="40" fillId="0" borderId="29" xfId="0" applyFont="1" applyBorder="1"/>
    <xf numFmtId="37" fontId="16" fillId="0" borderId="16" xfId="0" applyFont="1" applyBorder="1"/>
    <xf numFmtId="168" fontId="16" fillId="0" borderId="0" xfId="101" applyNumberFormat="1" applyFont="1" applyBorder="1"/>
    <xf numFmtId="37" fontId="18" fillId="0" borderId="16" xfId="0" applyFont="1" applyBorder="1"/>
    <xf numFmtId="168" fontId="16" fillId="0" borderId="26" xfId="101" applyNumberFormat="1" applyFont="1" applyBorder="1"/>
    <xf numFmtId="37" fontId="0" fillId="0" borderId="13" xfId="0" applyBorder="1"/>
    <xf numFmtId="37" fontId="25" fillId="0" borderId="0" xfId="0" applyFont="1" applyBorder="1"/>
    <xf numFmtId="37" fontId="24" fillId="0" borderId="0" xfId="0" applyFont="1"/>
    <xf numFmtId="37" fontId="24" fillId="0" borderId="10" xfId="0" applyFont="1" applyBorder="1"/>
    <xf numFmtId="37" fontId="25" fillId="0" borderId="0" xfId="0" applyFont="1" applyBorder="1" applyAlignment="1">
      <alignment horizontal="center"/>
    </xf>
    <xf numFmtId="39" fontId="25" fillId="0" borderId="0" xfId="0" applyNumberFormat="1" applyFont="1" applyAlignment="1">
      <alignment horizontal="center"/>
    </xf>
    <xf numFmtId="37" fontId="25" fillId="0" borderId="0" xfId="0" applyFont="1" applyAlignment="1">
      <alignment horizontal="center"/>
    </xf>
    <xf numFmtId="37" fontId="24" fillId="0" borderId="0" xfId="0" applyFont="1" applyAlignment="1">
      <alignment horizontal="center"/>
    </xf>
    <xf numFmtId="37" fontId="24" fillId="0" borderId="0" xfId="0" applyFont="1" applyBorder="1" applyAlignment="1">
      <alignment horizontal="left"/>
    </xf>
    <xf numFmtId="174" fontId="24" fillId="0" borderId="10" xfId="95" applyNumberFormat="1" applyFont="1" applyFill="1" applyBorder="1" applyAlignment="1">
      <alignment horizontal="center"/>
    </xf>
    <xf numFmtId="174" fontId="24" fillId="0" borderId="0" xfId="95" applyNumberFormat="1" applyFont="1" applyFill="1" applyBorder="1" applyAlignment="1">
      <alignment horizontal="center"/>
    </xf>
    <xf numFmtId="173" fontId="25" fillId="0" borderId="0" xfId="0" applyNumberFormat="1" applyFont="1" applyBorder="1" applyAlignment="1">
      <alignment horizontal="left" indent="1"/>
    </xf>
    <xf numFmtId="37" fontId="0" fillId="0" borderId="0" xfId="0" applyNumberFormat="1" applyFill="1"/>
    <xf numFmtId="37" fontId="43" fillId="0" borderId="0" xfId="0" applyNumberFormat="1" applyFont="1" applyFill="1"/>
    <xf numFmtId="37" fontId="0" fillId="0" borderId="0" xfId="0" applyNumberFormat="1"/>
    <xf numFmtId="37" fontId="24" fillId="0" borderId="12" xfId="0" applyFont="1" applyFill="1" applyBorder="1"/>
    <xf numFmtId="37" fontId="24" fillId="0" borderId="12" xfId="0" applyNumberFormat="1" applyFont="1" applyFill="1" applyBorder="1"/>
    <xf numFmtId="37" fontId="24" fillId="20" borderId="23" xfId="59" applyNumberFormat="1" applyFont="1" applyFill="1" applyBorder="1"/>
    <xf numFmtId="37" fontId="25" fillId="0" borderId="0" xfId="0" applyNumberFormat="1" applyFont="1" applyBorder="1"/>
    <xf numFmtId="10" fontId="13" fillId="0" borderId="0" xfId="101" applyNumberFormat="1" applyFont="1" applyAlignment="1" applyProtection="1"/>
    <xf numFmtId="5" fontId="16" fillId="0" borderId="0" xfId="59" applyNumberFormat="1" applyFont="1" applyFill="1" applyBorder="1" applyAlignment="1">
      <alignment horizontal="center"/>
    </xf>
    <xf numFmtId="0" fontId="79" fillId="0" borderId="0" xfId="88" applyFont="1"/>
    <xf numFmtId="0" fontId="0" fillId="0" borderId="0" xfId="0" applyNumberFormat="1"/>
    <xf numFmtId="37" fontId="0" fillId="23" borderId="0" xfId="0" applyFill="1"/>
    <xf numFmtId="0" fontId="0" fillId="23" borderId="0" xfId="0" applyNumberFormat="1" applyFill="1"/>
    <xf numFmtId="10" fontId="28" fillId="0" borderId="0" xfId="94" applyNumberFormat="1" applyFont="1" applyFill="1" applyBorder="1" applyAlignment="1" applyProtection="1"/>
    <xf numFmtId="37" fontId="13" fillId="0" borderId="0" xfId="0" applyFont="1"/>
    <xf numFmtId="5" fontId="6" fillId="0" borderId="0" xfId="95" applyNumberFormat="1" applyFont="1"/>
    <xf numFmtId="7" fontId="4" fillId="0" borderId="0" xfId="94" applyNumberFormat="1"/>
    <xf numFmtId="7" fontId="4" fillId="0" borderId="10" xfId="94" applyNumberFormat="1" applyBorder="1" applyProtection="1"/>
    <xf numFmtId="10" fontId="80" fillId="0" borderId="0" xfId="94" applyNumberFormat="1" applyFont="1" applyFill="1" applyAlignment="1" applyProtection="1"/>
    <xf numFmtId="10" fontId="9" fillId="0" borderId="0" xfId="101" applyNumberFormat="1" applyFont="1"/>
    <xf numFmtId="10" fontId="13" fillId="0" borderId="0" xfId="90" applyNumberFormat="1" applyFont="1"/>
    <xf numFmtId="5" fontId="46" fillId="0" borderId="0" xfId="59" applyNumberFormat="1" applyFont="1" applyFill="1"/>
    <xf numFmtId="188" fontId="13" fillId="0" borderId="0" xfId="55" applyNumberFormat="1" applyFont="1" applyBorder="1" applyAlignment="1"/>
    <xf numFmtId="175" fontId="35" fillId="0" borderId="10" xfId="88" applyNumberFormat="1" applyFont="1" applyFill="1" applyBorder="1" applyProtection="1"/>
    <xf numFmtId="37" fontId="81" fillId="0" borderId="0" xfId="0" applyFont="1"/>
    <xf numFmtId="37" fontId="0" fillId="0" borderId="0" xfId="0" applyNumberFormat="1" applyFont="1"/>
    <xf numFmtId="186" fontId="45" fillId="0" borderId="0" xfId="94" applyNumberFormat="1" applyFont="1" applyBorder="1"/>
    <xf numFmtId="5" fontId="19" fillId="0" borderId="0" xfId="59" applyNumberFormat="1" applyFont="1" applyFill="1" applyBorder="1"/>
    <xf numFmtId="37" fontId="18" fillId="0" borderId="16" xfId="0" applyFont="1" applyFill="1" applyBorder="1"/>
    <xf numFmtId="37" fontId="24" fillId="0" borderId="0" xfId="87" applyNumberFormat="1" applyFont="1" applyFill="1" applyBorder="1"/>
    <xf numFmtId="0" fontId="16" fillId="0" borderId="0" xfId="95" applyNumberFormat="1" applyFont="1" applyFill="1"/>
    <xf numFmtId="37" fontId="47" fillId="0" borderId="0" xfId="0" applyFont="1" applyBorder="1"/>
    <xf numFmtId="37" fontId="16" fillId="0" borderId="0" xfId="0" applyFont="1" applyBorder="1" applyAlignment="1">
      <alignment horizontal="right"/>
    </xf>
    <xf numFmtId="37" fontId="47" fillId="0" borderId="0" xfId="0" applyFont="1" applyFill="1" applyBorder="1" applyAlignment="1">
      <alignment horizontal="center"/>
    </xf>
    <xf numFmtId="170" fontId="16" fillId="0" borderId="25" xfId="59" applyNumberFormat="1" applyFont="1" applyBorder="1"/>
    <xf numFmtId="5" fontId="18" fillId="0" borderId="0" xfId="55" applyNumberFormat="1" applyFont="1" applyFill="1" applyBorder="1"/>
    <xf numFmtId="168" fontId="16" fillId="0" borderId="0" xfId="101" applyNumberFormat="1" applyFont="1" applyFill="1" applyBorder="1" applyAlignment="1">
      <alignment horizontal="center"/>
    </xf>
    <xf numFmtId="175" fontId="35" fillId="0" borderId="0" xfId="88" applyNumberFormat="1" applyFont="1" applyFill="1" applyBorder="1" applyProtection="1"/>
    <xf numFmtId="10" fontId="0" fillId="0" borderId="0" xfId="101" applyNumberFormat="1" applyFont="1"/>
    <xf numFmtId="10" fontId="22" fillId="0" borderId="0" xfId="101" applyNumberFormat="1" applyFont="1"/>
    <xf numFmtId="168" fontId="5" fillId="0" borderId="0" xfId="101" applyNumberFormat="1" applyFont="1"/>
    <xf numFmtId="37" fontId="25" fillId="0" borderId="0" xfId="91" applyNumberFormat="1" applyFont="1" applyFill="1" applyAlignment="1">
      <alignment horizontal="center"/>
    </xf>
    <xf numFmtId="168" fontId="25" fillId="0" borderId="0" xfId="0" applyNumberFormat="1" applyFont="1" applyFill="1"/>
    <xf numFmtId="17" fontId="25" fillId="0" borderId="0" xfId="0" applyNumberFormat="1" applyFont="1" applyFill="1" applyAlignment="1">
      <alignment horizontal="center"/>
    </xf>
    <xf numFmtId="10" fontId="25" fillId="0" borderId="0" xfId="0" applyNumberFormat="1" applyFont="1" applyFill="1"/>
    <xf numFmtId="10" fontId="13" fillId="0" borderId="0" xfId="94" applyFont="1" applyFill="1" applyBorder="1" applyAlignment="1" applyProtection="1"/>
    <xf numFmtId="14" fontId="5" fillId="0" borderId="0" xfId="91" applyNumberFormat="1" applyFont="1"/>
    <xf numFmtId="10" fontId="9" fillId="0" borderId="0" xfId="101" applyNumberFormat="1" applyFont="1" applyFill="1"/>
    <xf numFmtId="10" fontId="2" fillId="0" borderId="0" xfId="94" applyNumberFormat="1" applyFont="1" applyFill="1" applyBorder="1" applyAlignment="1" applyProtection="1"/>
    <xf numFmtId="168" fontId="13" fillId="0" borderId="0" xfId="94" applyNumberFormat="1" applyFont="1" applyAlignment="1" applyProtection="1"/>
    <xf numFmtId="0" fontId="25" fillId="0" borderId="0" xfId="88" applyFont="1" applyFill="1" applyBorder="1" applyAlignment="1" applyProtection="1">
      <alignment horizontal="left" indent="1"/>
    </xf>
    <xf numFmtId="164" fontId="35" fillId="0" borderId="23" xfId="88" applyNumberFormat="1" applyFont="1" applyFill="1" applyBorder="1" applyProtection="1"/>
    <xf numFmtId="0" fontId="5" fillId="0" borderId="0" xfId="88" applyFont="1" applyFill="1" applyBorder="1"/>
    <xf numFmtId="37" fontId="25" fillId="0" borderId="0" xfId="91" applyNumberFormat="1" applyFont="1" applyFill="1" applyBorder="1" applyAlignment="1">
      <alignment horizontal="center"/>
    </xf>
    <xf numFmtId="37" fontId="25" fillId="0" borderId="0" xfId="91" applyNumberFormat="1" applyFont="1" applyFill="1" applyAlignment="1" applyProtection="1"/>
    <xf numFmtId="17" fontId="25" fillId="0" borderId="0" xfId="91" applyNumberFormat="1" applyFont="1" applyFill="1" applyProtection="1"/>
    <xf numFmtId="17" fontId="25" fillId="0" borderId="0" xfId="91" applyNumberFormat="1" applyFont="1" applyFill="1" applyAlignment="1" applyProtection="1">
      <alignment horizontal="center"/>
    </xf>
    <xf numFmtId="164" fontId="9" fillId="0" borderId="0" xfId="88" applyNumberFormat="1" applyFont="1" applyFill="1" applyBorder="1"/>
    <xf numFmtId="0" fontId="24" fillId="0" borderId="0" xfId="88" applyFont="1" applyAlignment="1" applyProtection="1">
      <alignment horizontal="right"/>
    </xf>
    <xf numFmtId="189" fontId="43" fillId="0" borderId="0" xfId="88" applyNumberFormat="1" applyFont="1" applyFill="1" applyBorder="1" applyProtection="1"/>
    <xf numFmtId="0" fontId="24" fillId="0" borderId="0" xfId="88" applyFont="1" applyBorder="1" applyAlignment="1" applyProtection="1">
      <alignment horizontal="right"/>
    </xf>
    <xf numFmtId="0" fontId="24" fillId="0" borderId="0" xfId="88" applyFont="1" applyFill="1" applyBorder="1" applyAlignment="1" applyProtection="1">
      <alignment horizontal="right"/>
    </xf>
    <xf numFmtId="7" fontId="6" fillId="0" borderId="0" xfId="95" applyNumberFormat="1" applyFont="1" applyFill="1"/>
    <xf numFmtId="0" fontId="10" fillId="0" borderId="0" xfId="95" applyFont="1" applyFill="1"/>
    <xf numFmtId="1" fontId="43" fillId="0" borderId="0" xfId="88" applyNumberFormat="1" applyFont="1" applyFill="1" applyBorder="1" applyProtection="1"/>
    <xf numFmtId="0" fontId="7" fillId="0" borderId="0" xfId="88" applyFont="1" applyBorder="1"/>
    <xf numFmtId="37" fontId="82" fillId="0" borderId="0" xfId="91" applyFont="1" applyFill="1" applyAlignment="1">
      <alignment horizontal="right"/>
    </xf>
    <xf numFmtId="166" fontId="84" fillId="0" borderId="0" xfId="91" applyNumberFormat="1" applyFont="1" applyFill="1" applyAlignment="1">
      <alignment horizontal="centerContinuous"/>
    </xf>
    <xf numFmtId="166" fontId="84" fillId="0" borderId="0" xfId="0" applyNumberFormat="1" applyFont="1" applyFill="1" applyAlignment="1">
      <alignment horizontal="centerContinuous"/>
    </xf>
    <xf numFmtId="166" fontId="84" fillId="0" borderId="0" xfId="91" applyNumberFormat="1" applyFont="1" applyFill="1" applyAlignment="1" applyProtection="1">
      <alignment horizontal="centerContinuous"/>
    </xf>
    <xf numFmtId="17" fontId="83" fillId="0" borderId="0" xfId="88" applyNumberFormat="1" applyFont="1" applyFill="1" applyAlignment="1" applyProtection="1">
      <alignment horizontal="center"/>
    </xf>
    <xf numFmtId="166" fontId="85" fillId="0" borderId="0" xfId="91" applyNumberFormat="1" applyFont="1" applyFill="1"/>
    <xf numFmtId="9" fontId="43" fillId="0" borderId="0" xfId="101" applyFont="1" applyFill="1" applyBorder="1" applyProtection="1"/>
    <xf numFmtId="168" fontId="0" fillId="0" borderId="0" xfId="101" applyNumberFormat="1" applyFont="1"/>
    <xf numFmtId="37" fontId="18" fillId="0" borderId="12" xfId="0" applyFont="1" applyFill="1" applyBorder="1"/>
    <xf numFmtId="181" fontId="18" fillId="0" borderId="0" xfId="0" applyNumberFormat="1" applyFont="1" applyBorder="1" applyAlignment="1">
      <alignment horizontal="left"/>
    </xf>
    <xf numFmtId="0" fontId="86" fillId="0" borderId="0" xfId="88" applyFont="1"/>
    <xf numFmtId="0" fontId="83" fillId="0" borderId="0" xfId="88" applyFont="1" applyAlignment="1" applyProtection="1">
      <alignment horizontal="center" wrapText="1"/>
    </xf>
    <xf numFmtId="175" fontId="87" fillId="0" borderId="0" xfId="88" applyNumberFormat="1" applyFont="1" applyFill="1" applyProtection="1"/>
    <xf numFmtId="176" fontId="83" fillId="0" borderId="0" xfId="88" applyNumberFormat="1" applyFont="1" applyAlignment="1" applyProtection="1">
      <alignment horizontal="center" wrapText="1"/>
    </xf>
    <xf numFmtId="164" fontId="87" fillId="0" borderId="0" xfId="88" applyNumberFormat="1" applyFont="1" applyFill="1" applyBorder="1" applyProtection="1"/>
    <xf numFmtId="43" fontId="79" fillId="0" borderId="0" xfId="55" applyFont="1"/>
    <xf numFmtId="175" fontId="34" fillId="0" borderId="0" xfId="88" quotePrefix="1" applyNumberFormat="1" applyFont="1" applyFill="1" applyProtection="1"/>
    <xf numFmtId="37" fontId="16" fillId="0" borderId="0" xfId="0" applyNumberFormat="1" applyFont="1" applyFill="1"/>
    <xf numFmtId="190" fontId="5" fillId="0" borderId="0" xfId="94" applyNumberFormat="1" applyFont="1"/>
    <xf numFmtId="10" fontId="18" fillId="0" borderId="0" xfId="101" applyNumberFormat="1" applyFont="1"/>
    <xf numFmtId="10" fontId="19" fillId="0" borderId="0" xfId="101" applyNumberFormat="1" applyFont="1" applyFill="1" applyBorder="1"/>
    <xf numFmtId="37" fontId="24" fillId="0" borderId="0" xfId="0" applyNumberFormat="1" applyFont="1"/>
    <xf numFmtId="10" fontId="24" fillId="0" borderId="0" xfId="102" applyNumberFormat="1" applyFont="1" applyFill="1"/>
    <xf numFmtId="5" fontId="18" fillId="0" borderId="0" xfId="95" applyNumberFormat="1" applyFont="1" applyFill="1"/>
    <xf numFmtId="10" fontId="18" fillId="0" borderId="0" xfId="101" applyNumberFormat="1" applyFont="1" applyFill="1"/>
    <xf numFmtId="43" fontId="43" fillId="0" borderId="0" xfId="55" applyFont="1" applyFill="1" applyProtection="1"/>
    <xf numFmtId="4" fontId="79" fillId="0" borderId="0" xfId="88" applyNumberFormat="1" applyFont="1"/>
    <xf numFmtId="4" fontId="9" fillId="0" borderId="0" xfId="88" applyNumberFormat="1" applyFont="1" applyFill="1"/>
    <xf numFmtId="4" fontId="9" fillId="0" borderId="0" xfId="88" applyNumberFormat="1" applyFont="1"/>
    <xf numFmtId="0" fontId="24" fillId="0" borderId="0" xfId="88" applyFont="1" applyAlignment="1" applyProtection="1">
      <alignment horizontal="center"/>
    </xf>
    <xf numFmtId="0" fontId="42" fillId="0" borderId="0" xfId="88" applyFont="1" applyFill="1" applyBorder="1" applyAlignment="1" applyProtection="1">
      <alignment horizontal="center" vertical="center" wrapText="1"/>
    </xf>
    <xf numFmtId="37" fontId="18" fillId="0" borderId="16" xfId="0" applyFont="1" applyFill="1" applyBorder="1" applyAlignment="1">
      <alignment horizontal="left"/>
    </xf>
    <xf numFmtId="37" fontId="18" fillId="0" borderId="0" xfId="0" applyFont="1" applyFill="1" applyBorder="1" applyAlignment="1">
      <alignment horizontal="left"/>
    </xf>
    <xf numFmtId="37" fontId="40" fillId="0" borderId="29" xfId="0" applyFont="1" applyFill="1" applyBorder="1" applyAlignment="1">
      <alignment horizontal="left"/>
    </xf>
    <xf numFmtId="37" fontId="40" fillId="0" borderId="15" xfId="0" applyFont="1" applyFill="1" applyBorder="1" applyAlignment="1">
      <alignment horizontal="left"/>
    </xf>
    <xf numFmtId="181" fontId="18" fillId="0" borderId="0" xfId="95" applyNumberFormat="1" applyFont="1" applyFill="1" applyAlignment="1">
      <alignment horizontal="left"/>
    </xf>
  </cellXfs>
  <cellStyles count="114">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 3" xfId="57"/>
    <cellStyle name="Comma 4" xfId="111"/>
    <cellStyle name="Comma0" xfId="58"/>
    <cellStyle name="Currency" xfId="59" builtinId="4"/>
    <cellStyle name="Currency 2" xfId="60"/>
    <cellStyle name="Currency 3" xfId="61"/>
    <cellStyle name="Currency 4" xfId="112"/>
    <cellStyle name="Currency0" xfId="62"/>
    <cellStyle name="Date" xfId="63"/>
    <cellStyle name="Explanatory Text" xfId="64" builtinId="53" customBuiltin="1"/>
    <cellStyle name="Explanatory Text 2" xfId="65"/>
    <cellStyle name="Good" xfId="66" builtinId="26" customBuiltin="1"/>
    <cellStyle name="Good 2" xfId="67"/>
    <cellStyle name="Heading 1" xfId="68" builtinId="16" customBuiltin="1"/>
    <cellStyle name="Heading 1 2" xfId="69"/>
    <cellStyle name="Heading 2" xfId="70" builtinId="17" customBuiltin="1"/>
    <cellStyle name="Heading 2 2" xfId="71"/>
    <cellStyle name="Heading 3" xfId="72" builtinId="18" customBuiltin="1"/>
    <cellStyle name="Heading 3 2" xfId="73"/>
    <cellStyle name="Heading 4" xfId="74" builtinId="19" customBuiltin="1"/>
    <cellStyle name="Heading 4 2" xfId="75"/>
    <cellStyle name="Input" xfId="76" builtinId="20" customBuiltin="1"/>
    <cellStyle name="Input 2" xfId="77"/>
    <cellStyle name="Linked Cell" xfId="78" builtinId="24" customBuiltin="1"/>
    <cellStyle name="Linked Cell 2" xfId="79"/>
    <cellStyle name="Lisa" xfId="80"/>
    <cellStyle name="Neutral" xfId="81" builtinId="28" customBuiltin="1"/>
    <cellStyle name="Neutral 2" xfId="82"/>
    <cellStyle name="Normal" xfId="0" builtinId="0"/>
    <cellStyle name="Normal 2" xfId="83"/>
    <cellStyle name="Normal 2 2" xfId="84"/>
    <cellStyle name="Normal 2 2 2" xfId="85"/>
    <cellStyle name="Normal 2 3" xfId="86"/>
    <cellStyle name="Normal 3" xfId="87"/>
    <cellStyle name="Normal 4" xfId="110"/>
    <cellStyle name="Normal_AMACAPST" xfId="88"/>
    <cellStyle name="Normal_COC DEC 00 Company" xfId="89"/>
    <cellStyle name="Normal_COSTOF" xfId="90"/>
    <cellStyle name="Normal_COSTOFD" xfId="91"/>
    <cellStyle name="Normal_COSTOFPR" xfId="92"/>
    <cellStyle name="Normal_DEG-5C WACC Rate Yr beginning Jun-11 DRAFT2" xfId="93"/>
    <cellStyle name="Normal_RATEOFRE" xfId="94"/>
    <cellStyle name="Normal_SCHEDULE" xfId="95"/>
    <cellStyle name="Normal_WACC" xfId="96"/>
    <cellStyle name="Note" xfId="97" builtinId="10" customBuiltin="1"/>
    <cellStyle name="Note 2" xfId="98"/>
    <cellStyle name="Output" xfId="99" builtinId="21" customBuiltin="1"/>
    <cellStyle name="Output 2" xfId="100"/>
    <cellStyle name="Percent" xfId="101" builtinId="5"/>
    <cellStyle name="Percent 2" xfId="102"/>
    <cellStyle name="Percent 3" xfId="103"/>
    <cellStyle name="Percent 4" xfId="113"/>
    <cellStyle name="Title" xfId="104" builtinId="15" customBuiltin="1"/>
    <cellStyle name="Title 2" xfId="105"/>
    <cellStyle name="Total" xfId="106" builtinId="25" customBuiltin="1"/>
    <cellStyle name="Total 2" xfId="107"/>
    <cellStyle name="Warning Text" xfId="108" builtinId="11" customBuiltin="1"/>
    <cellStyle name="Warning Text 2" xfId="1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AYMENT%20PROCESSING/Wong%20Matthew/Reports/DailyPaymentTotals_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row r="1">
          <cell r="A1" t="str">
            <v/>
          </cell>
        </row>
        <row r="2">
          <cell r="A2" t="str">
            <v>Posting Date</v>
          </cell>
          <cell r="B2" t="str">
            <v>Payment Type</v>
          </cell>
          <cell r="C2" t="str">
            <v/>
          </cell>
          <cell r="D2" t="str">
            <v>$</v>
          </cell>
          <cell r="E2" t="str">
            <v>Amount</v>
          </cell>
          <cell r="F2" t="str">
            <v>Count</v>
          </cell>
          <cell r="G2" t="str">
            <v>Day</v>
          </cell>
          <cell r="H2" t="str">
            <v>d</v>
          </cell>
          <cell r="I2" t="str">
            <v>PmtType</v>
          </cell>
          <cell r="J2" t="str">
            <v>Group</v>
          </cell>
          <cell r="K2" t="str">
            <v>AvgCount</v>
          </cell>
          <cell r="L2" t="str">
            <v>AvgAmt</v>
          </cell>
          <cell r="M2" t="str">
            <v>Week</v>
          </cell>
          <cell r="N2" t="str">
            <v>Date</v>
          </cell>
          <cell r="O2" t="str">
            <v>Show</v>
          </cell>
        </row>
        <row r="3">
          <cell r="A3" t="str">
            <v>01/01/2020</v>
          </cell>
        </row>
        <row r="4">
          <cell r="A4" t="str">
            <v>01/01/2020</v>
          </cell>
        </row>
        <row r="5">
          <cell r="A5" t="str">
            <v>01/01/2020</v>
          </cell>
        </row>
        <row r="6">
          <cell r="A6" t="str">
            <v>01/01/2020</v>
          </cell>
        </row>
        <row r="7">
          <cell r="A7" t="str">
            <v>01/02/2020</v>
          </cell>
        </row>
        <row r="8">
          <cell r="A8" t="str">
            <v>01/02/2020</v>
          </cell>
        </row>
        <row r="9">
          <cell r="A9" t="str">
            <v>01/02/2020</v>
          </cell>
        </row>
        <row r="10">
          <cell r="A10" t="str">
            <v>01/02/2020</v>
          </cell>
        </row>
        <row r="11">
          <cell r="A11" t="str">
            <v>01/02/2020</v>
          </cell>
        </row>
        <row r="12">
          <cell r="A12" t="str">
            <v>01/02/2020</v>
          </cell>
        </row>
        <row r="13">
          <cell r="A13" t="str">
            <v>01/02/2020</v>
          </cell>
        </row>
        <row r="14">
          <cell r="A14" t="str">
            <v>01/02/2020</v>
          </cell>
        </row>
        <row r="15">
          <cell r="A15" t="str">
            <v>01/02/2020</v>
          </cell>
        </row>
        <row r="16">
          <cell r="A16" t="str">
            <v>01/02/2020</v>
          </cell>
        </row>
        <row r="17">
          <cell r="A17" t="str">
            <v>01/02/2020</v>
          </cell>
        </row>
        <row r="18">
          <cell r="A18" t="str">
            <v>01/02/2020</v>
          </cell>
        </row>
        <row r="19">
          <cell r="A19" t="str">
            <v>01/02/2020</v>
          </cell>
        </row>
        <row r="20">
          <cell r="A20" t="str">
            <v>01/02/2020</v>
          </cell>
        </row>
        <row r="21">
          <cell r="A21" t="str">
            <v>01/03/2020</v>
          </cell>
        </row>
        <row r="22">
          <cell r="A22" t="str">
            <v>01/03/2020</v>
          </cell>
        </row>
        <row r="23">
          <cell r="A23" t="str">
            <v>01/03/2020</v>
          </cell>
        </row>
        <row r="24">
          <cell r="A24" t="str">
            <v>01/03/2020</v>
          </cell>
        </row>
        <row r="25">
          <cell r="A25" t="str">
            <v>01/03/2020</v>
          </cell>
        </row>
        <row r="26">
          <cell r="A26" t="str">
            <v>01/03/2020</v>
          </cell>
        </row>
        <row r="27">
          <cell r="A27" t="str">
            <v>01/03/2020</v>
          </cell>
        </row>
        <row r="28">
          <cell r="A28" t="str">
            <v>01/03/2020</v>
          </cell>
        </row>
        <row r="29">
          <cell r="A29" t="str">
            <v>01/03/2020</v>
          </cell>
        </row>
        <row r="30">
          <cell r="A30" t="str">
            <v>01/03/2020</v>
          </cell>
        </row>
        <row r="31">
          <cell r="A31" t="str">
            <v>01/03/2020</v>
          </cell>
        </row>
        <row r="32">
          <cell r="A32" t="str">
            <v>01/03/2020</v>
          </cell>
        </row>
        <row r="33">
          <cell r="A33" t="str">
            <v>01/04/2020</v>
          </cell>
        </row>
        <row r="34">
          <cell r="A34" t="str">
            <v>01/04/2020</v>
          </cell>
        </row>
        <row r="35">
          <cell r="A35" t="str">
            <v>01/05/2020</v>
          </cell>
        </row>
        <row r="36">
          <cell r="A36" t="str">
            <v>01/06/2020</v>
          </cell>
        </row>
        <row r="37">
          <cell r="A37" t="str">
            <v>01/06/2020</v>
          </cell>
        </row>
        <row r="38">
          <cell r="A38" t="str">
            <v>01/06/2020</v>
          </cell>
        </row>
        <row r="39">
          <cell r="A39" t="str">
            <v>01/06/2020</v>
          </cell>
        </row>
        <row r="40">
          <cell r="A40" t="str">
            <v>01/06/2020</v>
          </cell>
        </row>
        <row r="41">
          <cell r="A41" t="str">
            <v>01/06/2020</v>
          </cell>
        </row>
        <row r="42">
          <cell r="A42" t="str">
            <v>01/06/2020</v>
          </cell>
        </row>
        <row r="43">
          <cell r="A43" t="str">
            <v>01/06/2020</v>
          </cell>
        </row>
        <row r="44">
          <cell r="A44" t="str">
            <v>01/06/2020</v>
          </cell>
        </row>
        <row r="45">
          <cell r="A45" t="str">
            <v>01/06/2020</v>
          </cell>
        </row>
        <row r="46">
          <cell r="A46" t="str">
            <v>01/06/2020</v>
          </cell>
        </row>
        <row r="47">
          <cell r="A47" t="str">
            <v>01/06/2020</v>
          </cell>
        </row>
        <row r="48">
          <cell r="A48" t="str">
            <v>01/07/2020</v>
          </cell>
        </row>
        <row r="49">
          <cell r="A49" t="str">
            <v>01/07/2020</v>
          </cell>
        </row>
        <row r="50">
          <cell r="A50" t="str">
            <v>01/07/2020</v>
          </cell>
        </row>
        <row r="51">
          <cell r="A51" t="str">
            <v>01/07/2020</v>
          </cell>
        </row>
        <row r="52">
          <cell r="A52" t="str">
            <v>01/07/2020</v>
          </cell>
        </row>
        <row r="53">
          <cell r="A53" t="str">
            <v>01/07/2020</v>
          </cell>
        </row>
        <row r="54">
          <cell r="A54" t="str">
            <v>01/07/2020</v>
          </cell>
        </row>
        <row r="55">
          <cell r="A55" t="str">
            <v>01/07/2020</v>
          </cell>
        </row>
        <row r="56">
          <cell r="A56" t="str">
            <v>01/07/2020</v>
          </cell>
        </row>
        <row r="57">
          <cell r="A57" t="str">
            <v>01/07/2020</v>
          </cell>
        </row>
        <row r="58">
          <cell r="A58" t="str">
            <v>01/07/2020</v>
          </cell>
        </row>
        <row r="59">
          <cell r="A59" t="str">
            <v>01/07/2020</v>
          </cell>
        </row>
        <row r="60">
          <cell r="A60" t="str">
            <v>01/07/2020</v>
          </cell>
        </row>
        <row r="61">
          <cell r="A61" t="str">
            <v>01/08/2020</v>
          </cell>
        </row>
        <row r="62">
          <cell r="A62" t="str">
            <v>01/08/2020</v>
          </cell>
        </row>
        <row r="63">
          <cell r="A63" t="str">
            <v>01/08/2020</v>
          </cell>
        </row>
        <row r="64">
          <cell r="A64" t="str">
            <v>01/08/2020</v>
          </cell>
        </row>
        <row r="65">
          <cell r="A65" t="str">
            <v>01/08/2020</v>
          </cell>
        </row>
        <row r="66">
          <cell r="A66" t="str">
            <v>01/08/2020</v>
          </cell>
        </row>
        <row r="67">
          <cell r="A67" t="str">
            <v>01/08/2020</v>
          </cell>
        </row>
        <row r="68">
          <cell r="A68" t="str">
            <v>01/08/2020</v>
          </cell>
        </row>
        <row r="69">
          <cell r="A69" t="str">
            <v>01/08/2020</v>
          </cell>
        </row>
        <row r="70">
          <cell r="A70" t="str">
            <v>01/08/2020</v>
          </cell>
        </row>
        <row r="71">
          <cell r="A71" t="str">
            <v>01/08/2020</v>
          </cell>
        </row>
        <row r="72">
          <cell r="A72" t="str">
            <v>01/08/2020</v>
          </cell>
        </row>
        <row r="73">
          <cell r="A73" t="str">
            <v>01/08/2020</v>
          </cell>
        </row>
        <row r="74">
          <cell r="A74" t="str">
            <v>01/09/2020</v>
          </cell>
        </row>
        <row r="75">
          <cell r="A75" t="str">
            <v>01/09/2020</v>
          </cell>
        </row>
        <row r="76">
          <cell r="A76" t="str">
            <v>01/09/2020</v>
          </cell>
        </row>
        <row r="77">
          <cell r="A77" t="str">
            <v>01/09/2020</v>
          </cell>
        </row>
        <row r="78">
          <cell r="A78" t="str">
            <v>01/09/2020</v>
          </cell>
        </row>
        <row r="79">
          <cell r="A79" t="str">
            <v>01/09/2020</v>
          </cell>
        </row>
        <row r="80">
          <cell r="A80" t="str">
            <v>01/09/2020</v>
          </cell>
        </row>
        <row r="81">
          <cell r="A81" t="str">
            <v>01/09/2020</v>
          </cell>
        </row>
        <row r="82">
          <cell r="A82" t="str">
            <v>01/09/2020</v>
          </cell>
        </row>
        <row r="83">
          <cell r="A83" t="str">
            <v>01/09/2020</v>
          </cell>
        </row>
        <row r="84">
          <cell r="A84" t="str">
            <v>01/09/2020</v>
          </cell>
        </row>
        <row r="85">
          <cell r="A85" t="str">
            <v>01/09/2020</v>
          </cell>
        </row>
        <row r="86">
          <cell r="A86" t="str">
            <v>01/09/2020</v>
          </cell>
        </row>
        <row r="87">
          <cell r="A87" t="str">
            <v>01/10/2020</v>
          </cell>
        </row>
        <row r="88">
          <cell r="A88" t="str">
            <v>01/10/2020</v>
          </cell>
        </row>
        <row r="89">
          <cell r="A89" t="str">
            <v>01/10/2020</v>
          </cell>
        </row>
        <row r="90">
          <cell r="A90" t="str">
            <v>01/10/2020</v>
          </cell>
        </row>
        <row r="91">
          <cell r="A91" t="str">
            <v>01/10/2020</v>
          </cell>
        </row>
        <row r="92">
          <cell r="A92" t="str">
            <v>01/10/2020</v>
          </cell>
        </row>
        <row r="93">
          <cell r="A93" t="str">
            <v>01/10/2020</v>
          </cell>
        </row>
        <row r="94">
          <cell r="A94" t="str">
            <v>01/10/2020</v>
          </cell>
        </row>
        <row r="95">
          <cell r="A95" t="str">
            <v>01/10/2020</v>
          </cell>
        </row>
        <row r="96">
          <cell r="A96" t="str">
            <v>01/10/2020</v>
          </cell>
        </row>
        <row r="97">
          <cell r="A97" t="str">
            <v>01/10/2020</v>
          </cell>
        </row>
        <row r="98">
          <cell r="A98" t="str">
            <v>01/10/2020</v>
          </cell>
        </row>
        <row r="99">
          <cell r="A99" t="str">
            <v>01/10/2020</v>
          </cell>
        </row>
        <row r="100">
          <cell r="A100" t="str">
            <v>01/10/2020</v>
          </cell>
        </row>
        <row r="101">
          <cell r="A101" t="str">
            <v>01/11/2020</v>
          </cell>
        </row>
        <row r="102">
          <cell r="A102" t="str">
            <v>01/11/2020</v>
          </cell>
        </row>
        <row r="103">
          <cell r="A103" t="str">
            <v>01/11/2020</v>
          </cell>
        </row>
        <row r="104">
          <cell r="A104" t="str">
            <v>01/12/2020</v>
          </cell>
        </row>
        <row r="105">
          <cell r="A105" t="str">
            <v>01/13/2020</v>
          </cell>
        </row>
        <row r="106">
          <cell r="A106" t="str">
            <v>01/13/2020</v>
          </cell>
        </row>
        <row r="107">
          <cell r="A107" t="str">
            <v>01/13/2020</v>
          </cell>
        </row>
        <row r="108">
          <cell r="A108" t="str">
            <v>01/13/2020</v>
          </cell>
        </row>
        <row r="109">
          <cell r="A109" t="str">
            <v>01/13/2020</v>
          </cell>
        </row>
        <row r="110">
          <cell r="A110" t="str">
            <v>01/13/2020</v>
          </cell>
        </row>
        <row r="111">
          <cell r="A111" t="str">
            <v>01/13/2020</v>
          </cell>
        </row>
        <row r="112">
          <cell r="A112" t="str">
            <v>01/13/2020</v>
          </cell>
        </row>
        <row r="113">
          <cell r="A113" t="str">
            <v>01/13/2020</v>
          </cell>
        </row>
        <row r="114">
          <cell r="A114" t="str">
            <v>01/14/2020</v>
          </cell>
        </row>
        <row r="115">
          <cell r="A115" t="str">
            <v>01/14/2020</v>
          </cell>
        </row>
        <row r="116">
          <cell r="A116" t="str">
            <v>01/14/2020</v>
          </cell>
        </row>
        <row r="117">
          <cell r="A117" t="str">
            <v>01/14/2020</v>
          </cell>
        </row>
        <row r="118">
          <cell r="A118" t="str">
            <v>01/14/2020</v>
          </cell>
        </row>
        <row r="119">
          <cell r="A119" t="str">
            <v>01/14/2020</v>
          </cell>
        </row>
        <row r="120">
          <cell r="A120" t="str">
            <v>01/14/2020</v>
          </cell>
        </row>
        <row r="121">
          <cell r="A121" t="str">
            <v>01/14/2020</v>
          </cell>
        </row>
        <row r="122">
          <cell r="A122" t="str">
            <v>01/14/2020</v>
          </cell>
        </row>
        <row r="123">
          <cell r="A123" t="str">
            <v>01/14/2020</v>
          </cell>
        </row>
        <row r="124">
          <cell r="A124" t="str">
            <v>01/14/2020</v>
          </cell>
        </row>
        <row r="125">
          <cell r="A125" t="str">
            <v>01/14/2020</v>
          </cell>
        </row>
        <row r="126">
          <cell r="A126" t="str">
            <v>01/15/2020</v>
          </cell>
        </row>
        <row r="127">
          <cell r="A127" t="str">
            <v>01/15/2020</v>
          </cell>
        </row>
        <row r="128">
          <cell r="A128" t="str">
            <v>01/15/2020</v>
          </cell>
        </row>
        <row r="129">
          <cell r="A129" t="str">
            <v>01/15/2020</v>
          </cell>
        </row>
        <row r="130">
          <cell r="A130" t="str">
            <v>01/15/2020</v>
          </cell>
        </row>
        <row r="131">
          <cell r="A131" t="str">
            <v>01/15/2020</v>
          </cell>
        </row>
        <row r="132">
          <cell r="A132" t="str">
            <v>01/15/2020</v>
          </cell>
        </row>
        <row r="133">
          <cell r="A133" t="str">
            <v>01/15/2020</v>
          </cell>
        </row>
        <row r="134">
          <cell r="A134" t="str">
            <v>01/15/2020</v>
          </cell>
        </row>
        <row r="135">
          <cell r="A135" t="str">
            <v>01/15/2020</v>
          </cell>
        </row>
        <row r="136">
          <cell r="A136" t="str">
            <v>01/16/2020</v>
          </cell>
        </row>
        <row r="137">
          <cell r="A137" t="str">
            <v>01/16/2020</v>
          </cell>
        </row>
        <row r="138">
          <cell r="A138" t="str">
            <v>01/16/2020</v>
          </cell>
        </row>
        <row r="139">
          <cell r="A139" t="str">
            <v>01/16/2020</v>
          </cell>
        </row>
        <row r="140">
          <cell r="A140" t="str">
            <v>01/16/2020</v>
          </cell>
        </row>
        <row r="141">
          <cell r="A141" t="str">
            <v>01/16/2020</v>
          </cell>
        </row>
        <row r="142">
          <cell r="A142" t="str">
            <v>01/16/2020</v>
          </cell>
        </row>
        <row r="143">
          <cell r="A143" t="str">
            <v>01/16/2020</v>
          </cell>
        </row>
        <row r="144">
          <cell r="A144" t="str">
            <v>01/16/2020</v>
          </cell>
        </row>
        <row r="145">
          <cell r="A145" t="str">
            <v>01/16/2020</v>
          </cell>
        </row>
        <row r="146">
          <cell r="A146" t="str">
            <v>01/16/2020</v>
          </cell>
        </row>
        <row r="147">
          <cell r="A147" t="str">
            <v>01/16/2020</v>
          </cell>
        </row>
        <row r="148">
          <cell r="A148" t="str">
            <v>01/17/2020</v>
          </cell>
        </row>
        <row r="149">
          <cell r="A149" t="str">
            <v>01/17/2020</v>
          </cell>
        </row>
        <row r="150">
          <cell r="A150" t="str">
            <v>01/17/2020</v>
          </cell>
        </row>
        <row r="151">
          <cell r="A151" t="str">
            <v>01/17/2020</v>
          </cell>
        </row>
        <row r="152">
          <cell r="A152" t="str">
            <v>01/17/2020</v>
          </cell>
        </row>
        <row r="153">
          <cell r="A153" t="str">
            <v>01/17/2020</v>
          </cell>
        </row>
        <row r="154">
          <cell r="A154" t="str">
            <v>01/17/2020</v>
          </cell>
        </row>
        <row r="155">
          <cell r="A155" t="str">
            <v>01/17/2020</v>
          </cell>
        </row>
        <row r="156">
          <cell r="A156" t="str">
            <v>01/17/2020</v>
          </cell>
        </row>
        <row r="157">
          <cell r="A157" t="str">
            <v>01/17/2020</v>
          </cell>
        </row>
        <row r="158">
          <cell r="A158" t="str">
            <v>01/17/2020</v>
          </cell>
        </row>
        <row r="159">
          <cell r="A159" t="str">
            <v>01/17/2020</v>
          </cell>
        </row>
        <row r="160">
          <cell r="A160" t="str">
            <v>01/18/2020</v>
          </cell>
        </row>
        <row r="161">
          <cell r="A161" t="str">
            <v>01/18/2020</v>
          </cell>
        </row>
        <row r="162">
          <cell r="A162" t="str">
            <v>01/18/2020</v>
          </cell>
        </row>
        <row r="163">
          <cell r="A163" t="str">
            <v>01/19/2020</v>
          </cell>
        </row>
        <row r="164">
          <cell r="A164" t="str">
            <v>01/20/2020</v>
          </cell>
        </row>
        <row r="165">
          <cell r="A165" t="str">
            <v>01/20/2020</v>
          </cell>
        </row>
        <row r="166">
          <cell r="A166" t="str">
            <v>01/20/2020</v>
          </cell>
        </row>
        <row r="167">
          <cell r="A167" t="str">
            <v>01/21/2020</v>
          </cell>
        </row>
        <row r="168">
          <cell r="A168" t="str">
            <v>01/21/2020</v>
          </cell>
        </row>
        <row r="169">
          <cell r="A169" t="str">
            <v>01/21/2020</v>
          </cell>
        </row>
        <row r="170">
          <cell r="A170" t="str">
            <v>01/21/2020</v>
          </cell>
        </row>
        <row r="171">
          <cell r="A171" t="str">
            <v>01/21/2020</v>
          </cell>
        </row>
        <row r="172">
          <cell r="A172" t="str">
            <v>01/21/2020</v>
          </cell>
        </row>
        <row r="173">
          <cell r="A173" t="str">
            <v>01/21/2020</v>
          </cell>
        </row>
        <row r="174">
          <cell r="A174" t="str">
            <v>01/21/2020</v>
          </cell>
        </row>
        <row r="175">
          <cell r="A175" t="str">
            <v>01/21/2020</v>
          </cell>
        </row>
        <row r="176">
          <cell r="A176" t="str">
            <v>01/21/2020</v>
          </cell>
        </row>
        <row r="177">
          <cell r="A177" t="str">
            <v>01/21/2020</v>
          </cell>
        </row>
        <row r="178">
          <cell r="A178" t="str">
            <v>01/21/2020</v>
          </cell>
        </row>
        <row r="179">
          <cell r="A179" t="str">
            <v>01/22/2020</v>
          </cell>
        </row>
        <row r="180">
          <cell r="A180" t="str">
            <v>01/22/2020</v>
          </cell>
        </row>
        <row r="181">
          <cell r="A181" t="str">
            <v>01/22/2020</v>
          </cell>
        </row>
        <row r="182">
          <cell r="A182" t="str">
            <v>01/22/2020</v>
          </cell>
        </row>
        <row r="183">
          <cell r="A183" t="str">
            <v>01/22/2020</v>
          </cell>
        </row>
        <row r="184">
          <cell r="A184" t="str">
            <v>01/22/2020</v>
          </cell>
        </row>
        <row r="185">
          <cell r="A185" t="str">
            <v>01/22/2020</v>
          </cell>
        </row>
        <row r="186">
          <cell r="A186" t="str">
            <v>01/22/2020</v>
          </cell>
        </row>
        <row r="187">
          <cell r="A187" t="str">
            <v>01/22/2020</v>
          </cell>
        </row>
        <row r="188">
          <cell r="A188" t="str">
            <v>01/22/2020</v>
          </cell>
        </row>
        <row r="189">
          <cell r="A189" t="str">
            <v>01/22/2020</v>
          </cell>
        </row>
        <row r="190">
          <cell r="A190" t="str">
            <v>01/22/2020</v>
          </cell>
        </row>
        <row r="191">
          <cell r="A191" t="str">
            <v>01/23/2020</v>
          </cell>
        </row>
        <row r="192">
          <cell r="A192" t="str">
            <v>01/23/2020</v>
          </cell>
        </row>
        <row r="193">
          <cell r="A193" t="str">
            <v>01/23/2020</v>
          </cell>
        </row>
        <row r="194">
          <cell r="A194" t="str">
            <v>01/23/2020</v>
          </cell>
        </row>
        <row r="195">
          <cell r="A195" t="str">
            <v>01/23/2020</v>
          </cell>
        </row>
        <row r="196">
          <cell r="A196" t="str">
            <v>01/23/2020</v>
          </cell>
        </row>
        <row r="197">
          <cell r="A197" t="str">
            <v>01/23/2020</v>
          </cell>
        </row>
        <row r="198">
          <cell r="A198" t="str">
            <v>01/23/2020</v>
          </cell>
        </row>
        <row r="199">
          <cell r="A199" t="str">
            <v>01/23/2020</v>
          </cell>
        </row>
        <row r="200">
          <cell r="A200" t="str">
            <v>01/23/2020</v>
          </cell>
        </row>
        <row r="201">
          <cell r="A201" t="str">
            <v>01/23/2020</v>
          </cell>
        </row>
        <row r="202">
          <cell r="A202" t="str">
            <v>01/23/2020</v>
          </cell>
        </row>
        <row r="203">
          <cell r="A203" t="str">
            <v>01/24/2020</v>
          </cell>
        </row>
        <row r="204">
          <cell r="A204" t="str">
            <v>01/24/2020</v>
          </cell>
        </row>
        <row r="205">
          <cell r="A205" t="str">
            <v>01/24/2020</v>
          </cell>
        </row>
        <row r="206">
          <cell r="A206" t="str">
            <v>01/24/2020</v>
          </cell>
        </row>
        <row r="207">
          <cell r="A207" t="str">
            <v>01/24/2020</v>
          </cell>
        </row>
        <row r="208">
          <cell r="A208" t="str">
            <v>01/24/2020</v>
          </cell>
        </row>
        <row r="209">
          <cell r="A209" t="str">
            <v>01/24/2020</v>
          </cell>
        </row>
        <row r="210">
          <cell r="A210" t="str">
            <v>01/24/2020</v>
          </cell>
        </row>
        <row r="211">
          <cell r="A211" t="str">
            <v>01/24/2020</v>
          </cell>
        </row>
        <row r="212">
          <cell r="A212" t="str">
            <v>01/24/2020</v>
          </cell>
        </row>
        <row r="213">
          <cell r="A213" t="str">
            <v>01/24/2020</v>
          </cell>
        </row>
        <row r="214">
          <cell r="A214" t="str">
            <v>01/24/2020</v>
          </cell>
        </row>
        <row r="215">
          <cell r="A215" t="str">
            <v>01/25/2020</v>
          </cell>
        </row>
        <row r="216">
          <cell r="A216" t="str">
            <v>01/25/2020</v>
          </cell>
        </row>
        <row r="217">
          <cell r="A217" t="str">
            <v>01/26/2020</v>
          </cell>
        </row>
        <row r="218">
          <cell r="A218" t="str">
            <v>01/27/2020</v>
          </cell>
        </row>
        <row r="219">
          <cell r="A219" t="str">
            <v>01/27/2020</v>
          </cell>
        </row>
        <row r="220">
          <cell r="A220" t="str">
            <v>01/27/2020</v>
          </cell>
        </row>
        <row r="221">
          <cell r="A221" t="str">
            <v>01/27/2020</v>
          </cell>
        </row>
        <row r="222">
          <cell r="A222" t="str">
            <v>01/27/2020</v>
          </cell>
        </row>
        <row r="223">
          <cell r="A223" t="str">
            <v>01/27/2020</v>
          </cell>
        </row>
        <row r="224">
          <cell r="A224" t="str">
            <v>01/27/2020</v>
          </cell>
        </row>
        <row r="225">
          <cell r="A225" t="str">
            <v>01/27/2020</v>
          </cell>
        </row>
        <row r="226">
          <cell r="A226" t="str">
            <v>01/27/2020</v>
          </cell>
        </row>
        <row r="227">
          <cell r="A227" t="str">
            <v>01/27/2020</v>
          </cell>
        </row>
        <row r="228">
          <cell r="A228" t="str">
            <v>01/27/2020</v>
          </cell>
        </row>
        <row r="229">
          <cell r="A229" t="str">
            <v>01/27/2020</v>
          </cell>
        </row>
        <row r="230">
          <cell r="A230" t="str">
            <v>01/28/2020</v>
          </cell>
        </row>
        <row r="231">
          <cell r="A231" t="str">
            <v>01/28/2020</v>
          </cell>
        </row>
        <row r="232">
          <cell r="A232" t="str">
            <v>01/28/2020</v>
          </cell>
        </row>
        <row r="233">
          <cell r="A233" t="str">
            <v>01/28/2020</v>
          </cell>
        </row>
        <row r="234">
          <cell r="A234" t="str">
            <v>01/28/2020</v>
          </cell>
        </row>
        <row r="235">
          <cell r="A235" t="str">
            <v>01/28/2020</v>
          </cell>
        </row>
        <row r="236">
          <cell r="A236" t="str">
            <v>01/28/2020</v>
          </cell>
        </row>
        <row r="237">
          <cell r="A237" t="str">
            <v>01/28/2020</v>
          </cell>
        </row>
        <row r="238">
          <cell r="A238" t="str">
            <v>01/28/2020</v>
          </cell>
        </row>
        <row r="239">
          <cell r="A239" t="str">
            <v>01/28/2020</v>
          </cell>
        </row>
        <row r="240">
          <cell r="A240" t="str">
            <v>01/28/2020</v>
          </cell>
        </row>
        <row r="241">
          <cell r="A241" t="str">
            <v>01/29/2020</v>
          </cell>
        </row>
        <row r="242">
          <cell r="A242" t="str">
            <v>01/29/2020</v>
          </cell>
        </row>
        <row r="243">
          <cell r="A243" t="str">
            <v>01/29/2020</v>
          </cell>
        </row>
        <row r="244">
          <cell r="A244" t="str">
            <v>01/29/2020</v>
          </cell>
        </row>
        <row r="245">
          <cell r="A245" t="str">
            <v>01/29/2020</v>
          </cell>
        </row>
        <row r="246">
          <cell r="A246" t="str">
            <v>01/29/2020</v>
          </cell>
        </row>
        <row r="247">
          <cell r="A247" t="str">
            <v>01/29/2020</v>
          </cell>
        </row>
        <row r="248">
          <cell r="A248" t="str">
            <v>01/29/2020</v>
          </cell>
        </row>
        <row r="249">
          <cell r="A249" t="str">
            <v>01/29/2020</v>
          </cell>
        </row>
        <row r="250">
          <cell r="A250" t="str">
            <v>01/29/2020</v>
          </cell>
        </row>
        <row r="251">
          <cell r="A251" t="str">
            <v>01/29/2020</v>
          </cell>
        </row>
        <row r="252">
          <cell r="A252" t="str">
            <v>01/29/2020</v>
          </cell>
        </row>
        <row r="253">
          <cell r="A253" t="str">
            <v>01/29/2020</v>
          </cell>
        </row>
        <row r="254">
          <cell r="A254" t="str">
            <v>01/30/2020</v>
          </cell>
        </row>
        <row r="255">
          <cell r="A255" t="str">
            <v>01/30/2020</v>
          </cell>
        </row>
        <row r="256">
          <cell r="A256" t="str">
            <v>01/30/2020</v>
          </cell>
        </row>
        <row r="257">
          <cell r="A257" t="str">
            <v>01/30/2020</v>
          </cell>
        </row>
        <row r="258">
          <cell r="A258" t="str">
            <v>01/30/2020</v>
          </cell>
        </row>
        <row r="259">
          <cell r="A259" t="str">
            <v>01/30/2020</v>
          </cell>
        </row>
        <row r="260">
          <cell r="A260" t="str">
            <v>01/30/2020</v>
          </cell>
        </row>
        <row r="261">
          <cell r="A261" t="str">
            <v>01/30/2020</v>
          </cell>
        </row>
        <row r="262">
          <cell r="A262" t="str">
            <v>01/30/2020</v>
          </cell>
        </row>
        <row r="263">
          <cell r="A263" t="str">
            <v>01/30/2020</v>
          </cell>
        </row>
        <row r="264">
          <cell r="A264" t="str">
            <v>01/30/2020</v>
          </cell>
        </row>
        <row r="265">
          <cell r="A265" t="str">
            <v>01/30/2020</v>
          </cell>
        </row>
        <row r="266">
          <cell r="A266" t="str">
            <v>01/31/2020</v>
          </cell>
        </row>
        <row r="267">
          <cell r="A267" t="str">
            <v>01/31/2020</v>
          </cell>
        </row>
        <row r="268">
          <cell r="A268" t="str">
            <v>01/31/2020</v>
          </cell>
        </row>
        <row r="269">
          <cell r="A269" t="str">
            <v>01/31/2020</v>
          </cell>
        </row>
        <row r="270">
          <cell r="A270" t="str">
            <v>01/31/2020</v>
          </cell>
        </row>
        <row r="271">
          <cell r="A271" t="str">
            <v>01/31/2020</v>
          </cell>
        </row>
        <row r="272">
          <cell r="A272" t="str">
            <v>01/31/2020</v>
          </cell>
        </row>
        <row r="273">
          <cell r="A273" t="str">
            <v>01/31/2020</v>
          </cell>
        </row>
        <row r="274">
          <cell r="A274" t="str">
            <v>01/31/2020</v>
          </cell>
        </row>
        <row r="275">
          <cell r="A275" t="str">
            <v>01/31/2020</v>
          </cell>
        </row>
        <row r="276">
          <cell r="A276" t="str">
            <v>01/31/2020</v>
          </cell>
        </row>
        <row r="277">
          <cell r="A277" t="str">
            <v>01/31/2020</v>
          </cell>
        </row>
        <row r="278">
          <cell r="A278" t="str">
            <v>02/01/2020</v>
          </cell>
        </row>
        <row r="279">
          <cell r="A279" t="str">
            <v>02/01/2020</v>
          </cell>
        </row>
        <row r="280">
          <cell r="A280" t="str">
            <v>02/01/2020</v>
          </cell>
        </row>
        <row r="281">
          <cell r="A281" t="str">
            <v>02/01/2020</v>
          </cell>
        </row>
        <row r="282">
          <cell r="A282" t="str">
            <v>02/02/2020</v>
          </cell>
        </row>
        <row r="283">
          <cell r="A283" t="str">
            <v>02/03/2020</v>
          </cell>
        </row>
        <row r="284">
          <cell r="A284" t="str">
            <v>02/03/2020</v>
          </cell>
        </row>
        <row r="285">
          <cell r="A285" t="str">
            <v>02/03/2020</v>
          </cell>
        </row>
        <row r="286">
          <cell r="A286" t="str">
            <v>02/03/2020</v>
          </cell>
        </row>
        <row r="287">
          <cell r="A287" t="str">
            <v>02/03/2020</v>
          </cell>
        </row>
        <row r="288">
          <cell r="A288" t="str">
            <v>02/03/2020</v>
          </cell>
        </row>
        <row r="289">
          <cell r="A289" t="str">
            <v>02/03/2020</v>
          </cell>
        </row>
        <row r="290">
          <cell r="A290" t="str">
            <v>02/03/2020</v>
          </cell>
        </row>
        <row r="291">
          <cell r="A291" t="str">
            <v>02/03/2020</v>
          </cell>
        </row>
        <row r="292">
          <cell r="A292" t="str">
            <v>02/03/2020</v>
          </cell>
        </row>
        <row r="293">
          <cell r="A293" t="str">
            <v>02/03/2020</v>
          </cell>
        </row>
        <row r="294">
          <cell r="A294" t="str">
            <v>02/03/2020</v>
          </cell>
        </row>
        <row r="295">
          <cell r="A295" t="str">
            <v>02/03/2020</v>
          </cell>
        </row>
        <row r="296">
          <cell r="A296" t="str">
            <v>02/04/2020</v>
          </cell>
        </row>
        <row r="297">
          <cell r="A297" t="str">
            <v>02/04/2020</v>
          </cell>
        </row>
        <row r="298">
          <cell r="A298" t="str">
            <v>02/04/2020</v>
          </cell>
        </row>
        <row r="299">
          <cell r="A299" t="str">
            <v>02/04/2020</v>
          </cell>
        </row>
        <row r="300">
          <cell r="A300" t="str">
            <v>02/04/2020</v>
          </cell>
        </row>
        <row r="301">
          <cell r="A301" t="str">
            <v>02/04/2020</v>
          </cell>
        </row>
        <row r="302">
          <cell r="A302" t="str">
            <v>02/04/2020</v>
          </cell>
        </row>
        <row r="303">
          <cell r="A303" t="str">
            <v>02/04/2020</v>
          </cell>
        </row>
        <row r="304">
          <cell r="A304" t="str">
            <v>02/04/2020</v>
          </cell>
        </row>
        <row r="305">
          <cell r="A305" t="str">
            <v>02/04/2020</v>
          </cell>
        </row>
        <row r="306">
          <cell r="A306" t="str">
            <v>02/04/2020</v>
          </cell>
        </row>
        <row r="307">
          <cell r="A307" t="str">
            <v>02/04/2020</v>
          </cell>
        </row>
        <row r="308">
          <cell r="A308" t="str">
            <v>02/04/2020</v>
          </cell>
        </row>
        <row r="309">
          <cell r="A309" t="str">
            <v>02/05/2020</v>
          </cell>
        </row>
        <row r="310">
          <cell r="A310" t="str">
            <v>02/05/2020</v>
          </cell>
        </row>
        <row r="311">
          <cell r="A311" t="str">
            <v>02/05/2020</v>
          </cell>
        </row>
        <row r="312">
          <cell r="A312" t="str">
            <v>02/05/2020</v>
          </cell>
        </row>
        <row r="313">
          <cell r="A313" t="str">
            <v>02/05/2020</v>
          </cell>
        </row>
        <row r="314">
          <cell r="A314" t="str">
            <v>02/05/2020</v>
          </cell>
        </row>
        <row r="315">
          <cell r="A315" t="str">
            <v>02/05/2020</v>
          </cell>
        </row>
        <row r="316">
          <cell r="A316" t="str">
            <v>02/05/2020</v>
          </cell>
        </row>
        <row r="317">
          <cell r="A317" t="str">
            <v>02/05/2020</v>
          </cell>
        </row>
        <row r="318">
          <cell r="A318" t="str">
            <v>02/05/2020</v>
          </cell>
        </row>
        <row r="319">
          <cell r="A319" t="str">
            <v>02/05/2020</v>
          </cell>
        </row>
        <row r="320">
          <cell r="A320" t="str">
            <v>02/06/2020</v>
          </cell>
        </row>
        <row r="321">
          <cell r="A321" t="str">
            <v>02/06/2020</v>
          </cell>
        </row>
        <row r="322">
          <cell r="A322" t="str">
            <v>02/06/2020</v>
          </cell>
        </row>
        <row r="323">
          <cell r="A323" t="str">
            <v>02/06/2020</v>
          </cell>
        </row>
        <row r="324">
          <cell r="A324" t="str">
            <v>02/06/2020</v>
          </cell>
        </row>
        <row r="325">
          <cell r="A325" t="str">
            <v>02/06/2020</v>
          </cell>
        </row>
        <row r="326">
          <cell r="A326" t="str">
            <v>02/06/2020</v>
          </cell>
        </row>
        <row r="327">
          <cell r="A327" t="str">
            <v>02/06/2020</v>
          </cell>
        </row>
        <row r="328">
          <cell r="A328" t="str">
            <v>02/06/2020</v>
          </cell>
        </row>
        <row r="329">
          <cell r="A329" t="str">
            <v>02/06/2020</v>
          </cell>
        </row>
        <row r="330">
          <cell r="A330" t="str">
            <v>02/06/2020</v>
          </cell>
        </row>
        <row r="331">
          <cell r="A331" t="str">
            <v>02/06/2020</v>
          </cell>
        </row>
        <row r="332">
          <cell r="A332" t="str">
            <v>02/06/2020</v>
          </cell>
        </row>
        <row r="333">
          <cell r="A333" t="str">
            <v>02/07/2020</v>
          </cell>
        </row>
        <row r="334">
          <cell r="A334" t="str">
            <v>02/07/2020</v>
          </cell>
        </row>
        <row r="335">
          <cell r="A335" t="str">
            <v>02/07/2020</v>
          </cell>
        </row>
        <row r="336">
          <cell r="A336" t="str">
            <v>02/07/2020</v>
          </cell>
        </row>
        <row r="337">
          <cell r="A337" t="str">
            <v>02/07/2020</v>
          </cell>
        </row>
        <row r="338">
          <cell r="A338" t="str">
            <v>02/07/2020</v>
          </cell>
        </row>
        <row r="339">
          <cell r="A339" t="str">
            <v>02/07/2020</v>
          </cell>
        </row>
        <row r="340">
          <cell r="A340" t="str">
            <v>02/07/2020</v>
          </cell>
        </row>
        <row r="341">
          <cell r="A341" t="str">
            <v>02/07/2020</v>
          </cell>
        </row>
        <row r="342">
          <cell r="A342" t="str">
            <v>02/07/2020</v>
          </cell>
        </row>
        <row r="343">
          <cell r="A343" t="str">
            <v>02/07/2020</v>
          </cell>
        </row>
        <row r="344">
          <cell r="A344" t="str">
            <v>02/07/2020</v>
          </cell>
        </row>
        <row r="345">
          <cell r="A345" t="str">
            <v>02/07/2020</v>
          </cell>
        </row>
        <row r="346">
          <cell r="A346" t="str">
            <v>02/08/2020</v>
          </cell>
        </row>
        <row r="347">
          <cell r="A347" t="str">
            <v>02/08/2020</v>
          </cell>
        </row>
        <row r="348">
          <cell r="A348" t="str">
            <v>02/08/2020</v>
          </cell>
        </row>
        <row r="349">
          <cell r="A349" t="str">
            <v>02/09/2020</v>
          </cell>
        </row>
        <row r="350">
          <cell r="A350" t="str">
            <v>02/10/2020</v>
          </cell>
        </row>
        <row r="351">
          <cell r="A351" t="str">
            <v>02/10/2020</v>
          </cell>
        </row>
        <row r="352">
          <cell r="A352" t="str">
            <v>02/10/2020</v>
          </cell>
        </row>
        <row r="353">
          <cell r="A353" t="str">
            <v>02/10/2020</v>
          </cell>
        </row>
        <row r="354">
          <cell r="A354" t="str">
            <v>02/10/2020</v>
          </cell>
        </row>
        <row r="355">
          <cell r="A355" t="str">
            <v>02/10/2020</v>
          </cell>
        </row>
        <row r="356">
          <cell r="A356" t="str">
            <v>02/10/2020</v>
          </cell>
        </row>
        <row r="357">
          <cell r="A357" t="str">
            <v>02/10/2020</v>
          </cell>
        </row>
        <row r="358">
          <cell r="A358" t="str">
            <v>02/10/2020</v>
          </cell>
        </row>
        <row r="359">
          <cell r="A359" t="str">
            <v>02/10/2020</v>
          </cell>
        </row>
        <row r="360">
          <cell r="A360" t="str">
            <v>02/10/2020</v>
          </cell>
        </row>
        <row r="361">
          <cell r="A361" t="str">
            <v>02/10/2020</v>
          </cell>
        </row>
        <row r="362">
          <cell r="A362" t="str">
            <v>02/10/2020</v>
          </cell>
        </row>
        <row r="363">
          <cell r="A363" t="str">
            <v>02/11/2020</v>
          </cell>
        </row>
        <row r="364">
          <cell r="A364" t="str">
            <v>02/11/2020</v>
          </cell>
        </row>
        <row r="365">
          <cell r="A365" t="str">
            <v>02/11/2020</v>
          </cell>
        </row>
        <row r="366">
          <cell r="A366" t="str">
            <v>02/11/2020</v>
          </cell>
        </row>
        <row r="367">
          <cell r="A367" t="str">
            <v>02/11/2020</v>
          </cell>
        </row>
        <row r="368">
          <cell r="A368" t="str">
            <v>02/11/2020</v>
          </cell>
        </row>
        <row r="369">
          <cell r="A369" t="str">
            <v>02/11/2020</v>
          </cell>
        </row>
        <row r="370">
          <cell r="A370" t="str">
            <v>02/11/2020</v>
          </cell>
        </row>
        <row r="371">
          <cell r="A371" t="str">
            <v>02/11/2020</v>
          </cell>
        </row>
        <row r="372">
          <cell r="A372" t="str">
            <v>02/11/2020</v>
          </cell>
        </row>
        <row r="373">
          <cell r="A373" t="str">
            <v>02/11/2020</v>
          </cell>
        </row>
        <row r="374">
          <cell r="A374" t="str">
            <v>02/11/2020</v>
          </cell>
        </row>
        <row r="375">
          <cell r="A375" t="str">
            <v>02/11/2020</v>
          </cell>
        </row>
        <row r="376">
          <cell r="A376" t="str">
            <v>02/12/2020</v>
          </cell>
        </row>
        <row r="377">
          <cell r="A377" t="str">
            <v>02/12/2020</v>
          </cell>
        </row>
        <row r="378">
          <cell r="A378" t="str">
            <v>02/12/2020</v>
          </cell>
        </row>
        <row r="379">
          <cell r="A379" t="str">
            <v>02/12/2020</v>
          </cell>
        </row>
        <row r="380">
          <cell r="A380" t="str">
            <v>02/12/2020</v>
          </cell>
        </row>
        <row r="381">
          <cell r="A381" t="str">
            <v>02/12/2020</v>
          </cell>
        </row>
        <row r="382">
          <cell r="A382" t="str">
            <v>02/12/2020</v>
          </cell>
        </row>
        <row r="383">
          <cell r="A383" t="str">
            <v>02/12/2020</v>
          </cell>
        </row>
        <row r="384">
          <cell r="A384" t="str">
            <v>02/12/2020</v>
          </cell>
        </row>
        <row r="385">
          <cell r="A385" t="str">
            <v>02/12/2020</v>
          </cell>
        </row>
        <row r="386">
          <cell r="A386" t="str">
            <v>02/12/2020</v>
          </cell>
        </row>
        <row r="387">
          <cell r="A387" t="str">
            <v>02/12/2020</v>
          </cell>
        </row>
        <row r="388">
          <cell r="A388" t="str">
            <v>02/12/2020</v>
          </cell>
        </row>
        <row r="389">
          <cell r="A389" t="str">
            <v>02/12/2020</v>
          </cell>
        </row>
        <row r="390">
          <cell r="A390" t="str">
            <v>02/12/2020</v>
          </cell>
        </row>
        <row r="391">
          <cell r="A391" t="str">
            <v>02/13/2020</v>
          </cell>
        </row>
        <row r="392">
          <cell r="A392" t="str">
            <v>02/13/2020</v>
          </cell>
        </row>
        <row r="393">
          <cell r="A393" t="str">
            <v>02/13/2020</v>
          </cell>
        </row>
        <row r="394">
          <cell r="A394" t="str">
            <v>02/13/2020</v>
          </cell>
        </row>
        <row r="395">
          <cell r="A395" t="str">
            <v>02/13/2020</v>
          </cell>
        </row>
        <row r="396">
          <cell r="A396" t="str">
            <v>02/13/2020</v>
          </cell>
        </row>
        <row r="397">
          <cell r="A397" t="str">
            <v>02/13/2020</v>
          </cell>
        </row>
        <row r="398">
          <cell r="A398" t="str">
            <v>02/13/2020</v>
          </cell>
        </row>
        <row r="399">
          <cell r="A399" t="str">
            <v>02/13/2020</v>
          </cell>
        </row>
        <row r="400">
          <cell r="A400" t="str">
            <v>02/13/2020</v>
          </cell>
        </row>
        <row r="401">
          <cell r="A401" t="str">
            <v>02/13/2020</v>
          </cell>
        </row>
        <row r="402">
          <cell r="A402" t="str">
            <v>02/13/2020</v>
          </cell>
        </row>
        <row r="403">
          <cell r="A403" t="str">
            <v>02/14/2020</v>
          </cell>
        </row>
        <row r="404">
          <cell r="A404" t="str">
            <v>02/14/2020</v>
          </cell>
        </row>
        <row r="405">
          <cell r="A405" t="str">
            <v>02/14/2020</v>
          </cell>
        </row>
        <row r="406">
          <cell r="A406" t="str">
            <v>02/14/2020</v>
          </cell>
        </row>
        <row r="407">
          <cell r="A407" t="str">
            <v>02/14/2020</v>
          </cell>
        </row>
        <row r="408">
          <cell r="A408" t="str">
            <v>02/14/2020</v>
          </cell>
        </row>
        <row r="409">
          <cell r="A409" t="str">
            <v>02/14/2020</v>
          </cell>
        </row>
        <row r="410">
          <cell r="A410" t="str">
            <v>02/14/2020</v>
          </cell>
        </row>
        <row r="411">
          <cell r="A411" t="str">
            <v>02/14/2020</v>
          </cell>
        </row>
        <row r="412">
          <cell r="A412" t="str">
            <v>02/14/2020</v>
          </cell>
        </row>
        <row r="413">
          <cell r="A413" t="str">
            <v>02/14/2020</v>
          </cell>
        </row>
        <row r="414">
          <cell r="A414" t="str">
            <v>02/14/2020</v>
          </cell>
        </row>
        <row r="415">
          <cell r="A415" t="str">
            <v>02/15/2020</v>
          </cell>
        </row>
        <row r="416">
          <cell r="A416" t="str">
            <v>02/15/2020</v>
          </cell>
        </row>
        <row r="417">
          <cell r="A417" t="str">
            <v>02/16/2020</v>
          </cell>
        </row>
        <row r="418">
          <cell r="A418" t="str">
            <v>02/17/2020</v>
          </cell>
        </row>
        <row r="419">
          <cell r="A419" t="str">
            <v>02/17/2020</v>
          </cell>
        </row>
        <row r="420">
          <cell r="A420" t="str">
            <v>02/17/2020</v>
          </cell>
        </row>
        <row r="421">
          <cell r="A421" t="str">
            <v>02/18/2020</v>
          </cell>
        </row>
        <row r="422">
          <cell r="A422" t="str">
            <v>02/18/2020</v>
          </cell>
        </row>
        <row r="423">
          <cell r="A423" t="str">
            <v>02/18/2020</v>
          </cell>
        </row>
        <row r="424">
          <cell r="A424" t="str">
            <v>02/18/2020</v>
          </cell>
        </row>
        <row r="425">
          <cell r="A425" t="str">
            <v>02/18/2020</v>
          </cell>
        </row>
        <row r="426">
          <cell r="A426" t="str">
            <v>02/18/2020</v>
          </cell>
        </row>
        <row r="427">
          <cell r="A427" t="str">
            <v>02/18/2020</v>
          </cell>
        </row>
        <row r="428">
          <cell r="A428" t="str">
            <v>02/18/2020</v>
          </cell>
        </row>
        <row r="429">
          <cell r="A429" t="str">
            <v>02/18/2020</v>
          </cell>
        </row>
        <row r="430">
          <cell r="A430" t="str">
            <v>02/18/2020</v>
          </cell>
        </row>
        <row r="431">
          <cell r="A431" t="str">
            <v>02/18/2020</v>
          </cell>
        </row>
        <row r="432">
          <cell r="A432" t="str">
            <v>02/18/2020</v>
          </cell>
        </row>
        <row r="433">
          <cell r="A433" t="str">
            <v>02/19/2020</v>
          </cell>
        </row>
        <row r="434">
          <cell r="A434" t="str">
            <v>02/19/2020</v>
          </cell>
        </row>
        <row r="435">
          <cell r="A435" t="str">
            <v>02/19/2020</v>
          </cell>
        </row>
        <row r="436">
          <cell r="A436" t="str">
            <v>02/19/2020</v>
          </cell>
        </row>
        <row r="437">
          <cell r="A437" t="str">
            <v>02/19/2020</v>
          </cell>
        </row>
        <row r="438">
          <cell r="A438" t="str">
            <v>02/19/2020</v>
          </cell>
        </row>
        <row r="439">
          <cell r="A439" t="str">
            <v>02/19/2020</v>
          </cell>
        </row>
        <row r="440">
          <cell r="A440" t="str">
            <v>02/19/2020</v>
          </cell>
        </row>
        <row r="441">
          <cell r="A441" t="str">
            <v>02/19/2020</v>
          </cell>
        </row>
        <row r="442">
          <cell r="A442" t="str">
            <v>02/19/2020</v>
          </cell>
        </row>
        <row r="443">
          <cell r="A443" t="str">
            <v>02/19/2020</v>
          </cell>
        </row>
        <row r="444">
          <cell r="A444" t="str">
            <v>02/19/2020</v>
          </cell>
        </row>
        <row r="445">
          <cell r="A445" t="str">
            <v>02/20/2020</v>
          </cell>
        </row>
        <row r="446">
          <cell r="A446" t="str">
            <v>02/20/2020</v>
          </cell>
        </row>
        <row r="447">
          <cell r="A447" t="str">
            <v>02/20/2020</v>
          </cell>
        </row>
        <row r="448">
          <cell r="A448" t="str">
            <v>02/20/2020</v>
          </cell>
        </row>
        <row r="449">
          <cell r="A449" t="str">
            <v>02/20/2020</v>
          </cell>
        </row>
        <row r="450">
          <cell r="A450" t="str">
            <v>02/20/2020</v>
          </cell>
        </row>
        <row r="451">
          <cell r="A451" t="str">
            <v>02/20/2020</v>
          </cell>
        </row>
        <row r="452">
          <cell r="A452" t="str">
            <v>02/20/2020</v>
          </cell>
        </row>
        <row r="453">
          <cell r="A453" t="str">
            <v>02/20/2020</v>
          </cell>
        </row>
        <row r="454">
          <cell r="A454" t="str">
            <v>02/20/2020</v>
          </cell>
        </row>
        <row r="455">
          <cell r="A455" t="str">
            <v>02/20/2020</v>
          </cell>
        </row>
        <row r="456">
          <cell r="A456" t="str">
            <v>02/20/2020</v>
          </cell>
        </row>
        <row r="457">
          <cell r="A457" t="str">
            <v>02/21/2020</v>
          </cell>
        </row>
        <row r="458">
          <cell r="A458" t="str">
            <v>02/21/2020</v>
          </cell>
        </row>
        <row r="459">
          <cell r="A459" t="str">
            <v>02/21/2020</v>
          </cell>
        </row>
        <row r="460">
          <cell r="A460" t="str">
            <v>02/21/2020</v>
          </cell>
        </row>
        <row r="461">
          <cell r="A461" t="str">
            <v>02/21/2020</v>
          </cell>
        </row>
        <row r="462">
          <cell r="A462" t="str">
            <v>02/21/2020</v>
          </cell>
        </row>
        <row r="463">
          <cell r="A463" t="str">
            <v>02/21/2020</v>
          </cell>
        </row>
        <row r="464">
          <cell r="A464" t="str">
            <v>02/21/2020</v>
          </cell>
        </row>
        <row r="465">
          <cell r="A465" t="str">
            <v>02/21/2020</v>
          </cell>
        </row>
        <row r="466">
          <cell r="A466" t="str">
            <v>02/21/2020</v>
          </cell>
        </row>
        <row r="467">
          <cell r="A467" t="str">
            <v>02/21/2020</v>
          </cell>
        </row>
        <row r="468">
          <cell r="A468" t="str">
            <v>02/21/2020</v>
          </cell>
        </row>
        <row r="469">
          <cell r="A469" t="str">
            <v>02/22/2020</v>
          </cell>
        </row>
        <row r="470">
          <cell r="A470" t="str">
            <v>02/22/2020</v>
          </cell>
        </row>
        <row r="471">
          <cell r="A471" t="str">
            <v>02/22/2020</v>
          </cell>
        </row>
        <row r="472">
          <cell r="A472" t="str">
            <v>02/23/2020</v>
          </cell>
        </row>
        <row r="473">
          <cell r="A473" t="str">
            <v>02/24/2020</v>
          </cell>
        </row>
        <row r="474">
          <cell r="A474" t="str">
            <v>02/24/2020</v>
          </cell>
        </row>
        <row r="475">
          <cell r="A475" t="str">
            <v>02/24/2020</v>
          </cell>
        </row>
        <row r="476">
          <cell r="A476" t="str">
            <v>02/24/2020</v>
          </cell>
        </row>
        <row r="477">
          <cell r="A477" t="str">
            <v>02/24/2020</v>
          </cell>
        </row>
        <row r="478">
          <cell r="A478" t="str">
            <v>02/24/2020</v>
          </cell>
        </row>
        <row r="479">
          <cell r="A479" t="str">
            <v>02/24/2020</v>
          </cell>
        </row>
        <row r="480">
          <cell r="A480" t="str">
            <v>02/24/2020</v>
          </cell>
        </row>
        <row r="481">
          <cell r="A481" t="str">
            <v>02/24/2020</v>
          </cell>
        </row>
        <row r="482">
          <cell r="A482" t="str">
            <v>02/24/2020</v>
          </cell>
        </row>
        <row r="483">
          <cell r="A483" t="str">
            <v>02/24/2020</v>
          </cell>
        </row>
        <row r="484">
          <cell r="A484" t="str">
            <v>02/24/2020</v>
          </cell>
        </row>
        <row r="485">
          <cell r="A485" t="str">
            <v>02/25/2020</v>
          </cell>
        </row>
        <row r="486">
          <cell r="A486" t="str">
            <v>02/25/2020</v>
          </cell>
        </row>
        <row r="487">
          <cell r="A487" t="str">
            <v>02/25/2020</v>
          </cell>
        </row>
        <row r="488">
          <cell r="A488" t="str">
            <v>02/25/2020</v>
          </cell>
        </row>
        <row r="489">
          <cell r="A489" t="str">
            <v>02/25/2020</v>
          </cell>
        </row>
        <row r="490">
          <cell r="A490" t="str">
            <v>02/25/2020</v>
          </cell>
        </row>
        <row r="491">
          <cell r="A491" t="str">
            <v>02/25/2020</v>
          </cell>
        </row>
        <row r="492">
          <cell r="A492" t="str">
            <v>02/25/2020</v>
          </cell>
        </row>
        <row r="493">
          <cell r="A493" t="str">
            <v>02/25/2020</v>
          </cell>
        </row>
        <row r="494">
          <cell r="A494" t="str">
            <v>02/25/2020</v>
          </cell>
        </row>
        <row r="495">
          <cell r="A495" t="str">
            <v>02/25/2020</v>
          </cell>
        </row>
        <row r="496">
          <cell r="A496" t="str">
            <v>02/25/2020</v>
          </cell>
        </row>
        <row r="497">
          <cell r="A497" t="str">
            <v>02/25/2020</v>
          </cell>
        </row>
        <row r="498">
          <cell r="A498" t="str">
            <v>02/25/2020</v>
          </cell>
        </row>
        <row r="499">
          <cell r="A499" t="str">
            <v>02/26/2020</v>
          </cell>
        </row>
        <row r="500">
          <cell r="A500" t="str">
            <v>02/26/2020</v>
          </cell>
        </row>
        <row r="501">
          <cell r="A501" t="str">
            <v>02/26/2020</v>
          </cell>
        </row>
        <row r="502">
          <cell r="A502" t="str">
            <v>02/26/2020</v>
          </cell>
        </row>
        <row r="503">
          <cell r="A503" t="str">
            <v>02/26/2020</v>
          </cell>
        </row>
        <row r="504">
          <cell r="A504" t="str">
            <v>02/26/2020</v>
          </cell>
        </row>
        <row r="505">
          <cell r="A505" t="str">
            <v>02/26/2020</v>
          </cell>
        </row>
        <row r="506">
          <cell r="A506" t="str">
            <v>02/26/2020</v>
          </cell>
        </row>
        <row r="507">
          <cell r="A507" t="str">
            <v>02/26/2020</v>
          </cell>
        </row>
        <row r="508">
          <cell r="A508" t="str">
            <v>02/26/2020</v>
          </cell>
        </row>
        <row r="509">
          <cell r="A509" t="str">
            <v>02/26/2020</v>
          </cell>
        </row>
        <row r="510">
          <cell r="A510" t="str">
            <v>02/27/2020</v>
          </cell>
        </row>
        <row r="511">
          <cell r="A511" t="str">
            <v>02/27/2020</v>
          </cell>
        </row>
        <row r="512">
          <cell r="A512" t="str">
            <v>02/27/2020</v>
          </cell>
        </row>
        <row r="513">
          <cell r="A513" t="str">
            <v>02/27/2020</v>
          </cell>
        </row>
        <row r="514">
          <cell r="A514" t="str">
            <v>02/27/2020</v>
          </cell>
        </row>
        <row r="515">
          <cell r="A515" t="str">
            <v>02/27/2020</v>
          </cell>
        </row>
        <row r="516">
          <cell r="A516" t="str">
            <v>02/27/2020</v>
          </cell>
        </row>
        <row r="517">
          <cell r="A517" t="str">
            <v>02/27/2020</v>
          </cell>
        </row>
        <row r="518">
          <cell r="A518" t="str">
            <v>02/27/2020</v>
          </cell>
        </row>
        <row r="519">
          <cell r="A519" t="str">
            <v>02/27/2020</v>
          </cell>
        </row>
        <row r="520">
          <cell r="A520" t="str">
            <v>02/27/2020</v>
          </cell>
        </row>
        <row r="521">
          <cell r="A521" t="str">
            <v>02/27/2020</v>
          </cell>
        </row>
        <row r="522">
          <cell r="A522" t="str">
            <v>02/28/2020</v>
          </cell>
        </row>
        <row r="523">
          <cell r="A523" t="str">
            <v>02/28/2020</v>
          </cell>
        </row>
        <row r="524">
          <cell r="A524" t="str">
            <v>02/28/2020</v>
          </cell>
        </row>
        <row r="525">
          <cell r="A525" t="str">
            <v>02/28/2020</v>
          </cell>
        </row>
        <row r="526">
          <cell r="A526" t="str">
            <v>02/28/2020</v>
          </cell>
        </row>
        <row r="527">
          <cell r="A527" t="str">
            <v>02/28/2020</v>
          </cell>
        </row>
        <row r="528">
          <cell r="A528" t="str">
            <v>02/28/2020</v>
          </cell>
        </row>
        <row r="529">
          <cell r="A529" t="str">
            <v>02/28/2020</v>
          </cell>
        </row>
        <row r="530">
          <cell r="A530" t="str">
            <v>02/28/2020</v>
          </cell>
        </row>
        <row r="531">
          <cell r="A531" t="str">
            <v>02/28/2020</v>
          </cell>
        </row>
        <row r="532">
          <cell r="A532" t="str">
            <v>02/28/2020</v>
          </cell>
        </row>
        <row r="533">
          <cell r="A533" t="str">
            <v>02/28/2020</v>
          </cell>
        </row>
        <row r="534">
          <cell r="A534" t="str">
            <v>02/29/2020</v>
          </cell>
        </row>
        <row r="535">
          <cell r="A535" t="str">
            <v>02/29/2020</v>
          </cell>
        </row>
        <row r="536">
          <cell r="A536" t="str">
            <v>03/01/2020</v>
          </cell>
        </row>
        <row r="537">
          <cell r="A537" t="str">
            <v>03/01/2020</v>
          </cell>
        </row>
        <row r="538">
          <cell r="A538" t="str">
            <v>03/02/2020</v>
          </cell>
        </row>
        <row r="539">
          <cell r="A539" t="str">
            <v>03/02/2020</v>
          </cell>
        </row>
        <row r="540">
          <cell r="A540" t="str">
            <v>03/02/2020</v>
          </cell>
        </row>
        <row r="541">
          <cell r="A541" t="str">
            <v>03/02/2020</v>
          </cell>
        </row>
        <row r="542">
          <cell r="A542" t="str">
            <v>03/02/2020</v>
          </cell>
        </row>
        <row r="543">
          <cell r="A543" t="str">
            <v>03/02/2020</v>
          </cell>
        </row>
        <row r="544">
          <cell r="A544" t="str">
            <v>03/02/2020</v>
          </cell>
        </row>
        <row r="545">
          <cell r="A545" t="str">
            <v>03/02/2020</v>
          </cell>
        </row>
        <row r="546">
          <cell r="A546" t="str">
            <v>03/02/2020</v>
          </cell>
        </row>
        <row r="547">
          <cell r="A547" t="str">
            <v>03/02/2020</v>
          </cell>
        </row>
        <row r="548">
          <cell r="A548" t="str">
            <v>03/02/2020</v>
          </cell>
        </row>
        <row r="549">
          <cell r="A549" t="str">
            <v>03/02/2020</v>
          </cell>
        </row>
        <row r="550">
          <cell r="A550" t="str">
            <v>03/03/2020</v>
          </cell>
        </row>
        <row r="551">
          <cell r="A551" t="str">
            <v>03/03/2020</v>
          </cell>
        </row>
        <row r="552">
          <cell r="A552" t="str">
            <v>03/03/2020</v>
          </cell>
        </row>
        <row r="553">
          <cell r="A553" t="str">
            <v>03/03/2020</v>
          </cell>
        </row>
        <row r="554">
          <cell r="A554" t="str">
            <v>03/03/2020</v>
          </cell>
        </row>
        <row r="555">
          <cell r="A555" t="str">
            <v>03/03/2020</v>
          </cell>
        </row>
        <row r="556">
          <cell r="A556" t="str">
            <v>03/03/2020</v>
          </cell>
        </row>
        <row r="557">
          <cell r="A557" t="str">
            <v>03/03/2020</v>
          </cell>
        </row>
        <row r="558">
          <cell r="A558" t="str">
            <v>03/03/2020</v>
          </cell>
        </row>
        <row r="559">
          <cell r="A559" t="str">
            <v>03/03/2020</v>
          </cell>
        </row>
        <row r="560">
          <cell r="A560" t="str">
            <v>03/03/2020</v>
          </cell>
        </row>
        <row r="561">
          <cell r="A561" t="str">
            <v>03/04/2020</v>
          </cell>
        </row>
        <row r="562">
          <cell r="A562" t="str">
            <v>03/04/2020</v>
          </cell>
        </row>
        <row r="563">
          <cell r="A563" t="str">
            <v>03/04/2020</v>
          </cell>
        </row>
        <row r="564">
          <cell r="A564" t="str">
            <v>03/04/2020</v>
          </cell>
        </row>
        <row r="565">
          <cell r="A565" t="str">
            <v>03/04/2020</v>
          </cell>
        </row>
        <row r="566">
          <cell r="A566" t="str">
            <v>03/04/2020</v>
          </cell>
        </row>
        <row r="567">
          <cell r="A567" t="str">
            <v>03/04/2020</v>
          </cell>
        </row>
        <row r="568">
          <cell r="A568" t="str">
            <v>03/04/2020</v>
          </cell>
        </row>
        <row r="569">
          <cell r="A569" t="str">
            <v>03/04/2020</v>
          </cell>
        </row>
        <row r="570">
          <cell r="A570" t="str">
            <v>03/04/2020</v>
          </cell>
        </row>
        <row r="571">
          <cell r="A571" t="str">
            <v>03/04/2020</v>
          </cell>
        </row>
        <row r="572">
          <cell r="A572" t="str">
            <v>03/04/2020</v>
          </cell>
        </row>
        <row r="573">
          <cell r="A573" t="str">
            <v>03/04/2020</v>
          </cell>
        </row>
        <row r="574">
          <cell r="A574" t="str">
            <v>03/05/2020</v>
          </cell>
        </row>
        <row r="575">
          <cell r="A575" t="str">
            <v>03/05/2020</v>
          </cell>
        </row>
        <row r="576">
          <cell r="A576" t="str">
            <v>03/05/2020</v>
          </cell>
        </row>
        <row r="577">
          <cell r="A577" t="str">
            <v>03/05/2020</v>
          </cell>
        </row>
        <row r="578">
          <cell r="A578" t="str">
            <v>03/05/2020</v>
          </cell>
        </row>
        <row r="579">
          <cell r="A579" t="str">
            <v>03/05/2020</v>
          </cell>
        </row>
        <row r="580">
          <cell r="A580" t="str">
            <v>03/05/2020</v>
          </cell>
        </row>
        <row r="581">
          <cell r="A581" t="str">
            <v>03/05/2020</v>
          </cell>
        </row>
        <row r="582">
          <cell r="A582" t="str">
            <v>03/05/2020</v>
          </cell>
        </row>
        <row r="583">
          <cell r="A583" t="str">
            <v>03/05/2020</v>
          </cell>
        </row>
        <row r="584">
          <cell r="A584" t="str">
            <v>03/05/2020</v>
          </cell>
        </row>
        <row r="585">
          <cell r="A585" t="str">
            <v>03/06/2020</v>
          </cell>
        </row>
        <row r="586">
          <cell r="A586" t="str">
            <v>03/06/2020</v>
          </cell>
        </row>
        <row r="587">
          <cell r="A587" t="str">
            <v>03/06/2020</v>
          </cell>
        </row>
        <row r="588">
          <cell r="A588" t="str">
            <v>03/06/2020</v>
          </cell>
        </row>
        <row r="589">
          <cell r="A589" t="str">
            <v>03/06/2020</v>
          </cell>
        </row>
        <row r="590">
          <cell r="A590" t="str">
            <v>03/06/2020</v>
          </cell>
        </row>
        <row r="591">
          <cell r="A591" t="str">
            <v>03/06/2020</v>
          </cell>
        </row>
        <row r="592">
          <cell r="A592" t="str">
            <v>03/06/2020</v>
          </cell>
        </row>
        <row r="593">
          <cell r="A593" t="str">
            <v>03/06/2020</v>
          </cell>
        </row>
        <row r="594">
          <cell r="A594" t="str">
            <v>03/06/2020</v>
          </cell>
        </row>
        <row r="595">
          <cell r="A595" t="str">
            <v>03/06/2020</v>
          </cell>
        </row>
        <row r="596">
          <cell r="A596" t="str">
            <v>03/06/2020</v>
          </cell>
        </row>
        <row r="597">
          <cell r="A597" t="str">
            <v>03/06/2020</v>
          </cell>
        </row>
        <row r="598">
          <cell r="A598" t="str">
            <v>03/07/2020</v>
          </cell>
        </row>
        <row r="599">
          <cell r="A599" t="str">
            <v>03/07/2020</v>
          </cell>
        </row>
        <row r="600">
          <cell r="A600" t="str">
            <v>03/08/2020</v>
          </cell>
        </row>
        <row r="601">
          <cell r="A601" t="str">
            <v>03/09/2020</v>
          </cell>
        </row>
        <row r="602">
          <cell r="A602" t="str">
            <v>03/09/2020</v>
          </cell>
        </row>
        <row r="603">
          <cell r="A603" t="str">
            <v>03/09/2020</v>
          </cell>
        </row>
        <row r="604">
          <cell r="A604" t="str">
            <v>03/09/2020</v>
          </cell>
        </row>
        <row r="605">
          <cell r="A605" t="str">
            <v>03/09/2020</v>
          </cell>
        </row>
        <row r="606">
          <cell r="A606" t="str">
            <v>03/09/2020</v>
          </cell>
        </row>
        <row r="607">
          <cell r="A607" t="str">
            <v>03/09/2020</v>
          </cell>
        </row>
        <row r="608">
          <cell r="A608" t="str">
            <v>03/09/2020</v>
          </cell>
        </row>
        <row r="609">
          <cell r="A609" t="str">
            <v>03/09/2020</v>
          </cell>
        </row>
        <row r="610">
          <cell r="A610" t="str">
            <v>03/09/2020</v>
          </cell>
        </row>
        <row r="611">
          <cell r="A611" t="str">
            <v>03/09/2020</v>
          </cell>
        </row>
        <row r="612">
          <cell r="A612" t="str">
            <v>03/09/2020</v>
          </cell>
        </row>
        <row r="613">
          <cell r="A613" t="str">
            <v>03/10/2020</v>
          </cell>
        </row>
        <row r="614">
          <cell r="A614" t="str">
            <v>03/10/2020</v>
          </cell>
        </row>
        <row r="615">
          <cell r="A615" t="str">
            <v>03/10/2020</v>
          </cell>
        </row>
        <row r="616">
          <cell r="A616" t="str">
            <v>03/10/2020</v>
          </cell>
        </row>
        <row r="617">
          <cell r="A617" t="str">
            <v>03/10/2020</v>
          </cell>
        </row>
        <row r="618">
          <cell r="A618" t="str">
            <v>03/10/2020</v>
          </cell>
        </row>
        <row r="619">
          <cell r="A619" t="str">
            <v>03/10/2020</v>
          </cell>
        </row>
        <row r="620">
          <cell r="A620" t="str">
            <v>03/10/2020</v>
          </cell>
        </row>
        <row r="621">
          <cell r="A621" t="str">
            <v>03/10/2020</v>
          </cell>
        </row>
        <row r="622">
          <cell r="A622" t="str">
            <v>03/10/2020</v>
          </cell>
        </row>
        <row r="623">
          <cell r="A623" t="str">
            <v>03/11/2020</v>
          </cell>
        </row>
        <row r="624">
          <cell r="A624" t="str">
            <v>03/11/2020</v>
          </cell>
        </row>
        <row r="625">
          <cell r="A625" t="str">
            <v>03/11/2020</v>
          </cell>
        </row>
        <row r="626">
          <cell r="A626" t="str">
            <v>03/11/2020</v>
          </cell>
        </row>
        <row r="627">
          <cell r="A627" t="str">
            <v>03/11/2020</v>
          </cell>
        </row>
        <row r="628">
          <cell r="A628" t="str">
            <v>03/11/2020</v>
          </cell>
        </row>
        <row r="629">
          <cell r="A629" t="str">
            <v>03/11/2020</v>
          </cell>
        </row>
        <row r="630">
          <cell r="A630" t="str">
            <v>03/11/2020</v>
          </cell>
        </row>
        <row r="631">
          <cell r="A631" t="str">
            <v>03/11/2020</v>
          </cell>
        </row>
        <row r="632">
          <cell r="A632" t="str">
            <v>03/11/2020</v>
          </cell>
        </row>
        <row r="633">
          <cell r="A633" t="str">
            <v>03/11/2020</v>
          </cell>
        </row>
        <row r="634">
          <cell r="A634" t="str">
            <v>03/12/2020</v>
          </cell>
        </row>
        <row r="635">
          <cell r="A635" t="str">
            <v>03/12/2020</v>
          </cell>
        </row>
        <row r="636">
          <cell r="A636" t="str">
            <v>03/12/2020</v>
          </cell>
        </row>
        <row r="637">
          <cell r="A637" t="str">
            <v>03/12/2020</v>
          </cell>
        </row>
        <row r="638">
          <cell r="A638" t="str">
            <v>03/12/2020</v>
          </cell>
        </row>
        <row r="639">
          <cell r="A639" t="str">
            <v>03/12/2020</v>
          </cell>
        </row>
        <row r="640">
          <cell r="A640" t="str">
            <v>03/12/2020</v>
          </cell>
        </row>
        <row r="641">
          <cell r="A641" t="str">
            <v>03/12/2020</v>
          </cell>
        </row>
        <row r="642">
          <cell r="A642" t="str">
            <v>03/12/2020</v>
          </cell>
        </row>
        <row r="643">
          <cell r="A643" t="str">
            <v>03/12/2020</v>
          </cell>
        </row>
        <row r="644">
          <cell r="A644" t="str">
            <v>03/13/2020</v>
          </cell>
        </row>
        <row r="645">
          <cell r="A645" t="str">
            <v>03/13/2020</v>
          </cell>
        </row>
        <row r="646">
          <cell r="A646" t="str">
            <v>03/13/2020</v>
          </cell>
        </row>
        <row r="647">
          <cell r="A647" t="str">
            <v>03/13/2020</v>
          </cell>
        </row>
        <row r="648">
          <cell r="A648" t="str">
            <v>03/13/2020</v>
          </cell>
        </row>
        <row r="649">
          <cell r="A649" t="str">
            <v>03/13/2020</v>
          </cell>
        </row>
        <row r="650">
          <cell r="A650" t="str">
            <v>03/13/2020</v>
          </cell>
        </row>
        <row r="651">
          <cell r="A651" t="str">
            <v>03/13/2020</v>
          </cell>
        </row>
        <row r="652">
          <cell r="A652" t="str">
            <v>03/13/2020</v>
          </cell>
        </row>
        <row r="653">
          <cell r="A653" t="str">
            <v>03/13/2020</v>
          </cell>
        </row>
        <row r="654">
          <cell r="A654" t="str">
            <v>03/13/2020</v>
          </cell>
        </row>
        <row r="655">
          <cell r="A655" t="str">
            <v>03/13/2020</v>
          </cell>
        </row>
        <row r="656">
          <cell r="A656" t="str">
            <v>03/14/2020</v>
          </cell>
        </row>
        <row r="657">
          <cell r="A657" t="str">
            <v>03/14/2020</v>
          </cell>
        </row>
        <row r="658">
          <cell r="A658" t="str">
            <v>03/15/2020</v>
          </cell>
        </row>
        <row r="659">
          <cell r="A659" t="str">
            <v>03/16/2020</v>
          </cell>
        </row>
        <row r="660">
          <cell r="A660" t="str">
            <v>03/16/2020</v>
          </cell>
        </row>
        <row r="661">
          <cell r="A661" t="str">
            <v>03/16/2020</v>
          </cell>
        </row>
        <row r="662">
          <cell r="A662" t="str">
            <v>03/16/2020</v>
          </cell>
        </row>
        <row r="663">
          <cell r="A663" t="str">
            <v>03/16/2020</v>
          </cell>
        </row>
        <row r="664">
          <cell r="A664" t="str">
            <v>03/16/2020</v>
          </cell>
        </row>
        <row r="665">
          <cell r="A665" t="str">
            <v>03/16/2020</v>
          </cell>
        </row>
        <row r="666">
          <cell r="A666" t="str">
            <v>03/16/2020</v>
          </cell>
        </row>
        <row r="667">
          <cell r="A667" t="str">
            <v>03/16/2020</v>
          </cell>
        </row>
        <row r="668">
          <cell r="A668" t="str">
            <v>03/16/2020</v>
          </cell>
        </row>
        <row r="669">
          <cell r="A669" t="str">
            <v>03/17/2020</v>
          </cell>
        </row>
        <row r="670">
          <cell r="A670" t="str">
            <v>03/17/2020</v>
          </cell>
        </row>
        <row r="671">
          <cell r="A671" t="str">
            <v>03/17/2020</v>
          </cell>
        </row>
        <row r="672">
          <cell r="A672" t="str">
            <v>03/17/2020</v>
          </cell>
        </row>
        <row r="673">
          <cell r="A673" t="str">
            <v>03/17/2020</v>
          </cell>
        </row>
        <row r="674">
          <cell r="A674" t="str">
            <v>03/17/2020</v>
          </cell>
        </row>
        <row r="675">
          <cell r="A675" t="str">
            <v>03/17/2020</v>
          </cell>
        </row>
        <row r="676">
          <cell r="A676" t="str">
            <v>03/17/2020</v>
          </cell>
        </row>
        <row r="677">
          <cell r="A677" t="str">
            <v>03/17/2020</v>
          </cell>
        </row>
        <row r="678">
          <cell r="A678" t="str">
            <v>03/17/2020</v>
          </cell>
        </row>
        <row r="679">
          <cell r="A679" t="str">
            <v>03/18/2020</v>
          </cell>
        </row>
        <row r="680">
          <cell r="A680" t="str">
            <v>03/18/2020</v>
          </cell>
        </row>
        <row r="681">
          <cell r="A681" t="str">
            <v>03/18/2020</v>
          </cell>
        </row>
        <row r="682">
          <cell r="A682" t="str">
            <v>03/18/2020</v>
          </cell>
        </row>
        <row r="683">
          <cell r="A683" t="str">
            <v>03/18/2020</v>
          </cell>
        </row>
        <row r="684">
          <cell r="A684" t="str">
            <v>03/18/2020</v>
          </cell>
        </row>
        <row r="685">
          <cell r="A685" t="str">
            <v>03/18/2020</v>
          </cell>
        </row>
        <row r="686">
          <cell r="A686" t="str">
            <v>03/18/2020</v>
          </cell>
        </row>
        <row r="687">
          <cell r="A687" t="str">
            <v>03/18/2020</v>
          </cell>
        </row>
        <row r="688">
          <cell r="A688" t="str">
            <v>03/18/2020</v>
          </cell>
        </row>
        <row r="689">
          <cell r="A689" t="str">
            <v>03/19/2020</v>
          </cell>
        </row>
        <row r="690">
          <cell r="A690" t="str">
            <v>03/19/2020</v>
          </cell>
        </row>
        <row r="691">
          <cell r="A691" t="str">
            <v>03/19/2020</v>
          </cell>
        </row>
        <row r="692">
          <cell r="A692" t="str">
            <v>03/19/2020</v>
          </cell>
        </row>
        <row r="693">
          <cell r="A693" t="str">
            <v>03/19/2020</v>
          </cell>
        </row>
        <row r="694">
          <cell r="A694" t="str">
            <v>03/19/2020</v>
          </cell>
        </row>
        <row r="695">
          <cell r="A695" t="str">
            <v>03/19/2020</v>
          </cell>
        </row>
        <row r="696">
          <cell r="A696" t="str">
            <v>03/19/2020</v>
          </cell>
        </row>
        <row r="697">
          <cell r="A697" t="str">
            <v>03/19/2020</v>
          </cell>
        </row>
        <row r="698">
          <cell r="A698" t="str">
            <v>03/19/2020</v>
          </cell>
        </row>
        <row r="699">
          <cell r="A699" t="str">
            <v>03/20/2020</v>
          </cell>
        </row>
        <row r="700">
          <cell r="A700" t="str">
            <v>03/20/2020</v>
          </cell>
        </row>
        <row r="701">
          <cell r="A701" t="str">
            <v>03/20/2020</v>
          </cell>
        </row>
        <row r="702">
          <cell r="A702" t="str">
            <v>03/20/2020</v>
          </cell>
        </row>
        <row r="703">
          <cell r="A703" t="str">
            <v>03/20/2020</v>
          </cell>
        </row>
        <row r="704">
          <cell r="A704" t="str">
            <v>03/20/2020</v>
          </cell>
        </row>
        <row r="705">
          <cell r="A705" t="str">
            <v>03/20/2020</v>
          </cell>
        </row>
        <row r="706">
          <cell r="A706" t="str">
            <v>03/20/2020</v>
          </cell>
        </row>
        <row r="707">
          <cell r="A707" t="str">
            <v>03/20/2020</v>
          </cell>
        </row>
        <row r="708">
          <cell r="A708" t="str">
            <v>03/20/2020</v>
          </cell>
        </row>
        <row r="709">
          <cell r="A709" t="str">
            <v>03/21/2020</v>
          </cell>
        </row>
        <row r="710">
          <cell r="A710" t="str">
            <v>03/21/2020</v>
          </cell>
        </row>
        <row r="711">
          <cell r="A711" t="str">
            <v>03/22/2020</v>
          </cell>
        </row>
        <row r="712">
          <cell r="A712" t="str">
            <v>03/23/2020</v>
          </cell>
        </row>
        <row r="713">
          <cell r="A713" t="str">
            <v>03/23/2020</v>
          </cell>
        </row>
        <row r="714">
          <cell r="A714" t="str">
            <v>03/23/2020</v>
          </cell>
        </row>
        <row r="715">
          <cell r="A715" t="str">
            <v>03/23/2020</v>
          </cell>
        </row>
        <row r="716">
          <cell r="A716" t="str">
            <v>03/23/2020</v>
          </cell>
        </row>
        <row r="717">
          <cell r="A717" t="str">
            <v>03/23/2020</v>
          </cell>
        </row>
        <row r="718">
          <cell r="A718" t="str">
            <v>03/23/2020</v>
          </cell>
        </row>
        <row r="719">
          <cell r="A719" t="str">
            <v>03/23/2020</v>
          </cell>
        </row>
        <row r="720">
          <cell r="A720" t="str">
            <v>03/23/2020</v>
          </cell>
        </row>
        <row r="721">
          <cell r="A721" t="str">
            <v>03/23/2020</v>
          </cell>
        </row>
        <row r="722">
          <cell r="A722" t="str">
            <v>03/23/2020</v>
          </cell>
        </row>
        <row r="723">
          <cell r="A723" t="str">
            <v>03/23/2020</v>
          </cell>
        </row>
        <row r="724">
          <cell r="A724" t="str">
            <v>03/24/2020</v>
          </cell>
        </row>
        <row r="725">
          <cell r="A725" t="str">
            <v>03/24/2020</v>
          </cell>
        </row>
        <row r="726">
          <cell r="A726" t="str">
            <v>03/24/2020</v>
          </cell>
        </row>
        <row r="727">
          <cell r="A727" t="str">
            <v>03/24/2020</v>
          </cell>
        </row>
        <row r="728">
          <cell r="A728" t="str">
            <v>03/24/2020</v>
          </cell>
        </row>
        <row r="729">
          <cell r="A729" t="str">
            <v>03/24/2020</v>
          </cell>
        </row>
        <row r="730">
          <cell r="A730" t="str">
            <v>03/24/2020</v>
          </cell>
        </row>
        <row r="731">
          <cell r="A731" t="str">
            <v>03/24/2020</v>
          </cell>
        </row>
        <row r="732">
          <cell r="A732" t="str">
            <v>03/24/2020</v>
          </cell>
        </row>
        <row r="733">
          <cell r="A733" t="str">
            <v>03/24/2020</v>
          </cell>
        </row>
        <row r="734">
          <cell r="A734" t="str">
            <v>03/25/2020</v>
          </cell>
        </row>
        <row r="735">
          <cell r="A735" t="str">
            <v>03/25/2020</v>
          </cell>
        </row>
        <row r="736">
          <cell r="A736" t="str">
            <v>03/25/2020</v>
          </cell>
        </row>
        <row r="737">
          <cell r="A737" t="str">
            <v>03/25/2020</v>
          </cell>
        </row>
        <row r="738">
          <cell r="A738" t="str">
            <v>03/25/2020</v>
          </cell>
        </row>
        <row r="739">
          <cell r="A739" t="str">
            <v>03/25/2020</v>
          </cell>
        </row>
        <row r="740">
          <cell r="A740" t="str">
            <v>03/25/2020</v>
          </cell>
        </row>
        <row r="741">
          <cell r="A741" t="str">
            <v>03/25/2020</v>
          </cell>
        </row>
        <row r="742">
          <cell r="A742" t="str">
            <v>03/25/2020</v>
          </cell>
        </row>
        <row r="743">
          <cell r="A743" t="str">
            <v>03/25/2020</v>
          </cell>
        </row>
        <row r="744">
          <cell r="A744" t="str">
            <v>03/26/2020</v>
          </cell>
        </row>
        <row r="745">
          <cell r="A745" t="str">
            <v>03/26/2020</v>
          </cell>
        </row>
        <row r="746">
          <cell r="A746" t="str">
            <v>03/26/2020</v>
          </cell>
        </row>
        <row r="747">
          <cell r="A747" t="str">
            <v>03/26/2020</v>
          </cell>
        </row>
        <row r="748">
          <cell r="A748" t="str">
            <v>03/26/2020</v>
          </cell>
        </row>
        <row r="749">
          <cell r="A749" t="str">
            <v>03/26/2020</v>
          </cell>
        </row>
        <row r="750">
          <cell r="A750" t="str">
            <v>03/26/2020</v>
          </cell>
        </row>
        <row r="751">
          <cell r="A751" t="str">
            <v>03/26/2020</v>
          </cell>
        </row>
        <row r="752">
          <cell r="A752" t="str">
            <v>03/26/2020</v>
          </cell>
        </row>
        <row r="753">
          <cell r="A753" t="str">
            <v>03/26/2020</v>
          </cell>
        </row>
        <row r="754">
          <cell r="A754" t="str">
            <v>03/26/2020</v>
          </cell>
        </row>
        <row r="755">
          <cell r="A755" t="str">
            <v>03/27/2020</v>
          </cell>
        </row>
        <row r="756">
          <cell r="A756" t="str">
            <v>03/27/2020</v>
          </cell>
        </row>
        <row r="757">
          <cell r="A757" t="str">
            <v>03/27/2020</v>
          </cell>
        </row>
        <row r="758">
          <cell r="A758" t="str">
            <v>03/27/2020</v>
          </cell>
        </row>
        <row r="759">
          <cell r="A759" t="str">
            <v>03/27/2020</v>
          </cell>
        </row>
        <row r="760">
          <cell r="A760" t="str">
            <v>03/27/2020</v>
          </cell>
        </row>
        <row r="761">
          <cell r="A761" t="str">
            <v>03/27/2020</v>
          </cell>
        </row>
        <row r="762">
          <cell r="A762" t="str">
            <v>03/27/2020</v>
          </cell>
        </row>
        <row r="763">
          <cell r="A763" t="str">
            <v>03/27/2020</v>
          </cell>
        </row>
        <row r="764">
          <cell r="A764" t="str">
            <v>03/27/2020</v>
          </cell>
        </row>
        <row r="765">
          <cell r="A765" t="str">
            <v>03/28/2020</v>
          </cell>
        </row>
        <row r="766">
          <cell r="A766" t="str">
            <v>03/28/2020</v>
          </cell>
        </row>
        <row r="767">
          <cell r="A767" t="str">
            <v>03/29/2020</v>
          </cell>
        </row>
        <row r="768">
          <cell r="A768" t="str">
            <v>03/30/2020</v>
          </cell>
        </row>
        <row r="769">
          <cell r="A769" t="str">
            <v>03/30/2020</v>
          </cell>
        </row>
        <row r="770">
          <cell r="A770" t="str">
            <v>03/30/2020</v>
          </cell>
        </row>
        <row r="771">
          <cell r="A771" t="str">
            <v>03/30/2020</v>
          </cell>
        </row>
        <row r="772">
          <cell r="A772" t="str">
            <v>03/30/2020</v>
          </cell>
        </row>
        <row r="773">
          <cell r="A773" t="str">
            <v>03/30/2020</v>
          </cell>
        </row>
        <row r="774">
          <cell r="A774" t="str">
            <v>03/30/2020</v>
          </cell>
        </row>
        <row r="775">
          <cell r="A775" t="str">
            <v>03/30/2020</v>
          </cell>
        </row>
        <row r="776">
          <cell r="A776" t="str">
            <v>03/30/2020</v>
          </cell>
        </row>
        <row r="777">
          <cell r="A777" t="str">
            <v>03/30/2020</v>
          </cell>
        </row>
        <row r="778">
          <cell r="A778" t="str">
            <v>03/31/2020</v>
          </cell>
        </row>
        <row r="779">
          <cell r="A779" t="str">
            <v>03/31/2020</v>
          </cell>
        </row>
        <row r="780">
          <cell r="A780" t="str">
            <v>03/31/2020</v>
          </cell>
        </row>
        <row r="781">
          <cell r="A781" t="str">
            <v>03/31/2020</v>
          </cell>
        </row>
        <row r="782">
          <cell r="A782" t="str">
            <v>03/31/2020</v>
          </cell>
        </row>
        <row r="783">
          <cell r="A783" t="str">
            <v>03/31/2020</v>
          </cell>
        </row>
        <row r="784">
          <cell r="A784" t="str">
            <v>03/31/2020</v>
          </cell>
        </row>
        <row r="785">
          <cell r="A785" t="str">
            <v>03/31/2020</v>
          </cell>
        </row>
        <row r="786">
          <cell r="A786" t="str">
            <v>03/31/2020</v>
          </cell>
        </row>
        <row r="787">
          <cell r="A787" t="str">
            <v>03/31/2020</v>
          </cell>
        </row>
        <row r="788">
          <cell r="A788" t="str">
            <v>04/01/2020</v>
          </cell>
        </row>
        <row r="789">
          <cell r="A789" t="str">
            <v>04/01/2020</v>
          </cell>
        </row>
        <row r="790">
          <cell r="A790" t="str">
            <v>04/01/2020</v>
          </cell>
        </row>
        <row r="791">
          <cell r="A791" t="str">
            <v>04/01/2020</v>
          </cell>
        </row>
        <row r="792">
          <cell r="A792" t="str">
            <v>04/01/2020</v>
          </cell>
        </row>
        <row r="793">
          <cell r="A793" t="str">
            <v>04/01/2020</v>
          </cell>
        </row>
        <row r="794">
          <cell r="A794" t="str">
            <v>04/01/2020</v>
          </cell>
        </row>
        <row r="795">
          <cell r="A795" t="str">
            <v>04/01/2020</v>
          </cell>
        </row>
        <row r="796">
          <cell r="A796" t="str">
            <v>04/01/2020</v>
          </cell>
        </row>
        <row r="797">
          <cell r="A797" t="str">
            <v>04/01/2020</v>
          </cell>
        </row>
        <row r="798">
          <cell r="A798" t="str">
            <v>04/01/2020</v>
          </cell>
        </row>
        <row r="799">
          <cell r="A799" t="str">
            <v>04/02/2020</v>
          </cell>
        </row>
        <row r="800">
          <cell r="A800" t="str">
            <v>04/02/2020</v>
          </cell>
        </row>
        <row r="801">
          <cell r="A801" t="str">
            <v>04/02/2020</v>
          </cell>
        </row>
        <row r="802">
          <cell r="A802" t="str">
            <v>04/02/2020</v>
          </cell>
        </row>
        <row r="803">
          <cell r="A803" t="str">
            <v>04/02/2020</v>
          </cell>
        </row>
        <row r="804">
          <cell r="A804" t="str">
            <v>04/02/2020</v>
          </cell>
        </row>
        <row r="805">
          <cell r="A805" t="str">
            <v>04/02/2020</v>
          </cell>
        </row>
        <row r="806">
          <cell r="A806" t="str">
            <v>04/02/2020</v>
          </cell>
        </row>
        <row r="807">
          <cell r="A807" t="str">
            <v>04/02/2020</v>
          </cell>
        </row>
        <row r="808">
          <cell r="A808" t="str">
            <v>04/02/2020</v>
          </cell>
        </row>
        <row r="809">
          <cell r="A809" t="str">
            <v>04/02/2020</v>
          </cell>
        </row>
        <row r="810">
          <cell r="A810" t="str">
            <v>04/03/2020</v>
          </cell>
        </row>
        <row r="811">
          <cell r="A811" t="str">
            <v>04/03/2020</v>
          </cell>
        </row>
        <row r="812">
          <cell r="A812" t="str">
            <v>04/03/2020</v>
          </cell>
        </row>
        <row r="813">
          <cell r="A813" t="str">
            <v>04/03/2020</v>
          </cell>
        </row>
        <row r="814">
          <cell r="A814" t="str">
            <v>04/03/2020</v>
          </cell>
        </row>
        <row r="815">
          <cell r="A815" t="str">
            <v>04/03/2020</v>
          </cell>
        </row>
        <row r="816">
          <cell r="A816" t="str">
            <v>04/03/2020</v>
          </cell>
        </row>
        <row r="817">
          <cell r="A817" t="str">
            <v>04/03/2020</v>
          </cell>
        </row>
        <row r="818">
          <cell r="A818" t="str">
            <v>04/03/2020</v>
          </cell>
        </row>
        <row r="819">
          <cell r="A819" t="str">
            <v>04/03/2020</v>
          </cell>
        </row>
        <row r="820">
          <cell r="A820" t="str">
            <v>04/04/2020</v>
          </cell>
        </row>
        <row r="821">
          <cell r="A821" t="str">
            <v>04/04/2020</v>
          </cell>
        </row>
        <row r="822">
          <cell r="A822" t="str">
            <v>04/05/2020</v>
          </cell>
        </row>
        <row r="823">
          <cell r="A823" t="str">
            <v>04/06/2020</v>
          </cell>
        </row>
        <row r="824">
          <cell r="A824" t="str">
            <v>04/06/2020</v>
          </cell>
        </row>
        <row r="825">
          <cell r="A825" t="str">
            <v>04/06/2020</v>
          </cell>
        </row>
        <row r="826">
          <cell r="A826" t="str">
            <v>04/06/2020</v>
          </cell>
        </row>
        <row r="827">
          <cell r="A827" t="str">
            <v>04/06/2020</v>
          </cell>
        </row>
        <row r="828">
          <cell r="A828" t="str">
            <v>04/06/2020</v>
          </cell>
        </row>
        <row r="829">
          <cell r="A829" t="str">
            <v>04/06/2020</v>
          </cell>
        </row>
        <row r="830">
          <cell r="A830" t="str">
            <v>04/06/2020</v>
          </cell>
        </row>
        <row r="831">
          <cell r="A831" t="str">
            <v>04/06/2020</v>
          </cell>
        </row>
        <row r="832">
          <cell r="A832" t="str">
            <v>04/06/2020</v>
          </cell>
        </row>
        <row r="833">
          <cell r="A833" t="str">
            <v>04/07/2020</v>
          </cell>
        </row>
        <row r="834">
          <cell r="A834" t="str">
            <v>04/07/2020</v>
          </cell>
        </row>
        <row r="835">
          <cell r="A835" t="str">
            <v>04/07/2020</v>
          </cell>
        </row>
        <row r="836">
          <cell r="A836" t="str">
            <v>04/07/2020</v>
          </cell>
        </row>
        <row r="837">
          <cell r="A837" t="str">
            <v>04/07/2020</v>
          </cell>
        </row>
        <row r="838">
          <cell r="A838" t="str">
            <v>04/07/2020</v>
          </cell>
        </row>
        <row r="839">
          <cell r="A839" t="str">
            <v>04/07/2020</v>
          </cell>
        </row>
        <row r="840">
          <cell r="A840" t="str">
            <v>04/07/2020</v>
          </cell>
        </row>
        <row r="841">
          <cell r="A841" t="str">
            <v>04/07/2020</v>
          </cell>
        </row>
        <row r="842">
          <cell r="A842" t="str">
            <v>04/07/2020</v>
          </cell>
        </row>
        <row r="843">
          <cell r="A843" t="str">
            <v>04/07/2020</v>
          </cell>
        </row>
        <row r="844">
          <cell r="A844" t="str">
            <v>04/07/2020</v>
          </cell>
        </row>
        <row r="845">
          <cell r="A845" t="str">
            <v>04/08/2020</v>
          </cell>
        </row>
        <row r="846">
          <cell r="A846" t="str">
            <v>04/08/2020</v>
          </cell>
        </row>
        <row r="847">
          <cell r="A847" t="str">
            <v>04/08/2020</v>
          </cell>
        </row>
        <row r="848">
          <cell r="A848" t="str">
            <v>04/08/2020</v>
          </cell>
        </row>
        <row r="849">
          <cell r="A849" t="str">
            <v>04/08/2020</v>
          </cell>
        </row>
        <row r="850">
          <cell r="A850" t="str">
            <v>04/08/2020</v>
          </cell>
        </row>
        <row r="851">
          <cell r="A851" t="str">
            <v>04/08/2020</v>
          </cell>
        </row>
        <row r="852">
          <cell r="A852" t="str">
            <v>04/08/2020</v>
          </cell>
        </row>
        <row r="853">
          <cell r="A853" t="str">
            <v>04/08/2020</v>
          </cell>
        </row>
        <row r="854">
          <cell r="A854" t="str">
            <v>04/08/2020</v>
          </cell>
        </row>
        <row r="855">
          <cell r="A855" t="str">
            <v>04/08/2020</v>
          </cell>
        </row>
        <row r="856">
          <cell r="A856" t="str">
            <v>04/09/2020</v>
          </cell>
        </row>
        <row r="857">
          <cell r="A857" t="str">
            <v>04/09/2020</v>
          </cell>
        </row>
        <row r="858">
          <cell r="A858" t="str">
            <v>04/09/2020</v>
          </cell>
        </row>
        <row r="859">
          <cell r="A859" t="str">
            <v>04/09/2020</v>
          </cell>
        </row>
        <row r="860">
          <cell r="A860" t="str">
            <v>04/09/2020</v>
          </cell>
        </row>
        <row r="861">
          <cell r="A861" t="str">
            <v>04/09/2020</v>
          </cell>
        </row>
        <row r="862">
          <cell r="A862" t="str">
            <v>04/09/2020</v>
          </cell>
        </row>
        <row r="863">
          <cell r="A863" t="str">
            <v>04/09/2020</v>
          </cell>
        </row>
        <row r="864">
          <cell r="A864" t="str">
            <v>04/09/2020</v>
          </cell>
        </row>
        <row r="865">
          <cell r="A865" t="str">
            <v>04/09/2020</v>
          </cell>
        </row>
        <row r="866">
          <cell r="A866" t="str">
            <v>04/09/2020</v>
          </cell>
        </row>
        <row r="867">
          <cell r="A867" t="str">
            <v>04/09/2020</v>
          </cell>
        </row>
        <row r="868">
          <cell r="A868" t="str">
            <v>04/10/2020</v>
          </cell>
        </row>
        <row r="869">
          <cell r="A869" t="str">
            <v>04/10/2020</v>
          </cell>
        </row>
        <row r="870">
          <cell r="A870" t="str">
            <v>04/10/2020</v>
          </cell>
        </row>
        <row r="871">
          <cell r="A871" t="str">
            <v>04/10/2020</v>
          </cell>
        </row>
        <row r="872">
          <cell r="A872" t="str">
            <v>04/10/2020</v>
          </cell>
        </row>
        <row r="873">
          <cell r="A873" t="str">
            <v>04/10/2020</v>
          </cell>
        </row>
        <row r="874">
          <cell r="A874" t="str">
            <v>04/10/2020</v>
          </cell>
        </row>
        <row r="875">
          <cell r="A875" t="str">
            <v>04/10/2020</v>
          </cell>
        </row>
        <row r="876">
          <cell r="A876" t="str">
            <v>04/10/2020</v>
          </cell>
        </row>
        <row r="877">
          <cell r="A877" t="str">
            <v>04/10/2020</v>
          </cell>
        </row>
        <row r="878">
          <cell r="A878" t="str">
            <v>04/11/2020</v>
          </cell>
        </row>
        <row r="879">
          <cell r="A879" t="str">
            <v>04/11/2020</v>
          </cell>
        </row>
        <row r="880">
          <cell r="A880" t="str">
            <v>04/12/2020</v>
          </cell>
        </row>
        <row r="881">
          <cell r="A881" t="str">
            <v>04/13/2020</v>
          </cell>
        </row>
        <row r="882">
          <cell r="A882" t="str">
            <v>04/13/2020</v>
          </cell>
        </row>
        <row r="883">
          <cell r="A883" t="str">
            <v>04/13/2020</v>
          </cell>
        </row>
        <row r="884">
          <cell r="A884" t="str">
            <v>04/13/2020</v>
          </cell>
        </row>
        <row r="885">
          <cell r="A885" t="str">
            <v>04/13/2020</v>
          </cell>
        </row>
        <row r="886">
          <cell r="A886" t="str">
            <v>04/13/2020</v>
          </cell>
        </row>
        <row r="887">
          <cell r="A887" t="str">
            <v>04/13/2020</v>
          </cell>
        </row>
        <row r="888">
          <cell r="A888" t="str">
            <v>04/13/2020</v>
          </cell>
        </row>
        <row r="889">
          <cell r="A889" t="str">
            <v>04/13/2020</v>
          </cell>
        </row>
        <row r="890">
          <cell r="A890" t="str">
            <v>04/13/2020</v>
          </cell>
        </row>
        <row r="891">
          <cell r="A891" t="str">
            <v>04/13/2020</v>
          </cell>
        </row>
        <row r="892">
          <cell r="A892" t="str">
            <v>04/14/2020</v>
          </cell>
        </row>
        <row r="893">
          <cell r="A893" t="str">
            <v>04/14/2020</v>
          </cell>
        </row>
        <row r="894">
          <cell r="A894" t="str">
            <v>04/14/2020</v>
          </cell>
        </row>
        <row r="895">
          <cell r="A895" t="str">
            <v>04/14/2020</v>
          </cell>
        </row>
        <row r="896">
          <cell r="A896" t="str">
            <v>04/14/2020</v>
          </cell>
        </row>
        <row r="897">
          <cell r="A897" t="str">
            <v>04/14/2020</v>
          </cell>
        </row>
        <row r="898">
          <cell r="A898" t="str">
            <v>04/14/2020</v>
          </cell>
        </row>
        <row r="899">
          <cell r="A899" t="str">
            <v>04/14/2020</v>
          </cell>
        </row>
        <row r="900">
          <cell r="A900" t="str">
            <v>04/14/2020</v>
          </cell>
        </row>
        <row r="901">
          <cell r="A901" t="str">
            <v>04/14/2020</v>
          </cell>
        </row>
        <row r="902">
          <cell r="A902" t="str">
            <v>04/15/2020</v>
          </cell>
        </row>
        <row r="903">
          <cell r="A903" t="str">
            <v>04/15/2020</v>
          </cell>
        </row>
        <row r="904">
          <cell r="A904" t="str">
            <v>04/15/2020</v>
          </cell>
        </row>
        <row r="905">
          <cell r="A905" t="str">
            <v>04/15/2020</v>
          </cell>
        </row>
        <row r="906">
          <cell r="A906" t="str">
            <v>04/15/2020</v>
          </cell>
        </row>
        <row r="907">
          <cell r="A907" t="str">
            <v>04/15/2020</v>
          </cell>
        </row>
        <row r="908">
          <cell r="A908" t="str">
            <v>04/15/2020</v>
          </cell>
        </row>
        <row r="909">
          <cell r="A909" t="str">
            <v>04/15/2020</v>
          </cell>
        </row>
        <row r="910">
          <cell r="A910" t="str">
            <v>04/15/2020</v>
          </cell>
        </row>
        <row r="911">
          <cell r="A911" t="str">
            <v>04/15/2020</v>
          </cell>
        </row>
        <row r="912">
          <cell r="A912" t="str">
            <v>04/16/2020</v>
          </cell>
        </row>
        <row r="913">
          <cell r="A913" t="str">
            <v>04/16/2020</v>
          </cell>
        </row>
        <row r="914">
          <cell r="A914" t="str">
            <v>04/16/2020</v>
          </cell>
        </row>
        <row r="915">
          <cell r="A915" t="str">
            <v>04/16/2020</v>
          </cell>
        </row>
        <row r="916">
          <cell r="A916" t="str">
            <v>04/16/2020</v>
          </cell>
        </row>
        <row r="917">
          <cell r="A917" t="str">
            <v>04/16/2020</v>
          </cell>
        </row>
        <row r="918">
          <cell r="A918" t="str">
            <v>04/16/2020</v>
          </cell>
        </row>
        <row r="919">
          <cell r="A919" t="str">
            <v>04/16/2020</v>
          </cell>
        </row>
        <row r="920">
          <cell r="A920" t="str">
            <v>04/16/2020</v>
          </cell>
        </row>
        <row r="921">
          <cell r="A921" t="str">
            <v>04/16/2020</v>
          </cell>
        </row>
        <row r="922">
          <cell r="A922" t="str">
            <v>04/16/2020</v>
          </cell>
        </row>
        <row r="923">
          <cell r="A923" t="str">
            <v>04/17/2020</v>
          </cell>
        </row>
        <row r="924">
          <cell r="A924" t="str">
            <v>04/17/2020</v>
          </cell>
        </row>
        <row r="925">
          <cell r="A925" t="str">
            <v>04/17/2020</v>
          </cell>
        </row>
        <row r="926">
          <cell r="A926" t="str">
            <v>04/17/2020</v>
          </cell>
        </row>
        <row r="927">
          <cell r="A927" t="str">
            <v>04/17/2020</v>
          </cell>
        </row>
        <row r="928">
          <cell r="A928" t="str">
            <v>04/17/2020</v>
          </cell>
        </row>
        <row r="929">
          <cell r="A929" t="str">
            <v>04/17/2020</v>
          </cell>
        </row>
        <row r="930">
          <cell r="A930" t="str">
            <v>04/17/2020</v>
          </cell>
        </row>
        <row r="931">
          <cell r="A931" t="str">
            <v>04/17/2020</v>
          </cell>
        </row>
        <row r="932">
          <cell r="A932" t="str">
            <v>04/17/2020</v>
          </cell>
        </row>
        <row r="933">
          <cell r="A933" t="str">
            <v>04/18/2020</v>
          </cell>
        </row>
        <row r="934">
          <cell r="A934" t="str">
            <v>04/18/2020</v>
          </cell>
        </row>
        <row r="935">
          <cell r="A935" t="str">
            <v>04/19/2020</v>
          </cell>
        </row>
        <row r="936">
          <cell r="A936" t="str">
            <v>04/20/2020</v>
          </cell>
        </row>
        <row r="937">
          <cell r="A937" t="str">
            <v>04/20/2020</v>
          </cell>
        </row>
        <row r="938">
          <cell r="A938" t="str">
            <v>04/20/2020</v>
          </cell>
        </row>
        <row r="939">
          <cell r="A939" t="str">
            <v>04/20/2020</v>
          </cell>
        </row>
        <row r="940">
          <cell r="A940" t="str">
            <v>04/20/2020</v>
          </cell>
        </row>
        <row r="941">
          <cell r="A941" t="str">
            <v>04/20/2020</v>
          </cell>
        </row>
        <row r="942">
          <cell r="A942" t="str">
            <v>04/20/2020</v>
          </cell>
        </row>
        <row r="943">
          <cell r="A943" t="str">
            <v>04/20/2020</v>
          </cell>
        </row>
        <row r="944">
          <cell r="A944" t="str">
            <v>04/20/2020</v>
          </cell>
        </row>
        <row r="945">
          <cell r="A945" t="str">
            <v>04/20/2020</v>
          </cell>
        </row>
        <row r="946">
          <cell r="A946" t="str">
            <v>04/21/2020</v>
          </cell>
        </row>
        <row r="947">
          <cell r="A947" t="str">
            <v>04/21/2020</v>
          </cell>
        </row>
        <row r="948">
          <cell r="A948" t="str">
            <v>04/21/2020</v>
          </cell>
        </row>
        <row r="949">
          <cell r="A949" t="str">
            <v>04/21/2020</v>
          </cell>
        </row>
        <row r="950">
          <cell r="A950" t="str">
            <v>04/21/2020</v>
          </cell>
        </row>
        <row r="951">
          <cell r="A951" t="str">
            <v>04/21/2020</v>
          </cell>
        </row>
        <row r="952">
          <cell r="A952" t="str">
            <v>04/21/2020</v>
          </cell>
        </row>
        <row r="953">
          <cell r="A953" t="str">
            <v>04/21/2020</v>
          </cell>
        </row>
        <row r="954">
          <cell r="A954" t="str">
            <v>04/21/2020</v>
          </cell>
        </row>
        <row r="955">
          <cell r="A955" t="str">
            <v>04/21/2020</v>
          </cell>
        </row>
        <row r="956">
          <cell r="A956" t="str">
            <v>04/22/2020</v>
          </cell>
        </row>
        <row r="957">
          <cell r="A957" t="str">
            <v>04/22/2020</v>
          </cell>
        </row>
        <row r="958">
          <cell r="A958" t="str">
            <v>04/22/2020</v>
          </cell>
        </row>
        <row r="959">
          <cell r="A959" t="str">
            <v>04/22/2020</v>
          </cell>
        </row>
        <row r="960">
          <cell r="A960" t="str">
            <v>04/22/2020</v>
          </cell>
        </row>
        <row r="961">
          <cell r="A961" t="str">
            <v>04/22/2020</v>
          </cell>
        </row>
        <row r="962">
          <cell r="A962" t="str">
            <v>04/22/2020</v>
          </cell>
        </row>
        <row r="963">
          <cell r="A963" t="str">
            <v>04/22/2020</v>
          </cell>
        </row>
        <row r="964">
          <cell r="A964" t="str">
            <v>04/22/2020</v>
          </cell>
        </row>
        <row r="965">
          <cell r="A965" t="str">
            <v>04/22/2020</v>
          </cell>
        </row>
        <row r="966">
          <cell r="A966" t="str">
            <v>04/22/2020</v>
          </cell>
        </row>
        <row r="967">
          <cell r="A967" t="str">
            <v>04/22/2020</v>
          </cell>
        </row>
        <row r="968">
          <cell r="A968" t="str">
            <v>04/23/2020</v>
          </cell>
        </row>
        <row r="969">
          <cell r="A969" t="str">
            <v>04/23/2020</v>
          </cell>
        </row>
        <row r="970">
          <cell r="A970" t="str">
            <v>04/23/2020</v>
          </cell>
        </row>
        <row r="971">
          <cell r="A971" t="str">
            <v>04/23/2020</v>
          </cell>
        </row>
        <row r="972">
          <cell r="A972" t="str">
            <v>04/23/2020</v>
          </cell>
        </row>
        <row r="973">
          <cell r="A973" t="str">
            <v>04/23/2020</v>
          </cell>
        </row>
        <row r="974">
          <cell r="A974" t="str">
            <v>04/23/2020</v>
          </cell>
        </row>
        <row r="975">
          <cell r="A975" t="str">
            <v>04/23/2020</v>
          </cell>
        </row>
        <row r="976">
          <cell r="A976" t="str">
            <v>04/23/2020</v>
          </cell>
        </row>
        <row r="977">
          <cell r="A977" t="str">
            <v>04/23/2020</v>
          </cell>
        </row>
        <row r="978">
          <cell r="A978" t="str">
            <v>04/23/2020</v>
          </cell>
        </row>
        <row r="979">
          <cell r="A979" t="str">
            <v>04/24/2020</v>
          </cell>
        </row>
        <row r="980">
          <cell r="A980" t="str">
            <v>04/24/2020</v>
          </cell>
        </row>
        <row r="981">
          <cell r="A981" t="str">
            <v>04/24/2020</v>
          </cell>
        </row>
        <row r="982">
          <cell r="A982" t="str">
            <v>04/24/2020</v>
          </cell>
        </row>
        <row r="983">
          <cell r="A983" t="str">
            <v>04/24/2020</v>
          </cell>
        </row>
        <row r="984">
          <cell r="A984" t="str">
            <v>04/24/2020</v>
          </cell>
        </row>
        <row r="985">
          <cell r="A985" t="str">
            <v>04/24/2020</v>
          </cell>
        </row>
        <row r="986">
          <cell r="A986" t="str">
            <v>04/24/2020</v>
          </cell>
        </row>
        <row r="987">
          <cell r="A987" t="str">
            <v>04/24/2020</v>
          </cell>
        </row>
        <row r="988">
          <cell r="A988" t="str">
            <v>04/24/2020</v>
          </cell>
        </row>
        <row r="989">
          <cell r="A989" t="str">
            <v>04/25/2020</v>
          </cell>
        </row>
        <row r="990">
          <cell r="A990" t="str">
            <v>04/25/2020</v>
          </cell>
        </row>
        <row r="991">
          <cell r="A991" t="str">
            <v>04/26/2020</v>
          </cell>
        </row>
        <row r="992">
          <cell r="A992" t="str">
            <v>04/27/2020</v>
          </cell>
        </row>
        <row r="993">
          <cell r="A993" t="str">
            <v>04/27/2020</v>
          </cell>
        </row>
        <row r="994">
          <cell r="A994" t="str">
            <v>04/27/2020</v>
          </cell>
        </row>
        <row r="995">
          <cell r="A995" t="str">
            <v>04/27/2020</v>
          </cell>
        </row>
        <row r="996">
          <cell r="A996" t="str">
            <v>04/27/2020</v>
          </cell>
        </row>
        <row r="997">
          <cell r="A997" t="str">
            <v>04/27/2020</v>
          </cell>
        </row>
        <row r="998">
          <cell r="A998" t="str">
            <v>04/27/2020</v>
          </cell>
        </row>
        <row r="999">
          <cell r="A999" t="str">
            <v>04/27/2020</v>
          </cell>
        </row>
        <row r="1000">
          <cell r="A1000" t="str">
            <v>04/27/2020</v>
          </cell>
        </row>
        <row r="1001">
          <cell r="A1001" t="str">
            <v>04/27/2020</v>
          </cell>
        </row>
        <row r="1002">
          <cell r="A1002" t="str">
            <v>04/28/2020</v>
          </cell>
        </row>
        <row r="1003">
          <cell r="A1003" t="str">
            <v>04/28/2020</v>
          </cell>
        </row>
        <row r="1004">
          <cell r="A1004" t="str">
            <v>04/28/2020</v>
          </cell>
        </row>
        <row r="1005">
          <cell r="A1005" t="str">
            <v>04/28/2020</v>
          </cell>
        </row>
        <row r="1006">
          <cell r="A1006" t="str">
            <v>04/28/2020</v>
          </cell>
        </row>
        <row r="1007">
          <cell r="A1007" t="str">
            <v>04/28/2020</v>
          </cell>
        </row>
        <row r="1008">
          <cell r="A1008" t="str">
            <v>04/28/2020</v>
          </cell>
        </row>
        <row r="1009">
          <cell r="A1009" t="str">
            <v>04/28/2020</v>
          </cell>
        </row>
        <row r="1010">
          <cell r="A1010" t="str">
            <v>04/28/2020</v>
          </cell>
        </row>
        <row r="1011">
          <cell r="A1011" t="str">
            <v>04/28/2020</v>
          </cell>
        </row>
        <row r="1012">
          <cell r="A1012" t="str">
            <v>04/29/2020</v>
          </cell>
        </row>
        <row r="1013">
          <cell r="A1013" t="str">
            <v>04/29/2020</v>
          </cell>
        </row>
        <row r="1014">
          <cell r="A1014" t="str">
            <v>04/29/2020</v>
          </cell>
        </row>
        <row r="1015">
          <cell r="A1015" t="str">
            <v>04/29/2020</v>
          </cell>
        </row>
        <row r="1016">
          <cell r="A1016" t="str">
            <v>04/29/2020</v>
          </cell>
        </row>
        <row r="1017">
          <cell r="A1017" t="str">
            <v>04/29/2020</v>
          </cell>
        </row>
        <row r="1018">
          <cell r="A1018" t="str">
            <v>04/29/2020</v>
          </cell>
        </row>
        <row r="1019">
          <cell r="A1019" t="str">
            <v>04/29/2020</v>
          </cell>
        </row>
        <row r="1020">
          <cell r="A1020" t="str">
            <v>04/29/2020</v>
          </cell>
        </row>
        <row r="1021">
          <cell r="A1021" t="str">
            <v>04/29/2020</v>
          </cell>
        </row>
        <row r="1022">
          <cell r="A1022" t="str">
            <v>04/30/2020</v>
          </cell>
        </row>
        <row r="1023">
          <cell r="A1023" t="str">
            <v>04/30/2020</v>
          </cell>
        </row>
        <row r="1024">
          <cell r="A1024" t="str">
            <v>04/30/2020</v>
          </cell>
        </row>
        <row r="1025">
          <cell r="A1025" t="str">
            <v>04/30/2020</v>
          </cell>
        </row>
        <row r="1026">
          <cell r="A1026" t="str">
            <v>04/30/2020</v>
          </cell>
        </row>
        <row r="1027">
          <cell r="A1027" t="str">
            <v>04/30/2020</v>
          </cell>
        </row>
        <row r="1028">
          <cell r="A1028" t="str">
            <v>04/30/2020</v>
          </cell>
        </row>
        <row r="1029">
          <cell r="A1029" t="str">
            <v>04/30/2020</v>
          </cell>
        </row>
        <row r="1030">
          <cell r="A1030" t="str">
            <v>04/30/2020</v>
          </cell>
        </row>
        <row r="1031">
          <cell r="A1031" t="str">
            <v>04/30/2020</v>
          </cell>
        </row>
        <row r="1032">
          <cell r="A1032" t="str">
            <v>04/30/2020</v>
          </cell>
        </row>
        <row r="1033">
          <cell r="A1033" t="str">
            <v>04/30/2020</v>
          </cell>
        </row>
        <row r="1034">
          <cell r="A1034" t="str">
            <v>05/01/2020</v>
          </cell>
        </row>
        <row r="1035">
          <cell r="A1035" t="str">
            <v>05/01/2020</v>
          </cell>
        </row>
        <row r="1036">
          <cell r="A1036" t="str">
            <v>05/01/2020</v>
          </cell>
        </row>
        <row r="1037">
          <cell r="A1037" t="str">
            <v>05/01/2020</v>
          </cell>
        </row>
        <row r="1038">
          <cell r="A1038" t="str">
            <v>05/01/2020</v>
          </cell>
        </row>
        <row r="1039">
          <cell r="A1039" t="str">
            <v>05/01/2020</v>
          </cell>
        </row>
        <row r="1040">
          <cell r="A1040" t="str">
            <v>05/01/2020</v>
          </cell>
        </row>
        <row r="1041">
          <cell r="A1041" t="str">
            <v>05/01/2020</v>
          </cell>
        </row>
        <row r="1042">
          <cell r="A1042" t="str">
            <v>05/01/2020</v>
          </cell>
        </row>
        <row r="1043">
          <cell r="A1043" t="str">
            <v>05/01/2020</v>
          </cell>
        </row>
        <row r="1044">
          <cell r="A1044" t="str">
            <v>05/01/2020</v>
          </cell>
        </row>
        <row r="1045">
          <cell r="A1045" t="str">
            <v>05/01/2020</v>
          </cell>
        </row>
        <row r="1046">
          <cell r="A1046" t="str">
            <v>05/02/2020</v>
          </cell>
        </row>
        <row r="1047">
          <cell r="A1047" t="str">
            <v>05/02/2020</v>
          </cell>
        </row>
        <row r="1048">
          <cell r="A1048" t="str">
            <v>05/03/2020</v>
          </cell>
        </row>
        <row r="1049">
          <cell r="A1049" t="str">
            <v>05/04/2020</v>
          </cell>
        </row>
        <row r="1050">
          <cell r="A1050" t="str">
            <v>05/04/2020</v>
          </cell>
        </row>
        <row r="1051">
          <cell r="A1051" t="str">
            <v>05/04/2020</v>
          </cell>
        </row>
        <row r="1052">
          <cell r="A1052" t="str">
            <v>05/04/2020</v>
          </cell>
        </row>
        <row r="1053">
          <cell r="A1053" t="str">
            <v>05/04/2020</v>
          </cell>
        </row>
        <row r="1054">
          <cell r="A1054" t="str">
            <v>05/04/2020</v>
          </cell>
        </row>
        <row r="1055">
          <cell r="A1055" t="str">
            <v>05/04/2020</v>
          </cell>
        </row>
        <row r="1056">
          <cell r="A1056" t="str">
            <v>05/04/2020</v>
          </cell>
        </row>
        <row r="1057">
          <cell r="A1057" t="str">
            <v>05/04/2020</v>
          </cell>
        </row>
        <row r="1058">
          <cell r="A1058" t="str">
            <v>05/04/2020</v>
          </cell>
        </row>
        <row r="1059">
          <cell r="A1059" t="str">
            <v>05/05/2020</v>
          </cell>
        </row>
        <row r="1060">
          <cell r="A1060" t="str">
            <v>05/05/2020</v>
          </cell>
        </row>
        <row r="1061">
          <cell r="A1061" t="str">
            <v>05/05/2020</v>
          </cell>
        </row>
        <row r="1062">
          <cell r="A1062" t="str">
            <v>05/05/2020</v>
          </cell>
        </row>
        <row r="1063">
          <cell r="A1063" t="str">
            <v>05/05/2020</v>
          </cell>
        </row>
        <row r="1064">
          <cell r="A1064" t="str">
            <v>05/05/2020</v>
          </cell>
        </row>
        <row r="1065">
          <cell r="A1065" t="str">
            <v>05/05/2020</v>
          </cell>
        </row>
        <row r="1066">
          <cell r="A1066" t="str">
            <v>05/05/2020</v>
          </cell>
        </row>
        <row r="1067">
          <cell r="A1067" t="str">
            <v>05/05/2020</v>
          </cell>
        </row>
        <row r="1068">
          <cell r="A1068" t="str">
            <v>05/05/2020</v>
          </cell>
        </row>
        <row r="1069">
          <cell r="A1069" t="str">
            <v>05/05/2020</v>
          </cell>
        </row>
        <row r="1070">
          <cell r="A1070" t="str">
            <v>05/06/2020</v>
          </cell>
        </row>
        <row r="1071">
          <cell r="A1071" t="str">
            <v>05/06/2020</v>
          </cell>
        </row>
        <row r="1072">
          <cell r="A1072" t="str">
            <v>05/06/2020</v>
          </cell>
        </row>
        <row r="1073">
          <cell r="A1073" t="str">
            <v>05/06/2020</v>
          </cell>
        </row>
        <row r="1074">
          <cell r="A1074" t="str">
            <v>05/06/2020</v>
          </cell>
        </row>
        <row r="1075">
          <cell r="A1075" t="str">
            <v>05/06/2020</v>
          </cell>
        </row>
        <row r="1076">
          <cell r="A1076" t="str">
            <v>05/06/2020</v>
          </cell>
        </row>
        <row r="1077">
          <cell r="A1077" t="str">
            <v>05/06/2020</v>
          </cell>
        </row>
        <row r="1078">
          <cell r="A1078" t="str">
            <v>05/06/2020</v>
          </cell>
        </row>
        <row r="1079">
          <cell r="A1079" t="str">
            <v>05/06/2020</v>
          </cell>
        </row>
        <row r="1080">
          <cell r="A1080" t="str">
            <v>05/07/2020</v>
          </cell>
        </row>
        <row r="1081">
          <cell r="A1081" t="str">
            <v>05/07/2020</v>
          </cell>
        </row>
        <row r="1082">
          <cell r="A1082" t="str">
            <v>05/07/2020</v>
          </cell>
        </row>
        <row r="1083">
          <cell r="A1083" t="str">
            <v>05/07/2020</v>
          </cell>
        </row>
        <row r="1084">
          <cell r="A1084" t="str">
            <v>05/07/2020</v>
          </cell>
        </row>
        <row r="1085">
          <cell r="A1085" t="str">
            <v>05/07/2020</v>
          </cell>
        </row>
        <row r="1086">
          <cell r="A1086" t="str">
            <v>05/07/2020</v>
          </cell>
        </row>
        <row r="1087">
          <cell r="A1087" t="str">
            <v>05/07/2020</v>
          </cell>
        </row>
        <row r="1088">
          <cell r="A1088" t="str">
            <v>05/07/2020</v>
          </cell>
        </row>
        <row r="1089">
          <cell r="A1089" t="str">
            <v>05/07/2020</v>
          </cell>
        </row>
        <row r="1090">
          <cell r="A1090" t="str">
            <v>05/08/2020</v>
          </cell>
        </row>
        <row r="1091">
          <cell r="A1091" t="str">
            <v>05/08/2020</v>
          </cell>
        </row>
        <row r="1092">
          <cell r="A1092" t="str">
            <v>05/08/2020</v>
          </cell>
        </row>
        <row r="1093">
          <cell r="A1093" t="str">
            <v>05/08/2020</v>
          </cell>
        </row>
        <row r="1094">
          <cell r="A1094" t="str">
            <v>05/08/2020</v>
          </cell>
        </row>
        <row r="1095">
          <cell r="A1095" t="str">
            <v>05/08/2020</v>
          </cell>
        </row>
        <row r="1096">
          <cell r="A1096" t="str">
            <v>05/08/2020</v>
          </cell>
        </row>
        <row r="1097">
          <cell r="A1097" t="str">
            <v>05/08/2020</v>
          </cell>
        </row>
        <row r="1098">
          <cell r="A1098" t="str">
            <v>05/08/2020</v>
          </cell>
        </row>
        <row r="1099">
          <cell r="A1099" t="str">
            <v>05/08/2020</v>
          </cell>
        </row>
        <row r="1100">
          <cell r="A1100" t="str">
            <v>05/09/2020</v>
          </cell>
        </row>
        <row r="1101">
          <cell r="A1101" t="str">
            <v>05/09/2020</v>
          </cell>
        </row>
        <row r="1102">
          <cell r="A1102" t="str">
            <v>05/10/2020</v>
          </cell>
        </row>
        <row r="1103">
          <cell r="A1103" t="str">
            <v>05/11/2020</v>
          </cell>
        </row>
        <row r="1104">
          <cell r="A1104" t="str">
            <v>05/11/2020</v>
          </cell>
        </row>
        <row r="1105">
          <cell r="A1105" t="str">
            <v>05/11/2020</v>
          </cell>
        </row>
        <row r="1106">
          <cell r="A1106" t="str">
            <v>05/11/2020</v>
          </cell>
        </row>
        <row r="1107">
          <cell r="A1107" t="str">
            <v>05/11/2020</v>
          </cell>
        </row>
        <row r="1108">
          <cell r="A1108" t="str">
            <v>05/11/2020</v>
          </cell>
        </row>
        <row r="1109">
          <cell r="A1109" t="str">
            <v>05/11/2020</v>
          </cell>
        </row>
        <row r="1110">
          <cell r="A1110" t="str">
            <v>05/11/2020</v>
          </cell>
        </row>
        <row r="1111">
          <cell r="A1111" t="str">
            <v>05/11/2020</v>
          </cell>
        </row>
        <row r="1112">
          <cell r="A1112" t="str">
            <v>05/11/2020</v>
          </cell>
        </row>
        <row r="1113">
          <cell r="A1113" t="str">
            <v>05/12/2020</v>
          </cell>
        </row>
        <row r="1114">
          <cell r="A1114" t="str">
            <v>05/12/2020</v>
          </cell>
        </row>
        <row r="1115">
          <cell r="A1115" t="str">
            <v>05/12/2020</v>
          </cell>
        </row>
        <row r="1116">
          <cell r="A1116" t="str">
            <v>05/12/2020</v>
          </cell>
        </row>
        <row r="1117">
          <cell r="A1117" t="str">
            <v>05/12/2020</v>
          </cell>
        </row>
        <row r="1118">
          <cell r="A1118" t="str">
            <v>05/12/2020</v>
          </cell>
        </row>
        <row r="1119">
          <cell r="A1119" t="str">
            <v>05/12/2020</v>
          </cell>
        </row>
        <row r="1120">
          <cell r="A1120" t="str">
            <v>05/12/2020</v>
          </cell>
        </row>
        <row r="1121">
          <cell r="A1121" t="str">
            <v>05/12/2020</v>
          </cell>
        </row>
        <row r="1122">
          <cell r="A1122" t="str">
            <v>05/12/2020</v>
          </cell>
        </row>
        <row r="1123">
          <cell r="A1123" t="str">
            <v>05/13/2020</v>
          </cell>
        </row>
        <row r="1124">
          <cell r="A1124" t="str">
            <v>05/13/2020</v>
          </cell>
        </row>
        <row r="1125">
          <cell r="A1125" t="str">
            <v>05/13/2020</v>
          </cell>
        </row>
        <row r="1126">
          <cell r="A1126" t="str">
            <v>05/13/2020</v>
          </cell>
        </row>
        <row r="1127">
          <cell r="A1127" t="str">
            <v>05/13/2020</v>
          </cell>
        </row>
        <row r="1128">
          <cell r="A1128" t="str">
            <v>05/13/2020</v>
          </cell>
        </row>
        <row r="1129">
          <cell r="A1129" t="str">
            <v>05/13/2020</v>
          </cell>
        </row>
        <row r="1130">
          <cell r="A1130" t="str">
            <v>05/13/2020</v>
          </cell>
        </row>
        <row r="1131">
          <cell r="A1131" t="str">
            <v>05/13/2020</v>
          </cell>
        </row>
        <row r="1132">
          <cell r="A1132" t="str">
            <v>05/13/2020</v>
          </cell>
        </row>
        <row r="1133">
          <cell r="A1133" t="str">
            <v>05/14/2020</v>
          </cell>
        </row>
        <row r="1134">
          <cell r="A1134" t="str">
            <v>05/14/2020</v>
          </cell>
        </row>
        <row r="1135">
          <cell r="A1135" t="str">
            <v>05/14/2020</v>
          </cell>
        </row>
        <row r="1136">
          <cell r="A1136" t="str">
            <v>05/14/2020</v>
          </cell>
        </row>
        <row r="1137">
          <cell r="A1137" t="str">
            <v>05/14/2020</v>
          </cell>
        </row>
        <row r="1138">
          <cell r="A1138" t="str">
            <v>05/14/2020</v>
          </cell>
        </row>
        <row r="1139">
          <cell r="A1139" t="str">
            <v>05/14/2020</v>
          </cell>
        </row>
        <row r="1140">
          <cell r="A1140" t="str">
            <v>05/14/2020</v>
          </cell>
        </row>
        <row r="1141">
          <cell r="A1141" t="str">
            <v>05/14/2020</v>
          </cell>
        </row>
        <row r="1142">
          <cell r="A1142" t="str">
            <v>05/14/2020</v>
          </cell>
        </row>
        <row r="1143">
          <cell r="A1143" t="str">
            <v>05/15/2020</v>
          </cell>
        </row>
        <row r="1144">
          <cell r="A1144" t="str">
            <v>05/15/2020</v>
          </cell>
        </row>
        <row r="1145">
          <cell r="A1145" t="str">
            <v>05/15/2020</v>
          </cell>
        </row>
        <row r="1146">
          <cell r="A1146" t="str">
            <v>05/15/2020</v>
          </cell>
        </row>
        <row r="1147">
          <cell r="A1147" t="str">
            <v>05/15/2020</v>
          </cell>
        </row>
        <row r="1148">
          <cell r="A1148" t="str">
            <v>05/15/2020</v>
          </cell>
        </row>
        <row r="1149">
          <cell r="A1149" t="str">
            <v>05/15/2020</v>
          </cell>
        </row>
        <row r="1150">
          <cell r="A1150" t="str">
            <v>05/15/2020</v>
          </cell>
        </row>
        <row r="1151">
          <cell r="A1151" t="str">
            <v>05/15/2020</v>
          </cell>
        </row>
        <row r="1152">
          <cell r="A1152" t="str">
            <v>05/15/2020</v>
          </cell>
        </row>
        <row r="1153">
          <cell r="A1153" t="str">
            <v>05/16/2020</v>
          </cell>
        </row>
        <row r="1154">
          <cell r="A1154" t="str">
            <v>05/16/2020</v>
          </cell>
        </row>
        <row r="1155">
          <cell r="A1155" t="str">
            <v>05/17/2020</v>
          </cell>
        </row>
        <row r="1156">
          <cell r="A1156" t="str">
            <v>05/18/2020</v>
          </cell>
        </row>
        <row r="1157">
          <cell r="A1157" t="str">
            <v>05/18/2020</v>
          </cell>
        </row>
        <row r="1158">
          <cell r="A1158" t="str">
            <v>05/18/2020</v>
          </cell>
        </row>
        <row r="1159">
          <cell r="A1159" t="str">
            <v>05/18/2020</v>
          </cell>
        </row>
        <row r="1160">
          <cell r="A1160" t="str">
            <v>05/18/2020</v>
          </cell>
        </row>
        <row r="1161">
          <cell r="A1161" t="str">
            <v>05/18/2020</v>
          </cell>
        </row>
        <row r="1162">
          <cell r="A1162" t="str">
            <v>05/18/2020</v>
          </cell>
        </row>
        <row r="1163">
          <cell r="A1163" t="str">
            <v>05/18/2020</v>
          </cell>
        </row>
        <row r="1164">
          <cell r="A1164" t="str">
            <v>05/18/2020</v>
          </cell>
        </row>
        <row r="1165">
          <cell r="A1165" t="str">
            <v>05/18/2020</v>
          </cell>
        </row>
        <row r="1166">
          <cell r="A1166" t="str">
            <v>05/18/2020</v>
          </cell>
        </row>
        <row r="1167">
          <cell r="A1167" t="str">
            <v>05/18/2020</v>
          </cell>
        </row>
        <row r="1168">
          <cell r="A1168" t="str">
            <v>05/18/2020</v>
          </cell>
        </row>
        <row r="1169">
          <cell r="A1169" t="str">
            <v>05/18/2020</v>
          </cell>
        </row>
        <row r="1170">
          <cell r="A1170" t="str">
            <v>05/19/2020</v>
          </cell>
        </row>
        <row r="1171">
          <cell r="A1171" t="str">
            <v>05/19/2020</v>
          </cell>
        </row>
        <row r="1172">
          <cell r="A1172" t="str">
            <v>05/19/2020</v>
          </cell>
        </row>
        <row r="1173">
          <cell r="A1173" t="str">
            <v>05/19/2020</v>
          </cell>
        </row>
        <row r="1174">
          <cell r="A1174" t="str">
            <v>05/19/2020</v>
          </cell>
        </row>
        <row r="1175">
          <cell r="A1175" t="str">
            <v>05/19/2020</v>
          </cell>
        </row>
        <row r="1176">
          <cell r="A1176" t="str">
            <v>05/19/2020</v>
          </cell>
        </row>
        <row r="1177">
          <cell r="A1177" t="str">
            <v>05/19/2020</v>
          </cell>
        </row>
        <row r="1178">
          <cell r="A1178" t="str">
            <v>05/19/2020</v>
          </cell>
        </row>
        <row r="1179">
          <cell r="A1179" t="str">
            <v>05/19/2020</v>
          </cell>
        </row>
        <row r="1180">
          <cell r="A1180" t="str">
            <v>05/19/2020</v>
          </cell>
        </row>
        <row r="1181">
          <cell r="A1181" t="str">
            <v>05/19/2020</v>
          </cell>
        </row>
        <row r="1182">
          <cell r="A1182" t="str">
            <v>05/20/2020</v>
          </cell>
        </row>
        <row r="1183">
          <cell r="A1183" t="str">
            <v>05/20/2020</v>
          </cell>
        </row>
        <row r="1184">
          <cell r="A1184" t="str">
            <v>05/20/2020</v>
          </cell>
        </row>
        <row r="1185">
          <cell r="A1185" t="str">
            <v>05/20/2020</v>
          </cell>
        </row>
        <row r="1186">
          <cell r="A1186" t="str">
            <v>05/20/2020</v>
          </cell>
        </row>
        <row r="1187">
          <cell r="A1187" t="str">
            <v>05/20/2020</v>
          </cell>
        </row>
        <row r="1188">
          <cell r="A1188" t="str">
            <v>05/20/2020</v>
          </cell>
        </row>
        <row r="1189">
          <cell r="A1189" t="str">
            <v>05/20/2020</v>
          </cell>
        </row>
        <row r="1190">
          <cell r="A1190" t="str">
            <v>05/20/2020</v>
          </cell>
        </row>
        <row r="1191">
          <cell r="A1191" t="str">
            <v>05/20/2020</v>
          </cell>
        </row>
        <row r="1192">
          <cell r="A1192" t="str">
            <v>05/21/2020</v>
          </cell>
        </row>
        <row r="1193">
          <cell r="A1193" t="str">
            <v>05/21/2020</v>
          </cell>
        </row>
        <row r="1194">
          <cell r="A1194" t="str">
            <v>05/21/2020</v>
          </cell>
        </row>
        <row r="1195">
          <cell r="A1195" t="str">
            <v>05/21/2020</v>
          </cell>
        </row>
        <row r="1196">
          <cell r="A1196" t="str">
            <v>05/21/2020</v>
          </cell>
        </row>
        <row r="1197">
          <cell r="A1197" t="str">
            <v>05/21/2020</v>
          </cell>
        </row>
        <row r="1198">
          <cell r="A1198" t="str">
            <v>05/21/2020</v>
          </cell>
        </row>
        <row r="1199">
          <cell r="A1199" t="str">
            <v>05/21/2020</v>
          </cell>
        </row>
        <row r="1200">
          <cell r="A1200" t="str">
            <v>05/21/2020</v>
          </cell>
        </row>
        <row r="1201">
          <cell r="A1201" t="str">
            <v>05/21/2020</v>
          </cell>
        </row>
        <row r="1202">
          <cell r="A1202" t="str">
            <v>05/22/2020</v>
          </cell>
        </row>
        <row r="1203">
          <cell r="A1203" t="str">
            <v>05/22/2020</v>
          </cell>
        </row>
        <row r="1204">
          <cell r="A1204" t="str">
            <v>05/22/2020</v>
          </cell>
        </row>
        <row r="1205">
          <cell r="A1205" t="str">
            <v>05/22/2020</v>
          </cell>
        </row>
        <row r="1206">
          <cell r="A1206" t="str">
            <v>05/22/2020</v>
          </cell>
        </row>
        <row r="1207">
          <cell r="A1207" t="str">
            <v>05/22/2020</v>
          </cell>
        </row>
        <row r="1208">
          <cell r="A1208" t="str">
            <v>05/22/2020</v>
          </cell>
        </row>
        <row r="1209">
          <cell r="A1209" t="str">
            <v>05/22/2020</v>
          </cell>
        </row>
        <row r="1210">
          <cell r="A1210" t="str">
            <v>05/22/2020</v>
          </cell>
        </row>
        <row r="1211">
          <cell r="A1211" t="str">
            <v>05/22/2020</v>
          </cell>
        </row>
        <row r="1212">
          <cell r="A1212" t="str">
            <v>05/22/2020</v>
          </cell>
        </row>
        <row r="1213">
          <cell r="A1213" t="str">
            <v>05/23/2020</v>
          </cell>
        </row>
        <row r="1214">
          <cell r="A1214" t="str">
            <v>05/23/2020</v>
          </cell>
        </row>
        <row r="1215">
          <cell r="A1215" t="str">
            <v>05/24/2020</v>
          </cell>
        </row>
        <row r="1216">
          <cell r="A1216" t="str">
            <v>05/25/2020</v>
          </cell>
        </row>
        <row r="1217">
          <cell r="A1217" t="str">
            <v>05/25/2020</v>
          </cell>
        </row>
        <row r="1218">
          <cell r="A1218" t="str">
            <v>05/25/2020</v>
          </cell>
        </row>
        <row r="1219">
          <cell r="A1219" t="str">
            <v>05/26/2020</v>
          </cell>
        </row>
        <row r="1220">
          <cell r="A1220" t="str">
            <v>05/26/2020</v>
          </cell>
        </row>
        <row r="1221">
          <cell r="A1221" t="str">
            <v>05/26/2020</v>
          </cell>
        </row>
        <row r="1222">
          <cell r="A1222" t="str">
            <v>05/26/2020</v>
          </cell>
        </row>
        <row r="1223">
          <cell r="A1223" t="str">
            <v>05/26/2020</v>
          </cell>
        </row>
        <row r="1224">
          <cell r="A1224" t="str">
            <v>05/26/2020</v>
          </cell>
        </row>
        <row r="1225">
          <cell r="A1225" t="str">
            <v>05/26/2020</v>
          </cell>
        </row>
        <row r="1226">
          <cell r="A1226" t="str">
            <v>05/26/2020</v>
          </cell>
        </row>
        <row r="1227">
          <cell r="A1227" t="str">
            <v>05/26/2020</v>
          </cell>
        </row>
        <row r="1228">
          <cell r="A1228" t="str">
            <v>05/26/2020</v>
          </cell>
        </row>
        <row r="1229">
          <cell r="A1229" t="str">
            <v>05/26/2020</v>
          </cell>
        </row>
        <row r="1230">
          <cell r="A1230" t="str">
            <v>05/27/2020</v>
          </cell>
        </row>
        <row r="1231">
          <cell r="A1231" t="str">
            <v>05/27/2020</v>
          </cell>
        </row>
        <row r="1232">
          <cell r="A1232" t="str">
            <v>05/27/2020</v>
          </cell>
        </row>
        <row r="1233">
          <cell r="A1233" t="str">
            <v>05/27/2020</v>
          </cell>
        </row>
        <row r="1234">
          <cell r="A1234" t="str">
            <v>05/27/2020</v>
          </cell>
        </row>
        <row r="1235">
          <cell r="A1235" t="str">
            <v>05/27/2020</v>
          </cell>
        </row>
        <row r="1236">
          <cell r="A1236" t="str">
            <v>05/27/2020</v>
          </cell>
        </row>
        <row r="1237">
          <cell r="A1237" t="str">
            <v>05/27/2020</v>
          </cell>
        </row>
        <row r="1238">
          <cell r="A1238" t="str">
            <v>05/27/2020</v>
          </cell>
        </row>
        <row r="1239">
          <cell r="A1239" t="str">
            <v>05/27/2020</v>
          </cell>
        </row>
        <row r="1240">
          <cell r="A1240" t="str">
            <v>05/28/2020</v>
          </cell>
        </row>
        <row r="1241">
          <cell r="A1241" t="str">
            <v>05/28/2020</v>
          </cell>
        </row>
        <row r="1242">
          <cell r="A1242" t="str">
            <v>05/28/2020</v>
          </cell>
        </row>
        <row r="1243">
          <cell r="A1243" t="str">
            <v>05/28/2020</v>
          </cell>
        </row>
        <row r="1244">
          <cell r="A1244" t="str">
            <v>05/28/2020</v>
          </cell>
        </row>
        <row r="1245">
          <cell r="A1245" t="str">
            <v>05/28/2020</v>
          </cell>
        </row>
        <row r="1246">
          <cell r="A1246" t="str">
            <v>05/28/2020</v>
          </cell>
        </row>
        <row r="1247">
          <cell r="A1247" t="str">
            <v>05/28/2020</v>
          </cell>
        </row>
        <row r="1248">
          <cell r="A1248" t="str">
            <v>05/28/2020</v>
          </cell>
        </row>
        <row r="1249">
          <cell r="A1249" t="str">
            <v>05/28/2020</v>
          </cell>
        </row>
        <row r="1250">
          <cell r="A1250" t="str">
            <v>05/29/2020</v>
          </cell>
        </row>
        <row r="1251">
          <cell r="A1251" t="str">
            <v>05/29/2020</v>
          </cell>
        </row>
        <row r="1252">
          <cell r="A1252" t="str">
            <v>05/29/2020</v>
          </cell>
        </row>
        <row r="1253">
          <cell r="A1253" t="str">
            <v>05/29/2020</v>
          </cell>
        </row>
        <row r="1254">
          <cell r="A1254" t="str">
            <v>05/29/2020</v>
          </cell>
        </row>
        <row r="1255">
          <cell r="A1255" t="str">
            <v>05/29/2020</v>
          </cell>
        </row>
        <row r="1256">
          <cell r="A1256" t="str">
            <v>05/29/2020</v>
          </cell>
        </row>
        <row r="1257">
          <cell r="A1257" t="str">
            <v>05/29/2020</v>
          </cell>
        </row>
        <row r="1258">
          <cell r="A1258" t="str">
            <v>05/29/2020</v>
          </cell>
        </row>
        <row r="1259">
          <cell r="A1259" t="str">
            <v>05/29/2020</v>
          </cell>
        </row>
        <row r="1260">
          <cell r="A1260" t="str">
            <v>05/30/2020</v>
          </cell>
        </row>
        <row r="1261">
          <cell r="A1261" t="str">
            <v>05/30/2020</v>
          </cell>
        </row>
        <row r="1262">
          <cell r="A1262" t="str">
            <v>05/31/2020</v>
          </cell>
        </row>
        <row r="1263">
          <cell r="A1263" t="str">
            <v>06/01/2020</v>
          </cell>
        </row>
        <row r="1264">
          <cell r="A1264" t="str">
            <v>06/01/2020</v>
          </cell>
        </row>
        <row r="1265">
          <cell r="A1265" t="str">
            <v>06/01/2020</v>
          </cell>
        </row>
        <row r="1266">
          <cell r="A1266" t="str">
            <v>06/01/2020</v>
          </cell>
        </row>
        <row r="1267">
          <cell r="A1267" t="str">
            <v>06/01/2020</v>
          </cell>
        </row>
        <row r="1268">
          <cell r="A1268" t="str">
            <v>06/01/2020</v>
          </cell>
        </row>
        <row r="1269">
          <cell r="A1269" t="str">
            <v>06/01/2020</v>
          </cell>
        </row>
        <row r="1270">
          <cell r="A1270" t="str">
            <v>06/01/2020</v>
          </cell>
        </row>
        <row r="1271">
          <cell r="A1271" t="str">
            <v>06/01/2020</v>
          </cell>
        </row>
        <row r="1272">
          <cell r="A1272" t="str">
            <v>06/01/2020</v>
          </cell>
        </row>
        <row r="1273">
          <cell r="A1273" t="str">
            <v>06/01/2020</v>
          </cell>
        </row>
        <row r="1274">
          <cell r="A1274" t="str">
            <v>06/01/2020</v>
          </cell>
        </row>
        <row r="1275">
          <cell r="A1275" t="str">
            <v>06/02/2020</v>
          </cell>
        </row>
        <row r="1276">
          <cell r="A1276" t="str">
            <v>06/02/2020</v>
          </cell>
        </row>
        <row r="1277">
          <cell r="A1277" t="str">
            <v>06/02/2020</v>
          </cell>
        </row>
        <row r="1278">
          <cell r="A1278" t="str">
            <v>06/02/2020</v>
          </cell>
        </row>
        <row r="1279">
          <cell r="A1279" t="str">
            <v>06/02/2020</v>
          </cell>
        </row>
        <row r="1280">
          <cell r="A1280" t="str">
            <v>06/02/2020</v>
          </cell>
        </row>
        <row r="1281">
          <cell r="A1281" t="str">
            <v>06/02/2020</v>
          </cell>
        </row>
        <row r="1282">
          <cell r="A1282" t="str">
            <v>06/02/2020</v>
          </cell>
        </row>
        <row r="1283">
          <cell r="A1283" t="str">
            <v>06/02/2020</v>
          </cell>
        </row>
        <row r="1284">
          <cell r="A1284" t="str">
            <v>06/02/2020</v>
          </cell>
        </row>
        <row r="1285">
          <cell r="A1285" t="str">
            <v>06/02/2020</v>
          </cell>
        </row>
        <row r="1286">
          <cell r="A1286" t="str">
            <v>06/02/2020</v>
          </cell>
        </row>
        <row r="1287">
          <cell r="A1287" t="str">
            <v>06/03/2020</v>
          </cell>
        </row>
        <row r="1288">
          <cell r="A1288" t="str">
            <v>06/03/2020</v>
          </cell>
        </row>
        <row r="1289">
          <cell r="A1289" t="str">
            <v>06/03/2020</v>
          </cell>
        </row>
        <row r="1290">
          <cell r="A1290" t="str">
            <v>06/03/2020</v>
          </cell>
        </row>
        <row r="1291">
          <cell r="A1291" t="str">
            <v>06/03/2020</v>
          </cell>
        </row>
        <row r="1292">
          <cell r="A1292" t="str">
            <v>06/03/2020</v>
          </cell>
        </row>
        <row r="1293">
          <cell r="A1293" t="str">
            <v>06/03/2020</v>
          </cell>
        </row>
        <row r="1294">
          <cell r="A1294" t="str">
            <v>06/03/2020</v>
          </cell>
        </row>
        <row r="1295">
          <cell r="A1295" t="str">
            <v>06/03/2020</v>
          </cell>
        </row>
        <row r="1296">
          <cell r="A1296" t="str">
            <v>06/03/2020</v>
          </cell>
        </row>
        <row r="1297">
          <cell r="A1297" t="str">
            <v>06/03/2020</v>
          </cell>
        </row>
        <row r="1298">
          <cell r="A1298" t="str">
            <v>06/03/2020</v>
          </cell>
        </row>
        <row r="1299">
          <cell r="A1299" t="str">
            <v>06/03/2020</v>
          </cell>
        </row>
        <row r="1300">
          <cell r="A1300" t="str">
            <v>06/04/2020</v>
          </cell>
        </row>
        <row r="1301">
          <cell r="A1301" t="str">
            <v>06/04/2020</v>
          </cell>
        </row>
        <row r="1302">
          <cell r="A1302" t="str">
            <v>06/04/2020</v>
          </cell>
        </row>
        <row r="1303">
          <cell r="A1303" t="str">
            <v>06/04/2020</v>
          </cell>
        </row>
        <row r="1304">
          <cell r="A1304" t="str">
            <v>06/04/2020</v>
          </cell>
        </row>
        <row r="1305">
          <cell r="A1305" t="str">
            <v>06/04/2020</v>
          </cell>
        </row>
        <row r="1306">
          <cell r="A1306" t="str">
            <v>06/04/2020</v>
          </cell>
        </row>
        <row r="1307">
          <cell r="A1307" t="str">
            <v>06/04/2020</v>
          </cell>
        </row>
        <row r="1308">
          <cell r="A1308" t="str">
            <v>06/04/2020</v>
          </cell>
        </row>
        <row r="1309">
          <cell r="A1309" t="str">
            <v>06/04/2020</v>
          </cell>
        </row>
        <row r="1310">
          <cell r="A1310" t="str">
            <v>06/05/2020</v>
          </cell>
        </row>
        <row r="1311">
          <cell r="A1311" t="str">
            <v>06/05/2020</v>
          </cell>
        </row>
        <row r="1312">
          <cell r="A1312" t="str">
            <v>06/05/2020</v>
          </cell>
        </row>
        <row r="1313">
          <cell r="A1313" t="str">
            <v>06/05/2020</v>
          </cell>
        </row>
        <row r="1314">
          <cell r="A1314" t="str">
            <v>06/05/2020</v>
          </cell>
        </row>
        <row r="1315">
          <cell r="A1315" t="str">
            <v>06/05/2020</v>
          </cell>
        </row>
        <row r="1316">
          <cell r="A1316" t="str">
            <v>06/05/2020</v>
          </cell>
        </row>
        <row r="1317">
          <cell r="A1317" t="str">
            <v>06/05/2020</v>
          </cell>
        </row>
        <row r="1318">
          <cell r="A1318" t="str">
            <v>06/05/2020</v>
          </cell>
        </row>
        <row r="1319">
          <cell r="A1319" t="str">
            <v>06/05/2020</v>
          </cell>
        </row>
        <row r="1320">
          <cell r="A1320" t="str">
            <v>06/06/2020</v>
          </cell>
        </row>
        <row r="1321">
          <cell r="A1321" t="str">
            <v>06/06/2020</v>
          </cell>
        </row>
        <row r="1322">
          <cell r="A1322" t="str">
            <v>06/07/2020</v>
          </cell>
        </row>
        <row r="1323">
          <cell r="A1323" t="str">
            <v>06/08/2020</v>
          </cell>
        </row>
        <row r="1324">
          <cell r="A1324" t="str">
            <v>06/08/2020</v>
          </cell>
        </row>
        <row r="1325">
          <cell r="A1325" t="str">
            <v>06/08/2020</v>
          </cell>
        </row>
        <row r="1326">
          <cell r="A1326" t="str">
            <v>06/08/2020</v>
          </cell>
        </row>
        <row r="1327">
          <cell r="A1327" t="str">
            <v>06/08/2020</v>
          </cell>
        </row>
        <row r="1328">
          <cell r="A1328" t="str">
            <v>06/08/2020</v>
          </cell>
        </row>
        <row r="1329">
          <cell r="A1329" t="str">
            <v>06/08/2020</v>
          </cell>
        </row>
        <row r="1330">
          <cell r="A1330" t="str">
            <v>06/08/2020</v>
          </cell>
        </row>
        <row r="1331">
          <cell r="A1331" t="str">
            <v>06/08/2020</v>
          </cell>
        </row>
        <row r="1332">
          <cell r="A1332" t="str">
            <v>06/08/2020</v>
          </cell>
        </row>
        <row r="1333">
          <cell r="A1333" t="str">
            <v>06/09/2020</v>
          </cell>
        </row>
        <row r="1334">
          <cell r="A1334" t="str">
            <v>06/09/2020</v>
          </cell>
        </row>
        <row r="1335">
          <cell r="A1335" t="str">
            <v>06/09/2020</v>
          </cell>
        </row>
        <row r="1336">
          <cell r="A1336" t="str">
            <v>06/09/2020</v>
          </cell>
        </row>
        <row r="1337">
          <cell r="A1337" t="str">
            <v>06/09/2020</v>
          </cell>
        </row>
        <row r="1338">
          <cell r="A1338" t="str">
            <v>06/09/2020</v>
          </cell>
        </row>
        <row r="1339">
          <cell r="A1339" t="str">
            <v>06/09/2020</v>
          </cell>
        </row>
        <row r="1340">
          <cell r="A1340" t="str">
            <v>06/09/2020</v>
          </cell>
        </row>
        <row r="1341">
          <cell r="A1341" t="str">
            <v>06/09/2020</v>
          </cell>
        </row>
        <row r="1342">
          <cell r="A1342" t="str">
            <v>06/10/2020</v>
          </cell>
        </row>
        <row r="1343">
          <cell r="A1343" t="str">
            <v>06/10/2020</v>
          </cell>
        </row>
        <row r="1344">
          <cell r="A1344" t="str">
            <v>06/10/2020</v>
          </cell>
        </row>
        <row r="1345">
          <cell r="A1345" t="str">
            <v>06/10/2020</v>
          </cell>
        </row>
        <row r="1346">
          <cell r="A1346" t="str">
            <v>06/10/2020</v>
          </cell>
        </row>
        <row r="1347">
          <cell r="A1347" t="str">
            <v>06/10/2020</v>
          </cell>
        </row>
        <row r="1348">
          <cell r="A1348" t="str">
            <v>06/10/2020</v>
          </cell>
        </row>
        <row r="1349">
          <cell r="A1349" t="str">
            <v>06/10/2020</v>
          </cell>
        </row>
        <row r="1350">
          <cell r="A1350" t="str">
            <v>06/10/2020</v>
          </cell>
        </row>
        <row r="1351">
          <cell r="A1351" t="str">
            <v>06/10/2020</v>
          </cell>
        </row>
        <row r="1352">
          <cell r="A1352" t="str">
            <v>06/10/2020</v>
          </cell>
        </row>
        <row r="1353">
          <cell r="A1353" t="str">
            <v>06/11/2020</v>
          </cell>
        </row>
        <row r="1354">
          <cell r="A1354" t="str">
            <v>06/11/2020</v>
          </cell>
        </row>
        <row r="1355">
          <cell r="A1355" t="str">
            <v>06/11/2020</v>
          </cell>
        </row>
        <row r="1356">
          <cell r="A1356" t="str">
            <v>06/11/2020</v>
          </cell>
        </row>
        <row r="1357">
          <cell r="A1357" t="str">
            <v>06/11/2020</v>
          </cell>
        </row>
        <row r="1358">
          <cell r="A1358" t="str">
            <v>06/11/2020</v>
          </cell>
        </row>
        <row r="1359">
          <cell r="A1359" t="str">
            <v>06/11/2020</v>
          </cell>
        </row>
        <row r="1360">
          <cell r="A1360" t="str">
            <v>06/11/2020</v>
          </cell>
        </row>
        <row r="1361">
          <cell r="A1361" t="str">
            <v>06/11/2020</v>
          </cell>
        </row>
        <row r="1362">
          <cell r="A1362" t="str">
            <v>06/11/2020</v>
          </cell>
        </row>
        <row r="1363">
          <cell r="A1363" t="str">
            <v>06/11/2020</v>
          </cell>
        </row>
        <row r="1364">
          <cell r="A1364" t="str">
            <v>06/12/2020</v>
          </cell>
        </row>
        <row r="1365">
          <cell r="A1365" t="str">
            <v>06/12/2020</v>
          </cell>
        </row>
        <row r="1366">
          <cell r="A1366" t="str">
            <v>06/12/2020</v>
          </cell>
        </row>
        <row r="1367">
          <cell r="A1367" t="str">
            <v>06/12/2020</v>
          </cell>
        </row>
        <row r="1368">
          <cell r="A1368" t="str">
            <v>06/12/2020</v>
          </cell>
        </row>
        <row r="1369">
          <cell r="A1369" t="str">
            <v>06/12/2020</v>
          </cell>
        </row>
        <row r="1370">
          <cell r="A1370" t="str">
            <v>06/12/2020</v>
          </cell>
        </row>
        <row r="1371">
          <cell r="A1371" t="str">
            <v>06/12/2020</v>
          </cell>
        </row>
        <row r="1372">
          <cell r="A1372" t="str">
            <v>06/12/2020</v>
          </cell>
        </row>
        <row r="1373">
          <cell r="A1373" t="str">
            <v>06/12/2020</v>
          </cell>
        </row>
        <row r="1374">
          <cell r="A1374" t="str">
            <v>06/13/2020</v>
          </cell>
        </row>
        <row r="1375">
          <cell r="A1375" t="str">
            <v>06/13/2020</v>
          </cell>
        </row>
        <row r="1376">
          <cell r="A1376" t="str">
            <v>06/14/2020</v>
          </cell>
        </row>
        <row r="1377">
          <cell r="A1377" t="str">
            <v>06/15/2020</v>
          </cell>
        </row>
        <row r="1378">
          <cell r="A1378" t="str">
            <v>06/15/2020</v>
          </cell>
        </row>
        <row r="1379">
          <cell r="A1379" t="str">
            <v>06/15/2020</v>
          </cell>
        </row>
        <row r="1380">
          <cell r="A1380" t="str">
            <v>06/15/2020</v>
          </cell>
        </row>
        <row r="1381">
          <cell r="A1381" t="str">
            <v>06/15/2020</v>
          </cell>
        </row>
        <row r="1382">
          <cell r="A1382" t="str">
            <v>06/15/2020</v>
          </cell>
        </row>
        <row r="1383">
          <cell r="A1383" t="str">
            <v>06/15/2020</v>
          </cell>
        </row>
        <row r="1384">
          <cell r="A1384" t="str">
            <v>06/15/2020</v>
          </cell>
        </row>
        <row r="1385">
          <cell r="A1385" t="str">
            <v>06/15/2020</v>
          </cell>
        </row>
        <row r="1386">
          <cell r="A1386" t="str">
            <v>06/15/2020</v>
          </cell>
        </row>
        <row r="1387">
          <cell r="A1387" t="str">
            <v>06/16/2020</v>
          </cell>
        </row>
        <row r="1388">
          <cell r="A1388" t="str">
            <v>06/16/2020</v>
          </cell>
        </row>
        <row r="1389">
          <cell r="A1389" t="str">
            <v>06/16/2020</v>
          </cell>
        </row>
        <row r="1390">
          <cell r="A1390" t="str">
            <v>06/16/2020</v>
          </cell>
        </row>
        <row r="1391">
          <cell r="A1391" t="str">
            <v>06/16/2020</v>
          </cell>
        </row>
        <row r="1392">
          <cell r="A1392" t="str">
            <v>06/16/2020</v>
          </cell>
        </row>
        <row r="1393">
          <cell r="A1393" t="str">
            <v>06/16/2020</v>
          </cell>
        </row>
        <row r="1394">
          <cell r="A1394" t="str">
            <v>06/16/2020</v>
          </cell>
        </row>
        <row r="1395">
          <cell r="A1395" t="str">
            <v>06/16/2020</v>
          </cell>
        </row>
        <row r="1396">
          <cell r="A1396" t="str">
            <v>06/16/2020</v>
          </cell>
        </row>
        <row r="1397">
          <cell r="A1397" t="str">
            <v>06/17/2020</v>
          </cell>
        </row>
        <row r="1398">
          <cell r="A1398" t="str">
            <v>06/16/2020</v>
          </cell>
        </row>
        <row r="1399">
          <cell r="A1399" t="str">
            <v>06/17/2020</v>
          </cell>
        </row>
        <row r="1400">
          <cell r="A1400" t="str">
            <v>06/17/2020</v>
          </cell>
        </row>
        <row r="1401">
          <cell r="A1401" t="str">
            <v>06/17/2020</v>
          </cell>
        </row>
        <row r="1402">
          <cell r="A1402" t="str">
            <v>06/17/2020</v>
          </cell>
        </row>
        <row r="1403">
          <cell r="A1403" t="str">
            <v>06/17/2020</v>
          </cell>
        </row>
        <row r="1404">
          <cell r="A1404" t="str">
            <v>06/17/2020</v>
          </cell>
        </row>
        <row r="1405">
          <cell r="A1405" t="str">
            <v>06/17/2020</v>
          </cell>
        </row>
        <row r="1406">
          <cell r="A1406" t="str">
            <v>06/17/2020</v>
          </cell>
        </row>
        <row r="1407">
          <cell r="A1407" t="str">
            <v>06/17/2020</v>
          </cell>
        </row>
        <row r="1408">
          <cell r="A1408" t="str">
            <v>06/17/2020</v>
          </cell>
        </row>
        <row r="1409">
          <cell r="A1409" t="str">
            <v>06/17/2020</v>
          </cell>
        </row>
        <row r="1410">
          <cell r="A1410" t="str">
            <v>06/18/2020</v>
          </cell>
        </row>
        <row r="1411">
          <cell r="A1411" t="str">
            <v>06/18/2020</v>
          </cell>
        </row>
        <row r="1412">
          <cell r="A1412" t="str">
            <v>06/18/2020</v>
          </cell>
        </row>
        <row r="1413">
          <cell r="A1413" t="str">
            <v>06/18/2020</v>
          </cell>
        </row>
        <row r="1414">
          <cell r="A1414" t="str">
            <v>06/18/2020</v>
          </cell>
        </row>
        <row r="1415">
          <cell r="A1415" t="str">
            <v>06/18/2020</v>
          </cell>
        </row>
        <row r="1416">
          <cell r="A1416" t="str">
            <v>06/18/2020</v>
          </cell>
        </row>
        <row r="1417">
          <cell r="A1417" t="str">
            <v>06/18/2020</v>
          </cell>
        </row>
        <row r="1418">
          <cell r="A1418" t="str">
            <v>06/18/2020</v>
          </cell>
        </row>
        <row r="1419">
          <cell r="A1419" t="str">
            <v>06/18/2020</v>
          </cell>
        </row>
        <row r="1420">
          <cell r="A1420" t="str">
            <v>06/18/2020</v>
          </cell>
        </row>
        <row r="1421">
          <cell r="A1421" t="str">
            <v>06/19/2020</v>
          </cell>
        </row>
        <row r="1422">
          <cell r="A1422" t="str">
            <v>06/19/2020</v>
          </cell>
        </row>
        <row r="1423">
          <cell r="A1423" t="str">
            <v>06/19/2020</v>
          </cell>
        </row>
        <row r="1424">
          <cell r="A1424" t="str">
            <v>06/19/2020</v>
          </cell>
        </row>
        <row r="1425">
          <cell r="A1425" t="str">
            <v>06/19/2020</v>
          </cell>
        </row>
        <row r="1426">
          <cell r="A1426" t="str">
            <v>06/19/2020</v>
          </cell>
        </row>
        <row r="1427">
          <cell r="A1427" t="str">
            <v>06/19/2020</v>
          </cell>
        </row>
        <row r="1428">
          <cell r="A1428" t="str">
            <v>06/19/2020</v>
          </cell>
        </row>
        <row r="1429">
          <cell r="A1429" t="str">
            <v>06/19/2020</v>
          </cell>
        </row>
        <row r="1430">
          <cell r="A1430" t="str">
            <v>06/19/2020</v>
          </cell>
        </row>
        <row r="1431">
          <cell r="A1431" t="str">
            <v>06/20/2020</v>
          </cell>
        </row>
        <row r="1432">
          <cell r="A1432" t="str">
            <v>06/20/2020</v>
          </cell>
        </row>
        <row r="1433">
          <cell r="A1433" t="str">
            <v>06/21/2020</v>
          </cell>
        </row>
        <row r="1434">
          <cell r="A1434" t="str">
            <v>06/22/2020</v>
          </cell>
        </row>
        <row r="1435">
          <cell r="A1435" t="str">
            <v>06/22/2020</v>
          </cell>
        </row>
        <row r="1436">
          <cell r="A1436" t="str">
            <v>06/22/2020</v>
          </cell>
        </row>
        <row r="1437">
          <cell r="A1437" t="str">
            <v>06/22/2020</v>
          </cell>
        </row>
        <row r="1438">
          <cell r="A1438" t="str">
            <v>06/22/2020</v>
          </cell>
        </row>
        <row r="1439">
          <cell r="A1439" t="str">
            <v>06/22/2020</v>
          </cell>
        </row>
        <row r="1440">
          <cell r="A1440" t="str">
            <v>06/22/2020</v>
          </cell>
        </row>
        <row r="1441">
          <cell r="A1441" t="str">
            <v>06/22/2020</v>
          </cell>
        </row>
        <row r="1442">
          <cell r="A1442" t="str">
            <v>06/22/2020</v>
          </cell>
        </row>
        <row r="1443">
          <cell r="A1443" t="str">
            <v>06/22/2020</v>
          </cell>
        </row>
        <row r="1444">
          <cell r="A1444" t="str">
            <v>06/22/2020</v>
          </cell>
        </row>
        <row r="1445">
          <cell r="A1445" t="str">
            <v>06/23/2020</v>
          </cell>
        </row>
        <row r="1446">
          <cell r="A1446" t="str">
            <v>06/23/2020</v>
          </cell>
        </row>
        <row r="1447">
          <cell r="A1447" t="str">
            <v>06/23/2020</v>
          </cell>
        </row>
        <row r="1448">
          <cell r="A1448" t="str">
            <v>06/23/2020</v>
          </cell>
        </row>
        <row r="1449">
          <cell r="A1449" t="str">
            <v>06/23/2020</v>
          </cell>
        </row>
        <row r="1450">
          <cell r="A1450" t="str">
            <v>06/23/2020</v>
          </cell>
        </row>
        <row r="1451">
          <cell r="A1451" t="str">
            <v>06/23/2020</v>
          </cell>
        </row>
        <row r="1452">
          <cell r="A1452" t="str">
            <v>06/23/2020</v>
          </cell>
        </row>
        <row r="1453">
          <cell r="A1453" t="str">
            <v>06/23/2020</v>
          </cell>
        </row>
        <row r="1454">
          <cell r="A1454" t="str">
            <v>06/23/2020</v>
          </cell>
        </row>
        <row r="1455">
          <cell r="A1455" t="str">
            <v>06/24/2020</v>
          </cell>
        </row>
        <row r="1456">
          <cell r="A1456" t="str">
            <v>06/24/2020</v>
          </cell>
        </row>
        <row r="1457">
          <cell r="A1457" t="str">
            <v>06/24/2020</v>
          </cell>
        </row>
        <row r="1458">
          <cell r="A1458" t="str">
            <v>06/24/2020</v>
          </cell>
        </row>
        <row r="1459">
          <cell r="A1459" t="str">
            <v>06/24/2020</v>
          </cell>
        </row>
        <row r="1460">
          <cell r="A1460" t="str">
            <v>06/24/2020</v>
          </cell>
        </row>
        <row r="1461">
          <cell r="A1461" t="str">
            <v>06/24/2020</v>
          </cell>
        </row>
        <row r="1462">
          <cell r="A1462" t="str">
            <v>06/24/2020</v>
          </cell>
        </row>
        <row r="1463">
          <cell r="A1463" t="str">
            <v>06/24/2020</v>
          </cell>
        </row>
        <row r="1464">
          <cell r="A1464" t="str">
            <v>06/24/2020</v>
          </cell>
        </row>
        <row r="1465">
          <cell r="A1465" t="str">
            <v>06/25/2020</v>
          </cell>
        </row>
        <row r="1466">
          <cell r="A1466" t="str">
            <v>06/25/2020</v>
          </cell>
        </row>
        <row r="1467">
          <cell r="A1467" t="str">
            <v>06/25/2020</v>
          </cell>
        </row>
        <row r="1468">
          <cell r="A1468" t="str">
            <v>06/25/2020</v>
          </cell>
        </row>
        <row r="1469">
          <cell r="A1469" t="str">
            <v>06/25/2020</v>
          </cell>
        </row>
        <row r="1470">
          <cell r="A1470" t="str">
            <v>06/25/2020</v>
          </cell>
        </row>
        <row r="1471">
          <cell r="A1471" t="str">
            <v>06/25/2020</v>
          </cell>
        </row>
        <row r="1472">
          <cell r="A1472" t="str">
            <v>06/25/2020</v>
          </cell>
        </row>
        <row r="1473">
          <cell r="A1473" t="str">
            <v>06/25/2020</v>
          </cell>
        </row>
        <row r="1474">
          <cell r="A1474" t="str">
            <v>06/25/2020</v>
          </cell>
        </row>
        <row r="1475">
          <cell r="A1475" t="str">
            <v>06/25/2020</v>
          </cell>
        </row>
        <row r="1476">
          <cell r="A1476" t="str">
            <v>06/25/2020</v>
          </cell>
        </row>
        <row r="1477">
          <cell r="A1477" t="str">
            <v>06/26/2020</v>
          </cell>
        </row>
        <row r="1478">
          <cell r="A1478" t="str">
            <v>06/26/2020</v>
          </cell>
        </row>
        <row r="1479">
          <cell r="A1479" t="str">
            <v>06/26/2020</v>
          </cell>
        </row>
        <row r="1480">
          <cell r="A1480" t="str">
            <v>06/26/2020</v>
          </cell>
        </row>
        <row r="1481">
          <cell r="A1481" t="str">
            <v>06/26/2020</v>
          </cell>
        </row>
        <row r="1482">
          <cell r="A1482" t="str">
            <v>06/26/2020</v>
          </cell>
        </row>
        <row r="1483">
          <cell r="A1483" t="str">
            <v>06/26/2020</v>
          </cell>
        </row>
        <row r="1484">
          <cell r="A1484" t="str">
            <v>06/26/2020</v>
          </cell>
        </row>
        <row r="1485">
          <cell r="A1485" t="str">
            <v>06/26/2020</v>
          </cell>
        </row>
        <row r="1486">
          <cell r="A1486" t="str">
            <v>06/27/2020</v>
          </cell>
        </row>
        <row r="1487">
          <cell r="A1487" t="str">
            <v>06/27/2020</v>
          </cell>
        </row>
        <row r="1488">
          <cell r="A1488" t="str">
            <v>06/28/2020</v>
          </cell>
        </row>
        <row r="1489">
          <cell r="A1489" t="str">
            <v>06/29/2020</v>
          </cell>
        </row>
        <row r="1490">
          <cell r="A1490" t="str">
            <v>06/29/2020</v>
          </cell>
        </row>
        <row r="1491">
          <cell r="A1491" t="str">
            <v>06/29/2020</v>
          </cell>
        </row>
        <row r="1492">
          <cell r="A1492" t="str">
            <v>06/29/2020</v>
          </cell>
        </row>
        <row r="1493">
          <cell r="A1493" t="str">
            <v>06/29/2020</v>
          </cell>
        </row>
        <row r="1494">
          <cell r="A1494" t="str">
            <v>06/29/2020</v>
          </cell>
        </row>
        <row r="1495">
          <cell r="A1495" t="str">
            <v>06/29/2020</v>
          </cell>
        </row>
        <row r="1496">
          <cell r="A1496" t="str">
            <v>06/29/2020</v>
          </cell>
        </row>
        <row r="1497">
          <cell r="A1497" t="str">
            <v>06/29/2020</v>
          </cell>
        </row>
        <row r="1498">
          <cell r="A1498" t="str">
            <v>06/29/2020</v>
          </cell>
        </row>
        <row r="1499">
          <cell r="A1499" t="str">
            <v>06/29/2020</v>
          </cell>
        </row>
        <row r="1500">
          <cell r="A1500" t="str">
            <v>06/29/2020</v>
          </cell>
        </row>
        <row r="1501">
          <cell r="A1501" t="str">
            <v>06/29/2020</v>
          </cell>
        </row>
        <row r="1502">
          <cell r="A1502" t="str">
            <v>06/30/2020</v>
          </cell>
        </row>
        <row r="1503">
          <cell r="A1503" t="str">
            <v>06/30/2020</v>
          </cell>
        </row>
        <row r="1504">
          <cell r="A1504" t="str">
            <v>06/30/2020</v>
          </cell>
        </row>
        <row r="1505">
          <cell r="A1505" t="str">
            <v>06/30/2020</v>
          </cell>
        </row>
        <row r="1506">
          <cell r="A1506" t="str">
            <v>06/30/2020</v>
          </cell>
        </row>
        <row r="1507">
          <cell r="A1507" t="str">
            <v>06/30/2020</v>
          </cell>
        </row>
        <row r="1508">
          <cell r="A1508" t="str">
            <v>06/30/2020</v>
          </cell>
        </row>
        <row r="1509">
          <cell r="A1509" t="str">
            <v>06/30/2020</v>
          </cell>
        </row>
        <row r="1510">
          <cell r="A1510" t="str">
            <v>06/30/2020</v>
          </cell>
        </row>
        <row r="1511">
          <cell r="A1511" t="str">
            <v>06/30/2020</v>
          </cell>
        </row>
        <row r="1512">
          <cell r="A1512" t="str">
            <v>07/01/2020</v>
          </cell>
        </row>
        <row r="1513">
          <cell r="A1513" t="str">
            <v>07/01/2020</v>
          </cell>
        </row>
        <row r="1514">
          <cell r="A1514" t="str">
            <v>07/01/2020</v>
          </cell>
        </row>
        <row r="1515">
          <cell r="A1515" t="str">
            <v>07/01/2020</v>
          </cell>
        </row>
        <row r="1516">
          <cell r="A1516" t="str">
            <v>07/01/2020</v>
          </cell>
        </row>
        <row r="1517">
          <cell r="A1517" t="str">
            <v>07/01/2020</v>
          </cell>
        </row>
        <row r="1518">
          <cell r="A1518" t="str">
            <v>07/01/2020</v>
          </cell>
        </row>
        <row r="1519">
          <cell r="A1519" t="str">
            <v>07/01/2020</v>
          </cell>
        </row>
        <row r="1520">
          <cell r="A1520" t="str">
            <v>07/01/2020</v>
          </cell>
        </row>
        <row r="1521">
          <cell r="A1521" t="str">
            <v>07/01/2020</v>
          </cell>
        </row>
        <row r="1522">
          <cell r="A1522" t="str">
            <v>07/01/2020</v>
          </cell>
        </row>
        <row r="1523">
          <cell r="A1523" t="str">
            <v>07/01/2020</v>
          </cell>
        </row>
        <row r="1524">
          <cell r="A1524" t="str">
            <v>07/02/2020</v>
          </cell>
        </row>
        <row r="1525">
          <cell r="A1525" t="str">
            <v>07/02/2020</v>
          </cell>
        </row>
        <row r="1526">
          <cell r="A1526" t="str">
            <v>07/02/2020</v>
          </cell>
        </row>
        <row r="1527">
          <cell r="A1527" t="str">
            <v>07/02/2020</v>
          </cell>
        </row>
        <row r="1528">
          <cell r="A1528" t="str">
            <v>07/02/2020</v>
          </cell>
        </row>
        <row r="1529">
          <cell r="A1529" t="str">
            <v>07/02/2020</v>
          </cell>
        </row>
        <row r="1530">
          <cell r="A1530" t="str">
            <v>07/02/2020</v>
          </cell>
        </row>
        <row r="1531">
          <cell r="A1531" t="str">
            <v>07/02/2020</v>
          </cell>
        </row>
        <row r="1532">
          <cell r="A1532" t="str">
            <v>07/02/2020</v>
          </cell>
        </row>
        <row r="1533">
          <cell r="A1533" t="str">
            <v>07/02/2020</v>
          </cell>
        </row>
        <row r="1534">
          <cell r="A1534" t="str">
            <v>07/02/2020</v>
          </cell>
        </row>
        <row r="1535">
          <cell r="A1535" t="str">
            <v>07/03/2020</v>
          </cell>
        </row>
        <row r="1536">
          <cell r="A1536" t="str">
            <v>07/03/2020</v>
          </cell>
        </row>
        <row r="1537">
          <cell r="A1537" t="str">
            <v>07/03/2020</v>
          </cell>
        </row>
        <row r="1538">
          <cell r="A1538" t="str">
            <v>07/03/2020</v>
          </cell>
        </row>
        <row r="1539">
          <cell r="A1539" t="str">
            <v>07/03/2020</v>
          </cell>
        </row>
        <row r="1540">
          <cell r="A1540" t="str">
            <v>07/03/2020</v>
          </cell>
        </row>
        <row r="1541">
          <cell r="A1541" t="str">
            <v>07/03/2020</v>
          </cell>
        </row>
        <row r="1542">
          <cell r="A1542" t="str">
            <v>07/04/2020</v>
          </cell>
        </row>
        <row r="1543">
          <cell r="A1543" t="str">
            <v>07/04/2020</v>
          </cell>
        </row>
        <row r="1544">
          <cell r="A1544" t="str">
            <v>07/04/2020</v>
          </cell>
        </row>
        <row r="1545">
          <cell r="A1545" t="str">
            <v>07/05/2020</v>
          </cell>
        </row>
        <row r="1546">
          <cell r="A1546" t="str">
            <v>07/06/2020</v>
          </cell>
        </row>
        <row r="1547">
          <cell r="A1547" t="str">
            <v>07/06/2020</v>
          </cell>
        </row>
        <row r="1548">
          <cell r="A1548" t="str">
            <v>07/06/2020</v>
          </cell>
        </row>
        <row r="1549">
          <cell r="A1549" t="str">
            <v>07/06/2020</v>
          </cell>
        </row>
        <row r="1550">
          <cell r="A1550" t="str">
            <v>07/06/2020</v>
          </cell>
        </row>
        <row r="1551">
          <cell r="A1551" t="str">
            <v>07/06/2020</v>
          </cell>
        </row>
        <row r="1552">
          <cell r="A1552" t="str">
            <v>07/06/2020</v>
          </cell>
        </row>
        <row r="1553">
          <cell r="A1553" t="str">
            <v>07/06/2020</v>
          </cell>
        </row>
        <row r="1554">
          <cell r="A1554" t="str">
            <v>07/06/2020</v>
          </cell>
        </row>
        <row r="1555">
          <cell r="A1555" t="str">
            <v>07/06/2020</v>
          </cell>
        </row>
        <row r="1556">
          <cell r="A1556" t="str">
            <v>07/07/2020</v>
          </cell>
        </row>
        <row r="1557">
          <cell r="A1557" t="str">
            <v>07/07/2020</v>
          </cell>
        </row>
        <row r="1558">
          <cell r="A1558" t="str">
            <v>07/07/2020</v>
          </cell>
        </row>
        <row r="1559">
          <cell r="A1559" t="str">
            <v>07/07/2020</v>
          </cell>
        </row>
        <row r="1560">
          <cell r="A1560" t="str">
            <v>07/07/2020</v>
          </cell>
        </row>
        <row r="1561">
          <cell r="A1561" t="str">
            <v>07/07/2020</v>
          </cell>
        </row>
        <row r="1562">
          <cell r="A1562" t="str">
            <v>07/07/2020</v>
          </cell>
        </row>
        <row r="1563">
          <cell r="A1563" t="str">
            <v>07/07/2020</v>
          </cell>
        </row>
        <row r="1564">
          <cell r="A1564" t="str">
            <v>07/07/2020</v>
          </cell>
        </row>
        <row r="1565">
          <cell r="A1565" t="str">
            <v>07/07/2020</v>
          </cell>
        </row>
        <row r="1566">
          <cell r="A1566" t="str">
            <v>07/08/2020</v>
          </cell>
        </row>
        <row r="1567">
          <cell r="A1567" t="str">
            <v>07/08/2020</v>
          </cell>
        </row>
        <row r="1568">
          <cell r="A1568" t="str">
            <v>07/08/2020</v>
          </cell>
        </row>
        <row r="1569">
          <cell r="A1569" t="str">
            <v>07/08/2020</v>
          </cell>
        </row>
        <row r="1570">
          <cell r="A1570" t="str">
            <v>07/08/2020</v>
          </cell>
        </row>
        <row r="1571">
          <cell r="A1571" t="str">
            <v>07/08/2020</v>
          </cell>
        </row>
        <row r="1572">
          <cell r="A1572" t="str">
            <v>07/08/2020</v>
          </cell>
        </row>
        <row r="1573">
          <cell r="A1573" t="str">
            <v>07/08/2020</v>
          </cell>
        </row>
        <row r="1574">
          <cell r="A1574" t="str">
            <v>07/08/2020</v>
          </cell>
        </row>
        <row r="1575">
          <cell r="A1575" t="str">
            <v>07/08/2020</v>
          </cell>
        </row>
        <row r="1576">
          <cell r="A1576" t="str">
            <v>07/08/2020</v>
          </cell>
        </row>
        <row r="1577">
          <cell r="A1577" t="str">
            <v>07/08/2020</v>
          </cell>
        </row>
        <row r="1578">
          <cell r="A1578" t="str">
            <v>07/08/2020</v>
          </cell>
        </row>
        <row r="1579">
          <cell r="A1579" t="str">
            <v>07/09/2020</v>
          </cell>
        </row>
        <row r="1580">
          <cell r="A1580" t="str">
            <v>07/09/2020</v>
          </cell>
        </row>
        <row r="1581">
          <cell r="A1581" t="str">
            <v>07/09/2020</v>
          </cell>
        </row>
        <row r="1582">
          <cell r="A1582" t="str">
            <v>07/09/2020</v>
          </cell>
        </row>
        <row r="1583">
          <cell r="A1583" t="str">
            <v>07/09/2020</v>
          </cell>
        </row>
        <row r="1584">
          <cell r="A1584" t="str">
            <v>07/09/2020</v>
          </cell>
        </row>
        <row r="1585">
          <cell r="A1585" t="str">
            <v>07/09/2020</v>
          </cell>
        </row>
        <row r="1586">
          <cell r="A1586" t="str">
            <v>07/09/2020</v>
          </cell>
        </row>
        <row r="1587">
          <cell r="A1587" t="str">
            <v>07/09/2020</v>
          </cell>
        </row>
        <row r="1588">
          <cell r="A1588" t="str">
            <v>07/09/2020</v>
          </cell>
        </row>
        <row r="1589">
          <cell r="A1589" t="str">
            <v>07/10/2020</v>
          </cell>
        </row>
        <row r="1590">
          <cell r="A1590" t="str">
            <v>07/10/2020</v>
          </cell>
        </row>
        <row r="1591">
          <cell r="A1591" t="str">
            <v>07/10/2020</v>
          </cell>
        </row>
        <row r="1592">
          <cell r="A1592" t="str">
            <v>07/10/2020</v>
          </cell>
        </row>
        <row r="1593">
          <cell r="A1593" t="str">
            <v>07/10/2020</v>
          </cell>
        </row>
        <row r="1594">
          <cell r="A1594" t="str">
            <v>07/10/2020</v>
          </cell>
        </row>
        <row r="1595">
          <cell r="A1595" t="str">
            <v>07/10/2020</v>
          </cell>
        </row>
        <row r="1596">
          <cell r="A1596" t="str">
            <v>07/10/2020</v>
          </cell>
        </row>
        <row r="1597">
          <cell r="A1597" t="str">
            <v>07/10/2020</v>
          </cell>
        </row>
        <row r="1598">
          <cell r="A1598" t="str">
            <v>07/10/2020</v>
          </cell>
        </row>
        <row r="1599">
          <cell r="A1599" t="str">
            <v>07/10/2020</v>
          </cell>
        </row>
        <row r="1600">
          <cell r="A1600" t="str">
            <v>07/11/2020</v>
          </cell>
        </row>
        <row r="1601">
          <cell r="A1601" t="str">
            <v>07/11/2020</v>
          </cell>
        </row>
        <row r="1602">
          <cell r="A1602" t="str">
            <v>07/12/2020</v>
          </cell>
        </row>
        <row r="1603">
          <cell r="A1603" t="str">
            <v>07/13/2020</v>
          </cell>
        </row>
        <row r="1604">
          <cell r="A1604" t="str">
            <v>07/13/2020</v>
          </cell>
        </row>
        <row r="1605">
          <cell r="A1605" t="str">
            <v>07/13/2020</v>
          </cell>
        </row>
        <row r="1606">
          <cell r="A1606" t="str">
            <v>07/13/2020</v>
          </cell>
        </row>
        <row r="1607">
          <cell r="A1607" t="str">
            <v>07/13/2020</v>
          </cell>
        </row>
        <row r="1608">
          <cell r="A1608" t="str">
            <v>07/13/2020</v>
          </cell>
        </row>
        <row r="1609">
          <cell r="A1609" t="str">
            <v>07/13/2020</v>
          </cell>
        </row>
        <row r="1610">
          <cell r="A1610" t="str">
            <v>07/13/2020</v>
          </cell>
        </row>
        <row r="1611">
          <cell r="A1611" t="str">
            <v>07/13/2020</v>
          </cell>
        </row>
        <row r="1612">
          <cell r="A1612" t="str">
            <v>07/13/2020</v>
          </cell>
        </row>
        <row r="1613">
          <cell r="A1613" t="str">
            <v>07/14/2020</v>
          </cell>
        </row>
        <row r="1614">
          <cell r="A1614" t="str">
            <v>07/14/2020</v>
          </cell>
        </row>
        <row r="1615">
          <cell r="A1615" t="str">
            <v>07/14/2020</v>
          </cell>
        </row>
        <row r="1616">
          <cell r="A1616" t="str">
            <v>07/14/2020</v>
          </cell>
        </row>
        <row r="1617">
          <cell r="A1617" t="str">
            <v>07/14/2020</v>
          </cell>
        </row>
        <row r="1618">
          <cell r="A1618" t="str">
            <v>07/14/2020</v>
          </cell>
        </row>
        <row r="1619">
          <cell r="A1619" t="str">
            <v>07/14/2020</v>
          </cell>
        </row>
        <row r="1620">
          <cell r="A1620" t="str">
            <v>07/14/2020</v>
          </cell>
        </row>
        <row r="1621">
          <cell r="A1621" t="str">
            <v>07/14/2020</v>
          </cell>
        </row>
        <row r="1622">
          <cell r="A1622" t="str">
            <v>07/14/2020</v>
          </cell>
        </row>
        <row r="1623">
          <cell r="A1623" t="str">
            <v>07/15/2020</v>
          </cell>
        </row>
        <row r="1624">
          <cell r="A1624" t="str">
            <v>07/15/2020</v>
          </cell>
        </row>
        <row r="1625">
          <cell r="A1625" t="str">
            <v>07/15/2020</v>
          </cell>
        </row>
        <row r="1626">
          <cell r="A1626" t="str">
            <v>07/15/2020</v>
          </cell>
        </row>
        <row r="1627">
          <cell r="A1627" t="str">
            <v>07/15/2020</v>
          </cell>
        </row>
        <row r="1628">
          <cell r="A1628" t="str">
            <v>07/15/2020</v>
          </cell>
        </row>
        <row r="1629">
          <cell r="A1629" t="str">
            <v>07/15/2020</v>
          </cell>
        </row>
        <row r="1630">
          <cell r="A1630" t="str">
            <v>07/15/2020</v>
          </cell>
        </row>
        <row r="1631">
          <cell r="A1631" t="str">
            <v>07/15/2020</v>
          </cell>
        </row>
        <row r="1632">
          <cell r="A1632" t="str">
            <v>07/15/2020</v>
          </cell>
        </row>
        <row r="1633">
          <cell r="A1633" t="str">
            <v>07/16/2020</v>
          </cell>
        </row>
        <row r="1634">
          <cell r="A1634" t="str">
            <v>07/16/2020</v>
          </cell>
        </row>
        <row r="1635">
          <cell r="A1635" t="str">
            <v>07/16/2020</v>
          </cell>
        </row>
        <row r="1636">
          <cell r="A1636" t="str">
            <v>07/16/2020</v>
          </cell>
        </row>
        <row r="1637">
          <cell r="A1637" t="str">
            <v>07/16/2020</v>
          </cell>
        </row>
        <row r="1638">
          <cell r="A1638" t="str">
            <v>07/16/2020</v>
          </cell>
        </row>
        <row r="1639">
          <cell r="A1639" t="str">
            <v>07/16/2020</v>
          </cell>
        </row>
        <row r="1640">
          <cell r="A1640" t="str">
            <v>07/16/2020</v>
          </cell>
        </row>
        <row r="1641">
          <cell r="A1641" t="str">
            <v>07/16/2020</v>
          </cell>
        </row>
        <row r="1642">
          <cell r="A1642" t="str">
            <v>07/16/2020</v>
          </cell>
        </row>
        <row r="1643">
          <cell r="A1643" t="str">
            <v>07/16/2020</v>
          </cell>
        </row>
        <row r="1644">
          <cell r="A1644" t="str">
            <v>07/16/2020</v>
          </cell>
        </row>
        <row r="1645">
          <cell r="A1645" t="str">
            <v>07/16/2020</v>
          </cell>
        </row>
        <row r="1646">
          <cell r="A1646" t="str">
            <v>07/16/2020</v>
          </cell>
        </row>
        <row r="1647">
          <cell r="A1647" t="str">
            <v>07/17/2020</v>
          </cell>
        </row>
        <row r="1648">
          <cell r="A1648" t="str">
            <v>07/17/2020</v>
          </cell>
        </row>
        <row r="1649">
          <cell r="A1649" t="str">
            <v>07/17/2020</v>
          </cell>
        </row>
        <row r="1650">
          <cell r="A1650" t="str">
            <v>07/17/2020</v>
          </cell>
        </row>
        <row r="1651">
          <cell r="A1651" t="str">
            <v>07/17/2020</v>
          </cell>
        </row>
        <row r="1652">
          <cell r="A1652" t="str">
            <v>07/17/2020</v>
          </cell>
        </row>
        <row r="1653">
          <cell r="A1653" t="str">
            <v>07/17/2020</v>
          </cell>
        </row>
        <row r="1654">
          <cell r="A1654" t="str">
            <v>07/17/2020</v>
          </cell>
        </row>
        <row r="1655">
          <cell r="A1655" t="str">
            <v>07/17/2020</v>
          </cell>
        </row>
        <row r="1656">
          <cell r="A1656" t="str">
            <v>07/17/2020</v>
          </cell>
        </row>
        <row r="1657">
          <cell r="A1657" t="str">
            <v>07/17/2020</v>
          </cell>
        </row>
        <row r="1658">
          <cell r="A1658" t="str">
            <v>07/18/2020</v>
          </cell>
        </row>
        <row r="1659">
          <cell r="A1659" t="str">
            <v>07/18/2020</v>
          </cell>
        </row>
        <row r="1660">
          <cell r="A1660" t="str">
            <v>07/19/2020</v>
          </cell>
        </row>
        <row r="1661">
          <cell r="A1661" t="str">
            <v>07/20/2020</v>
          </cell>
        </row>
        <row r="1662">
          <cell r="A1662" t="str">
            <v>07/20/2020</v>
          </cell>
        </row>
        <row r="1663">
          <cell r="A1663" t="str">
            <v>07/20/2020</v>
          </cell>
        </row>
        <row r="1664">
          <cell r="A1664" t="str">
            <v>07/20/2020</v>
          </cell>
        </row>
        <row r="1665">
          <cell r="A1665" t="str">
            <v>07/20/2020</v>
          </cell>
        </row>
        <row r="1666">
          <cell r="A1666" t="str">
            <v>07/20/2020</v>
          </cell>
        </row>
        <row r="1667">
          <cell r="A1667" t="str">
            <v>07/20/2020</v>
          </cell>
        </row>
        <row r="1668">
          <cell r="A1668" t="str">
            <v>07/20/2020</v>
          </cell>
        </row>
        <row r="1669">
          <cell r="A1669" t="str">
            <v>07/20/2020</v>
          </cell>
        </row>
        <row r="1670">
          <cell r="A1670" t="str">
            <v>07/20/2020</v>
          </cell>
        </row>
        <row r="1671">
          <cell r="A1671" t="str">
            <v>07/21/2020</v>
          </cell>
        </row>
        <row r="1672">
          <cell r="A1672" t="str">
            <v>07/21/2020</v>
          </cell>
        </row>
        <row r="1673">
          <cell r="A1673" t="str">
            <v>07/21/2020</v>
          </cell>
        </row>
        <row r="1674">
          <cell r="A1674" t="str">
            <v>07/21/2020</v>
          </cell>
        </row>
        <row r="1675">
          <cell r="A1675" t="str">
            <v>07/21/2020</v>
          </cell>
        </row>
        <row r="1676">
          <cell r="A1676" t="str">
            <v>07/21/2020</v>
          </cell>
        </row>
        <row r="1677">
          <cell r="A1677" t="str">
            <v>07/21/2020</v>
          </cell>
        </row>
        <row r="1678">
          <cell r="A1678" t="str">
            <v>07/21/2020</v>
          </cell>
        </row>
        <row r="1679">
          <cell r="A1679" t="str">
            <v>07/21/2020</v>
          </cell>
        </row>
        <row r="1680">
          <cell r="A1680" t="str">
            <v>07/21/2020</v>
          </cell>
        </row>
        <row r="1681">
          <cell r="A1681" t="str">
            <v>07/22/2020</v>
          </cell>
        </row>
        <row r="1682">
          <cell r="A1682" t="str">
            <v>07/22/2020</v>
          </cell>
        </row>
        <row r="1683">
          <cell r="A1683" t="str">
            <v>07/22/2020</v>
          </cell>
        </row>
        <row r="1684">
          <cell r="A1684" t="str">
            <v>07/22/2020</v>
          </cell>
        </row>
        <row r="1685">
          <cell r="A1685" t="str">
            <v>07/22/2020</v>
          </cell>
        </row>
        <row r="1686">
          <cell r="A1686" t="str">
            <v>07/22/2020</v>
          </cell>
        </row>
        <row r="1687">
          <cell r="A1687" t="str">
            <v>07/22/2020</v>
          </cell>
        </row>
        <row r="1688">
          <cell r="A1688" t="str">
            <v>07/22/2020</v>
          </cell>
        </row>
        <row r="1689">
          <cell r="A1689" t="str">
            <v>07/22/2020</v>
          </cell>
        </row>
        <row r="1690">
          <cell r="A1690" t="str">
            <v>07/22/2020</v>
          </cell>
        </row>
        <row r="1691">
          <cell r="A1691" t="str">
            <v>07/22/2020</v>
          </cell>
        </row>
        <row r="1692">
          <cell r="A1692" t="str">
            <v>07/23/2020</v>
          </cell>
        </row>
        <row r="1693">
          <cell r="A1693" t="str">
            <v>07/23/2020</v>
          </cell>
        </row>
        <row r="1694">
          <cell r="A1694" t="str">
            <v>07/23/2020</v>
          </cell>
        </row>
        <row r="1695">
          <cell r="A1695" t="str">
            <v>07/23/2020</v>
          </cell>
        </row>
        <row r="1696">
          <cell r="A1696" t="str">
            <v>07/23/2020</v>
          </cell>
        </row>
        <row r="1697">
          <cell r="A1697" t="str">
            <v>07/23/2020</v>
          </cell>
        </row>
        <row r="1698">
          <cell r="A1698" t="str">
            <v>07/23/2020</v>
          </cell>
        </row>
        <row r="1699">
          <cell r="A1699" t="str">
            <v>07/23/2020</v>
          </cell>
        </row>
        <row r="1700">
          <cell r="A1700" t="str">
            <v>07/23/2020</v>
          </cell>
        </row>
        <row r="1701">
          <cell r="A1701" t="str">
            <v>07/23/2020</v>
          </cell>
        </row>
        <row r="1702">
          <cell r="A1702" t="str">
            <v>07/24/2020</v>
          </cell>
        </row>
        <row r="1703">
          <cell r="A1703" t="str">
            <v>07/24/2020</v>
          </cell>
        </row>
        <row r="1704">
          <cell r="A1704" t="str">
            <v>07/24/2020</v>
          </cell>
        </row>
        <row r="1705">
          <cell r="A1705" t="str">
            <v>07/24/2020</v>
          </cell>
        </row>
        <row r="1706">
          <cell r="A1706" t="str">
            <v>07/24/2020</v>
          </cell>
        </row>
        <row r="1707">
          <cell r="A1707" t="str">
            <v>07/24/2020</v>
          </cell>
        </row>
        <row r="1708">
          <cell r="A1708" t="str">
            <v>07/24/2020</v>
          </cell>
        </row>
        <row r="1709">
          <cell r="A1709" t="str">
            <v>07/24/2020</v>
          </cell>
        </row>
        <row r="1710">
          <cell r="A1710" t="str">
            <v>07/24/2020</v>
          </cell>
        </row>
        <row r="1711">
          <cell r="A1711" t="str">
            <v>07/24/2020</v>
          </cell>
        </row>
        <row r="1712">
          <cell r="A1712" t="str">
            <v>07/25/2020</v>
          </cell>
        </row>
        <row r="1713">
          <cell r="A1713" t="str">
            <v>07/25/2020</v>
          </cell>
        </row>
        <row r="1714">
          <cell r="A1714" t="str">
            <v>07/26/2020</v>
          </cell>
        </row>
        <row r="1715">
          <cell r="A1715" t="str">
            <v>07/27/2020</v>
          </cell>
        </row>
        <row r="1716">
          <cell r="A1716" t="str">
            <v>07/27/2020</v>
          </cell>
        </row>
        <row r="1717">
          <cell r="A1717" t="str">
            <v>07/27/2020</v>
          </cell>
        </row>
        <row r="1718">
          <cell r="A1718" t="str">
            <v>07/27/2020</v>
          </cell>
        </row>
        <row r="1719">
          <cell r="A1719" t="str">
            <v>07/27/2020</v>
          </cell>
        </row>
        <row r="1720">
          <cell r="A1720" t="str">
            <v>07/27/2020</v>
          </cell>
        </row>
        <row r="1721">
          <cell r="A1721" t="str">
            <v>07/27/2020</v>
          </cell>
        </row>
        <row r="1722">
          <cell r="A1722" t="str">
            <v>07/27/2020</v>
          </cell>
        </row>
        <row r="1723">
          <cell r="A1723" t="str">
            <v>07/27/2020</v>
          </cell>
        </row>
        <row r="1724">
          <cell r="A1724" t="str">
            <v>07/27/2020</v>
          </cell>
        </row>
        <row r="1725">
          <cell r="A1725" t="str">
            <v>07/28/2020</v>
          </cell>
        </row>
        <row r="1726">
          <cell r="A1726" t="str">
            <v>07/28/2020</v>
          </cell>
        </row>
        <row r="1727">
          <cell r="A1727" t="str">
            <v>07/28/2020</v>
          </cell>
        </row>
        <row r="1728">
          <cell r="A1728" t="str">
            <v>07/28/2020</v>
          </cell>
        </row>
        <row r="1729">
          <cell r="A1729" t="str">
            <v>07/28/2020</v>
          </cell>
        </row>
        <row r="1730">
          <cell r="A1730" t="str">
            <v>07/28/2020</v>
          </cell>
        </row>
        <row r="1731">
          <cell r="A1731" t="str">
            <v>07/28/2020</v>
          </cell>
        </row>
        <row r="1732">
          <cell r="A1732" t="str">
            <v>07/28/2020</v>
          </cell>
        </row>
        <row r="1733">
          <cell r="A1733" t="str">
            <v>07/28/2020</v>
          </cell>
        </row>
        <row r="1734">
          <cell r="A1734" t="str">
            <v>07/28/2020</v>
          </cell>
        </row>
        <row r="1735">
          <cell r="A1735" t="str">
            <v>07/29/2020</v>
          </cell>
        </row>
        <row r="1736">
          <cell r="A1736" t="str">
            <v>07/29/2020</v>
          </cell>
        </row>
        <row r="1737">
          <cell r="A1737" t="str">
            <v>07/29/2020</v>
          </cell>
        </row>
        <row r="1738">
          <cell r="A1738" t="str">
            <v>07/29/2020</v>
          </cell>
        </row>
        <row r="1739">
          <cell r="A1739" t="str">
            <v>07/29/2020</v>
          </cell>
        </row>
        <row r="1740">
          <cell r="A1740" t="str">
            <v>07/29/2020</v>
          </cell>
        </row>
        <row r="1741">
          <cell r="A1741" t="str">
            <v>07/29/2020</v>
          </cell>
        </row>
        <row r="1742">
          <cell r="A1742" t="str">
            <v>07/29/2020</v>
          </cell>
        </row>
        <row r="1743">
          <cell r="A1743" t="str">
            <v>07/29/2020</v>
          </cell>
        </row>
        <row r="1744">
          <cell r="A1744" t="str">
            <v>07/29/2020</v>
          </cell>
        </row>
        <row r="1745">
          <cell r="A1745" t="str">
            <v>07/29/2020</v>
          </cell>
        </row>
        <row r="1746">
          <cell r="A1746" t="str">
            <v>07/29/2020</v>
          </cell>
        </row>
        <row r="1747">
          <cell r="A1747" t="str">
            <v>07/29/2020</v>
          </cell>
        </row>
        <row r="1748">
          <cell r="A1748" t="str">
            <v>07/30/2020</v>
          </cell>
        </row>
        <row r="1749">
          <cell r="A1749" t="str">
            <v>07/30/2020</v>
          </cell>
        </row>
        <row r="1750">
          <cell r="A1750" t="str">
            <v>07/30/2020</v>
          </cell>
        </row>
        <row r="1751">
          <cell r="A1751" t="str">
            <v>07/30/2020</v>
          </cell>
        </row>
        <row r="1752">
          <cell r="A1752" t="str">
            <v>07/30/2020</v>
          </cell>
        </row>
        <row r="1753">
          <cell r="A1753" t="str">
            <v>07/30/2020</v>
          </cell>
        </row>
        <row r="1754">
          <cell r="A1754" t="str">
            <v>07/30/2020</v>
          </cell>
        </row>
        <row r="1755">
          <cell r="A1755" t="str">
            <v>07/30/2020</v>
          </cell>
        </row>
        <row r="1756">
          <cell r="A1756" t="str">
            <v>07/30/2020</v>
          </cell>
        </row>
        <row r="1757">
          <cell r="A1757" t="str">
            <v>07/30/2020</v>
          </cell>
        </row>
        <row r="1758">
          <cell r="A1758" t="str">
            <v>07/30/2020</v>
          </cell>
        </row>
        <row r="1759">
          <cell r="A1759" t="str">
            <v>07/30/2020</v>
          </cell>
        </row>
        <row r="1760">
          <cell r="A1760" t="str">
            <v>07/31/2020</v>
          </cell>
        </row>
        <row r="1761">
          <cell r="A1761" t="str">
            <v>07/31/2020</v>
          </cell>
        </row>
        <row r="1762">
          <cell r="A1762" t="str">
            <v>07/31/2020</v>
          </cell>
        </row>
        <row r="1763">
          <cell r="A1763" t="str">
            <v>07/31/2020</v>
          </cell>
        </row>
        <row r="1764">
          <cell r="A1764" t="str">
            <v>07/31/2020</v>
          </cell>
        </row>
        <row r="1765">
          <cell r="A1765" t="str">
            <v>07/31/2020</v>
          </cell>
        </row>
        <row r="1766">
          <cell r="A1766" t="str">
            <v>07/31/2020</v>
          </cell>
        </row>
        <row r="1767">
          <cell r="A1767" t="str">
            <v>07/31/2020</v>
          </cell>
        </row>
        <row r="1768">
          <cell r="A1768" t="str">
            <v>07/31/2020</v>
          </cell>
        </row>
        <row r="1769">
          <cell r="A1769" t="str">
            <v>07/31/2020</v>
          </cell>
        </row>
        <row r="1770">
          <cell r="A1770" t="str">
            <v>08/01/2020</v>
          </cell>
        </row>
        <row r="1771">
          <cell r="A1771" t="str">
            <v>08/01/2020</v>
          </cell>
        </row>
        <row r="1772">
          <cell r="A1772" t="str">
            <v>08/01/2020</v>
          </cell>
        </row>
        <row r="1773">
          <cell r="A1773" t="str">
            <v>08/02/2020</v>
          </cell>
        </row>
        <row r="1774">
          <cell r="A1774" t="str">
            <v>08/02/2020</v>
          </cell>
        </row>
        <row r="1775">
          <cell r="A1775" t="str">
            <v>08/03/2020</v>
          </cell>
        </row>
        <row r="1776">
          <cell r="A1776" t="str">
            <v>08/03/2020</v>
          </cell>
        </row>
        <row r="1777">
          <cell r="A1777" t="str">
            <v>08/03/2020</v>
          </cell>
        </row>
        <row r="1778">
          <cell r="A1778" t="str">
            <v>08/03/2020</v>
          </cell>
        </row>
        <row r="1779">
          <cell r="A1779" t="str">
            <v>08/03/2020</v>
          </cell>
        </row>
        <row r="1780">
          <cell r="A1780" t="str">
            <v>08/03/2020</v>
          </cell>
        </row>
        <row r="1781">
          <cell r="A1781" t="str">
            <v>08/03/2020</v>
          </cell>
        </row>
        <row r="1782">
          <cell r="A1782" t="str">
            <v>08/03/2020</v>
          </cell>
        </row>
        <row r="1783">
          <cell r="A1783" t="str">
            <v>08/03/2020</v>
          </cell>
        </row>
        <row r="1784">
          <cell r="A1784" t="str">
            <v>08/03/2020</v>
          </cell>
        </row>
        <row r="1785">
          <cell r="A1785" t="str">
            <v>08/03/2020</v>
          </cell>
        </row>
        <row r="1786">
          <cell r="A1786" t="str">
            <v>08/03/2020</v>
          </cell>
        </row>
        <row r="1787">
          <cell r="A1787" t="str">
            <v>08/04/2020</v>
          </cell>
        </row>
        <row r="1788">
          <cell r="A1788" t="str">
            <v>08/04/2020</v>
          </cell>
        </row>
        <row r="1789">
          <cell r="A1789" t="str">
            <v>08/04/2020</v>
          </cell>
        </row>
        <row r="1790">
          <cell r="A1790" t="str">
            <v>08/04/2020</v>
          </cell>
        </row>
        <row r="1791">
          <cell r="A1791" t="str">
            <v>08/04/2020</v>
          </cell>
        </row>
        <row r="1792">
          <cell r="A1792" t="str">
            <v>08/04/2020</v>
          </cell>
        </row>
        <row r="1793">
          <cell r="A1793" t="str">
            <v>08/04/2020</v>
          </cell>
        </row>
        <row r="1794">
          <cell r="A1794" t="str">
            <v>08/04/2020</v>
          </cell>
        </row>
        <row r="1795">
          <cell r="A1795" t="str">
            <v>08/04/2020</v>
          </cell>
        </row>
        <row r="1796">
          <cell r="A1796" t="str">
            <v>08/04/2020</v>
          </cell>
        </row>
        <row r="1797">
          <cell r="A1797" t="str">
            <v>08/04/2020</v>
          </cell>
        </row>
        <row r="1798">
          <cell r="A1798" t="str">
            <v>08/04/2020</v>
          </cell>
        </row>
        <row r="1799">
          <cell r="A1799" t="str">
            <v>08/04/2020</v>
          </cell>
        </row>
        <row r="1800">
          <cell r="A1800" t="str">
            <v>08/05/2020</v>
          </cell>
        </row>
        <row r="1801">
          <cell r="A1801" t="str">
            <v>08/05/2020</v>
          </cell>
        </row>
        <row r="1802">
          <cell r="A1802" t="str">
            <v>08/05/2020</v>
          </cell>
        </row>
        <row r="1803">
          <cell r="A1803" t="str">
            <v>08/05/2020</v>
          </cell>
        </row>
        <row r="1804">
          <cell r="A1804" t="str">
            <v>08/05/2020</v>
          </cell>
        </row>
        <row r="1805">
          <cell r="A1805" t="str">
            <v>08/05/2020</v>
          </cell>
        </row>
        <row r="1806">
          <cell r="A1806" t="str">
            <v>08/05/2020</v>
          </cell>
        </row>
        <row r="1807">
          <cell r="A1807" t="str">
            <v>08/05/2020</v>
          </cell>
        </row>
        <row r="1808">
          <cell r="A1808" t="str">
            <v>08/05/2020</v>
          </cell>
        </row>
        <row r="1809">
          <cell r="A1809" t="str">
            <v>08/05/2020</v>
          </cell>
        </row>
        <row r="1810">
          <cell r="A1810" t="str">
            <v>08/05/2020</v>
          </cell>
        </row>
        <row r="1811">
          <cell r="A1811" t="str">
            <v>08/05/2020</v>
          </cell>
        </row>
        <row r="1812">
          <cell r="A1812" t="str">
            <v>08/06/2020</v>
          </cell>
        </row>
        <row r="1813">
          <cell r="A1813" t="str">
            <v>08/06/2020</v>
          </cell>
        </row>
        <row r="1814">
          <cell r="A1814" t="str">
            <v>08/06/2020</v>
          </cell>
        </row>
        <row r="1815">
          <cell r="A1815" t="str">
            <v>08/06/2020</v>
          </cell>
        </row>
        <row r="1816">
          <cell r="A1816" t="str">
            <v>08/06/2020</v>
          </cell>
        </row>
        <row r="1817">
          <cell r="A1817" t="str">
            <v>08/06/2020</v>
          </cell>
        </row>
        <row r="1818">
          <cell r="A1818" t="str">
            <v>08/06/2020</v>
          </cell>
        </row>
        <row r="1819">
          <cell r="A1819" t="str">
            <v>08/06/2020</v>
          </cell>
        </row>
        <row r="1820">
          <cell r="A1820" t="str">
            <v>08/06/2020</v>
          </cell>
        </row>
        <row r="1821">
          <cell r="A1821" t="str">
            <v>08/06/2020</v>
          </cell>
        </row>
        <row r="1822">
          <cell r="A1822" t="str">
            <v>08/07/2020</v>
          </cell>
        </row>
        <row r="1823">
          <cell r="A1823" t="str">
            <v>08/07/2020</v>
          </cell>
        </row>
        <row r="1824">
          <cell r="A1824" t="str">
            <v>08/07/2020</v>
          </cell>
        </row>
        <row r="1825">
          <cell r="A1825" t="str">
            <v>08/07/2020</v>
          </cell>
        </row>
        <row r="1826">
          <cell r="A1826" t="str">
            <v>08/07/2020</v>
          </cell>
        </row>
        <row r="1827">
          <cell r="A1827" t="str">
            <v>08/07/2020</v>
          </cell>
        </row>
        <row r="1828">
          <cell r="A1828" t="str">
            <v>08/07/2020</v>
          </cell>
        </row>
        <row r="1829">
          <cell r="A1829" t="str">
            <v>08/07/2020</v>
          </cell>
        </row>
        <row r="1830">
          <cell r="A1830" t="str">
            <v>08/07/2020</v>
          </cell>
        </row>
        <row r="1831">
          <cell r="A1831" t="str">
            <v>08/07/2020</v>
          </cell>
        </row>
        <row r="1832">
          <cell r="A1832" t="str">
            <v>08/08/2020</v>
          </cell>
        </row>
        <row r="1833">
          <cell r="A1833" t="str">
            <v>08/08/2020</v>
          </cell>
        </row>
        <row r="1834">
          <cell r="A1834" t="str">
            <v>08/09/2020</v>
          </cell>
        </row>
        <row r="1835">
          <cell r="A1835" t="str">
            <v>08/10/2020</v>
          </cell>
        </row>
        <row r="1836">
          <cell r="A1836" t="str">
            <v>08/10/2020</v>
          </cell>
        </row>
        <row r="1837">
          <cell r="A1837" t="str">
            <v>08/10/2020</v>
          </cell>
        </row>
        <row r="1838">
          <cell r="A1838" t="str">
            <v>08/10/2020</v>
          </cell>
        </row>
        <row r="1839">
          <cell r="A1839" t="str">
            <v>08/10/2020</v>
          </cell>
        </row>
        <row r="1840">
          <cell r="A1840" t="str">
            <v>08/10/2020</v>
          </cell>
        </row>
        <row r="1841">
          <cell r="A1841" t="str">
            <v>08/10/2020</v>
          </cell>
        </row>
        <row r="1842">
          <cell r="A1842" t="str">
            <v>08/10/2020</v>
          </cell>
        </row>
        <row r="1843">
          <cell r="A1843" t="str">
            <v>08/10/2020</v>
          </cell>
        </row>
        <row r="1844">
          <cell r="A1844" t="str">
            <v>08/10/2020</v>
          </cell>
        </row>
        <row r="1845">
          <cell r="A1845" t="str">
            <v>08/11/2020</v>
          </cell>
        </row>
        <row r="1846">
          <cell r="A1846" t="str">
            <v>08/11/2020</v>
          </cell>
        </row>
        <row r="1847">
          <cell r="A1847" t="str">
            <v>08/11/2020</v>
          </cell>
        </row>
        <row r="1848">
          <cell r="A1848" t="str">
            <v>08/11/2020</v>
          </cell>
        </row>
        <row r="1849">
          <cell r="A1849" t="str">
            <v>08/11/2020</v>
          </cell>
        </row>
        <row r="1850">
          <cell r="A1850" t="str">
            <v>08/11/2020</v>
          </cell>
        </row>
        <row r="1851">
          <cell r="A1851" t="str">
            <v>08/11/2020</v>
          </cell>
        </row>
        <row r="1852">
          <cell r="A1852" t="str">
            <v>08/11/2020</v>
          </cell>
        </row>
        <row r="1853">
          <cell r="A1853" t="str">
            <v>08/11/2020</v>
          </cell>
        </row>
        <row r="1854">
          <cell r="A1854" t="str">
            <v>08/11/2020</v>
          </cell>
        </row>
        <row r="1855">
          <cell r="A1855" t="str">
            <v>08/12/2020</v>
          </cell>
        </row>
        <row r="1856">
          <cell r="A1856" t="str">
            <v>08/12/2020</v>
          </cell>
        </row>
        <row r="1857">
          <cell r="A1857" t="str">
            <v>08/12/2020</v>
          </cell>
        </row>
        <row r="1858">
          <cell r="A1858" t="str">
            <v>08/12/2020</v>
          </cell>
        </row>
        <row r="1859">
          <cell r="A1859" t="str">
            <v>08/12/2020</v>
          </cell>
        </row>
        <row r="1860">
          <cell r="A1860" t="str">
            <v>08/12/2020</v>
          </cell>
        </row>
        <row r="1861">
          <cell r="A1861" t="str">
            <v>08/12/2020</v>
          </cell>
        </row>
        <row r="1862">
          <cell r="A1862" t="str">
            <v>08/12/2020</v>
          </cell>
        </row>
        <row r="1863">
          <cell r="A1863" t="str">
            <v>08/12/2020</v>
          </cell>
        </row>
        <row r="1864">
          <cell r="A1864" t="str">
            <v>08/12/2020</v>
          </cell>
        </row>
        <row r="1865">
          <cell r="A1865" t="str">
            <v>08/12/2020</v>
          </cell>
        </row>
        <row r="1866">
          <cell r="A1866" t="str">
            <v>08/13/2020</v>
          </cell>
        </row>
        <row r="1867">
          <cell r="A1867" t="str">
            <v>08/13/2020</v>
          </cell>
        </row>
        <row r="1868">
          <cell r="A1868" t="str">
            <v>08/13/2020</v>
          </cell>
        </row>
        <row r="1869">
          <cell r="A1869" t="str">
            <v>08/13/2020</v>
          </cell>
        </row>
        <row r="1870">
          <cell r="A1870" t="str">
            <v>08/13/2020</v>
          </cell>
        </row>
        <row r="1871">
          <cell r="A1871" t="str">
            <v>08/13/2020</v>
          </cell>
        </row>
        <row r="1872">
          <cell r="A1872" t="str">
            <v>08/13/2020</v>
          </cell>
        </row>
        <row r="1873">
          <cell r="A1873" t="str">
            <v>08/13/2020</v>
          </cell>
        </row>
        <row r="1874">
          <cell r="A1874" t="str">
            <v>08/13/2020</v>
          </cell>
        </row>
        <row r="1875">
          <cell r="A1875" t="str">
            <v>08/13/2020</v>
          </cell>
        </row>
        <row r="1876">
          <cell r="A1876" t="str">
            <v>08/14/2020</v>
          </cell>
        </row>
        <row r="1877">
          <cell r="A1877" t="str">
            <v>08/14/2020</v>
          </cell>
        </row>
        <row r="1878">
          <cell r="A1878" t="str">
            <v>08/14/2020</v>
          </cell>
        </row>
        <row r="1879">
          <cell r="A1879" t="str">
            <v>08/14/2020</v>
          </cell>
        </row>
        <row r="1880">
          <cell r="A1880" t="str">
            <v>08/14/2020</v>
          </cell>
        </row>
        <row r="1881">
          <cell r="A1881" t="str">
            <v>08/14/2020</v>
          </cell>
        </row>
        <row r="1882">
          <cell r="A1882" t="str">
            <v>08/14/2020</v>
          </cell>
        </row>
        <row r="1883">
          <cell r="A1883" t="str">
            <v>08/14/2020</v>
          </cell>
        </row>
        <row r="1884">
          <cell r="A1884" t="str">
            <v>08/14/2020</v>
          </cell>
        </row>
        <row r="1885">
          <cell r="A1885" t="str">
            <v>08/14/2020</v>
          </cell>
        </row>
        <row r="1886">
          <cell r="A1886" t="str">
            <v>08/15/2020</v>
          </cell>
        </row>
        <row r="1887">
          <cell r="A1887" t="str">
            <v>08/15/2020</v>
          </cell>
        </row>
        <row r="1888">
          <cell r="A1888" t="str">
            <v>08/16/2020</v>
          </cell>
        </row>
        <row r="1889">
          <cell r="A1889" t="str">
            <v>08/17/2020</v>
          </cell>
        </row>
        <row r="1890">
          <cell r="A1890" t="str">
            <v>08/17/2020</v>
          </cell>
        </row>
        <row r="1891">
          <cell r="A1891" t="str">
            <v>08/17/2020</v>
          </cell>
        </row>
        <row r="1892">
          <cell r="A1892" t="str">
            <v>08/17/2020</v>
          </cell>
        </row>
        <row r="1893">
          <cell r="A1893" t="str">
            <v>08/17/2020</v>
          </cell>
        </row>
        <row r="1894">
          <cell r="A1894" t="str">
            <v>08/17/2020</v>
          </cell>
        </row>
        <row r="1895">
          <cell r="A1895" t="str">
            <v>08/17/2020</v>
          </cell>
        </row>
        <row r="1896">
          <cell r="A1896" t="str">
            <v>08/17/2020</v>
          </cell>
        </row>
        <row r="1897">
          <cell r="A1897" t="str">
            <v>08/17/2020</v>
          </cell>
        </row>
        <row r="1898">
          <cell r="A1898" t="str">
            <v>08/17/2020</v>
          </cell>
        </row>
        <row r="1899">
          <cell r="A1899" t="str">
            <v>08/18/2020</v>
          </cell>
        </row>
        <row r="1900">
          <cell r="A1900" t="str">
            <v>08/18/2020</v>
          </cell>
        </row>
        <row r="1901">
          <cell r="A1901" t="str">
            <v>08/18/2020</v>
          </cell>
        </row>
        <row r="1902">
          <cell r="A1902" t="str">
            <v>08/18/2020</v>
          </cell>
        </row>
        <row r="1903">
          <cell r="A1903" t="str">
            <v>08/18/2020</v>
          </cell>
        </row>
        <row r="1904">
          <cell r="A1904" t="str">
            <v>08/18/2020</v>
          </cell>
        </row>
        <row r="1905">
          <cell r="A1905" t="str">
            <v>08/18/2020</v>
          </cell>
        </row>
        <row r="1906">
          <cell r="A1906" t="str">
            <v>08/18/2020</v>
          </cell>
        </row>
        <row r="1907">
          <cell r="A1907" t="str">
            <v>08/18/2020</v>
          </cell>
        </row>
        <row r="1908">
          <cell r="A1908" t="str">
            <v>08/18/2020</v>
          </cell>
        </row>
        <row r="1909">
          <cell r="A1909" t="str">
            <v>08/18/2020</v>
          </cell>
        </row>
        <row r="1910">
          <cell r="A1910" t="str">
            <v>08/19/2020</v>
          </cell>
        </row>
        <row r="1911">
          <cell r="A1911" t="str">
            <v>08/19/2020</v>
          </cell>
        </row>
        <row r="1912">
          <cell r="A1912" t="str">
            <v>08/19/2020</v>
          </cell>
        </row>
        <row r="1913">
          <cell r="A1913" t="str">
            <v>08/19/2020</v>
          </cell>
        </row>
        <row r="1914">
          <cell r="A1914" t="str">
            <v>08/19/2020</v>
          </cell>
        </row>
        <row r="1915">
          <cell r="A1915" t="str">
            <v>08/19/2020</v>
          </cell>
        </row>
        <row r="1916">
          <cell r="A1916" t="str">
            <v>08/19/2020</v>
          </cell>
        </row>
        <row r="1917">
          <cell r="A1917" t="str">
            <v>08/19/2020</v>
          </cell>
        </row>
        <row r="1918">
          <cell r="A1918" t="str">
            <v>08/19/2020</v>
          </cell>
        </row>
        <row r="1919">
          <cell r="A1919" t="str">
            <v>08/19/2020</v>
          </cell>
        </row>
        <row r="1920">
          <cell r="A1920" t="str">
            <v>08/19/2020</v>
          </cell>
        </row>
        <row r="1921">
          <cell r="A1921" t="str">
            <v>08/20/2020</v>
          </cell>
        </row>
        <row r="1922">
          <cell r="A1922" t="str">
            <v>08/20/2020</v>
          </cell>
        </row>
        <row r="1923">
          <cell r="A1923" t="str">
            <v>08/20/2020</v>
          </cell>
        </row>
        <row r="1924">
          <cell r="A1924" t="str">
            <v>08/20/2020</v>
          </cell>
        </row>
        <row r="1925">
          <cell r="A1925" t="str">
            <v>08/20/2020</v>
          </cell>
        </row>
        <row r="1926">
          <cell r="A1926" t="str">
            <v>08/20/2020</v>
          </cell>
        </row>
        <row r="1927">
          <cell r="A1927" t="str">
            <v>08/20/2020</v>
          </cell>
        </row>
        <row r="1928">
          <cell r="A1928" t="str">
            <v>08/20/2020</v>
          </cell>
        </row>
        <row r="1929">
          <cell r="A1929" t="str">
            <v>08/20/2020</v>
          </cell>
        </row>
        <row r="1930">
          <cell r="A1930" t="str">
            <v>08/20/2020</v>
          </cell>
        </row>
        <row r="1931">
          <cell r="A1931" t="str">
            <v>08/20/2020</v>
          </cell>
        </row>
        <row r="1932">
          <cell r="A1932" t="str">
            <v>08/21/2020</v>
          </cell>
        </row>
        <row r="1933">
          <cell r="A1933" t="str">
            <v>08/21/2020</v>
          </cell>
        </row>
        <row r="1934">
          <cell r="A1934" t="str">
            <v>08/21/2020</v>
          </cell>
        </row>
        <row r="1935">
          <cell r="A1935" t="str">
            <v>08/21/2020</v>
          </cell>
        </row>
        <row r="1936">
          <cell r="A1936" t="str">
            <v>08/21/2020</v>
          </cell>
        </row>
        <row r="1937">
          <cell r="A1937" t="str">
            <v>08/21/2020</v>
          </cell>
        </row>
        <row r="1938">
          <cell r="A1938" t="str">
            <v>08/21/2020</v>
          </cell>
        </row>
        <row r="1939">
          <cell r="A1939" t="str">
            <v>08/21/2020</v>
          </cell>
        </row>
        <row r="1940">
          <cell r="A1940" t="str">
            <v>08/21/2020</v>
          </cell>
        </row>
        <row r="1941">
          <cell r="A1941" t="str">
            <v>08/21/2020</v>
          </cell>
        </row>
        <row r="1942">
          <cell r="A1942" t="str">
            <v>08/21/2020</v>
          </cell>
        </row>
        <row r="1943">
          <cell r="A1943" t="str">
            <v>08/22/2020</v>
          </cell>
        </row>
        <row r="1944">
          <cell r="A1944" t="str">
            <v>08/22/2020</v>
          </cell>
        </row>
        <row r="1945">
          <cell r="A1945" t="str">
            <v>08/22/2020</v>
          </cell>
        </row>
        <row r="1946">
          <cell r="A1946" t="str">
            <v>08/23/2020</v>
          </cell>
        </row>
        <row r="1947">
          <cell r="A1947" t="str">
            <v>08/24/2020</v>
          </cell>
        </row>
        <row r="1948">
          <cell r="A1948" t="str">
            <v>08/24/2020</v>
          </cell>
        </row>
        <row r="1949">
          <cell r="A1949" t="str">
            <v>08/24/2020</v>
          </cell>
        </row>
        <row r="1950">
          <cell r="A1950" t="str">
            <v>08/24/2020</v>
          </cell>
        </row>
        <row r="1951">
          <cell r="A1951" t="str">
            <v>08/24/2020</v>
          </cell>
        </row>
        <row r="1952">
          <cell r="A1952" t="str">
            <v>08/24/2020</v>
          </cell>
        </row>
        <row r="1953">
          <cell r="A1953" t="str">
            <v>08/24/2020</v>
          </cell>
        </row>
        <row r="1954">
          <cell r="A1954" t="str">
            <v>08/24/2020</v>
          </cell>
        </row>
        <row r="1955">
          <cell r="A1955" t="str">
            <v>08/24/2020</v>
          </cell>
        </row>
        <row r="1956">
          <cell r="A1956" t="str">
            <v>08/24/2020</v>
          </cell>
        </row>
        <row r="1957">
          <cell r="A1957" t="str">
            <v>08/25/2020</v>
          </cell>
        </row>
        <row r="1958">
          <cell r="A1958" t="str">
            <v>08/25/2020</v>
          </cell>
        </row>
        <row r="1959">
          <cell r="A1959" t="str">
            <v>08/25/2020</v>
          </cell>
        </row>
        <row r="1960">
          <cell r="A1960" t="str">
            <v>08/25/2020</v>
          </cell>
        </row>
        <row r="1961">
          <cell r="A1961" t="str">
            <v>08/25/2020</v>
          </cell>
        </row>
        <row r="1962">
          <cell r="A1962" t="str">
            <v>08/25/2020</v>
          </cell>
        </row>
        <row r="1963">
          <cell r="A1963" t="str">
            <v>08/25/2020</v>
          </cell>
        </row>
        <row r="1964">
          <cell r="A1964" t="str">
            <v>08/25/2020</v>
          </cell>
        </row>
        <row r="1965">
          <cell r="A1965" t="str">
            <v>08/25/2020</v>
          </cell>
        </row>
        <row r="1966">
          <cell r="A1966" t="str">
            <v>08/25/2020</v>
          </cell>
        </row>
        <row r="1967">
          <cell r="A1967" t="str">
            <v>08/25/2020</v>
          </cell>
        </row>
        <row r="1968">
          <cell r="A1968" t="str">
            <v>08/25/2020</v>
          </cell>
        </row>
        <row r="1969">
          <cell r="A1969" t="str">
            <v>08/26/2020</v>
          </cell>
        </row>
        <row r="1970">
          <cell r="A1970" t="str">
            <v>08/26/2020</v>
          </cell>
        </row>
        <row r="1971">
          <cell r="A1971" t="str">
            <v>08/26/2020</v>
          </cell>
        </row>
        <row r="1972">
          <cell r="A1972" t="str">
            <v>08/26/2020</v>
          </cell>
        </row>
        <row r="1973">
          <cell r="A1973" t="str">
            <v>08/26/2020</v>
          </cell>
        </row>
        <row r="1974">
          <cell r="A1974" t="str">
            <v>08/26/2020</v>
          </cell>
        </row>
        <row r="1975">
          <cell r="A1975" t="str">
            <v>08/26/2020</v>
          </cell>
        </row>
        <row r="1976">
          <cell r="A1976" t="str">
            <v>08/26/2020</v>
          </cell>
        </row>
        <row r="1977">
          <cell r="A1977" t="str">
            <v>08/26/2020</v>
          </cell>
        </row>
        <row r="1978">
          <cell r="A1978" t="str">
            <v>08/26/2020</v>
          </cell>
        </row>
        <row r="1979">
          <cell r="A1979" t="str">
            <v>08/27/2020</v>
          </cell>
        </row>
        <row r="1980">
          <cell r="A1980" t="str">
            <v>08/27/2020</v>
          </cell>
        </row>
        <row r="1981">
          <cell r="A1981" t="str">
            <v>08/27/2020</v>
          </cell>
        </row>
        <row r="1982">
          <cell r="A1982" t="str">
            <v>08/27/2020</v>
          </cell>
        </row>
        <row r="1983">
          <cell r="A1983" t="str">
            <v>08/27/2020</v>
          </cell>
        </row>
        <row r="1984">
          <cell r="A1984" t="str">
            <v>08/27/2020</v>
          </cell>
        </row>
        <row r="1985">
          <cell r="A1985" t="str">
            <v>08/27/2020</v>
          </cell>
        </row>
        <row r="1986">
          <cell r="A1986" t="str">
            <v>08/27/2020</v>
          </cell>
        </row>
        <row r="1987">
          <cell r="A1987" t="str">
            <v>08/27/2020</v>
          </cell>
        </row>
        <row r="1988">
          <cell r="A1988" t="str">
            <v>08/27/2020</v>
          </cell>
        </row>
        <row r="1989">
          <cell r="A1989" t="str">
            <v>08/27/2020</v>
          </cell>
        </row>
        <row r="1990">
          <cell r="A1990" t="str">
            <v>08/27/2020</v>
          </cell>
        </row>
        <row r="1991">
          <cell r="A1991" t="str">
            <v>08/28/2020</v>
          </cell>
        </row>
        <row r="1992">
          <cell r="A1992" t="str">
            <v>08/28/2020</v>
          </cell>
        </row>
        <row r="1993">
          <cell r="A1993" t="str">
            <v>08/28/2020</v>
          </cell>
        </row>
        <row r="1994">
          <cell r="A1994" t="str">
            <v>08/28/2020</v>
          </cell>
        </row>
        <row r="1995">
          <cell r="A1995" t="str">
            <v>08/28/2020</v>
          </cell>
        </row>
        <row r="1996">
          <cell r="A1996" t="str">
            <v>08/28/2020</v>
          </cell>
        </row>
        <row r="1997">
          <cell r="A1997" t="str">
            <v>08/28/2020</v>
          </cell>
        </row>
        <row r="1998">
          <cell r="A1998" t="str">
            <v>08/28/2020</v>
          </cell>
        </row>
        <row r="1999">
          <cell r="A1999" t="str">
            <v>08/28/2020</v>
          </cell>
        </row>
        <row r="2000">
          <cell r="A2000" t="str">
            <v>08/28/2020</v>
          </cell>
        </row>
        <row r="2001">
          <cell r="A2001" t="str">
            <v>08/29/2020</v>
          </cell>
        </row>
        <row r="2002">
          <cell r="A2002" t="str">
            <v>08/29/2020</v>
          </cell>
        </row>
        <row r="2003">
          <cell r="A2003" t="str">
            <v>08/30/2020</v>
          </cell>
        </row>
        <row r="2004">
          <cell r="A2004" t="str">
            <v>08/31/2020</v>
          </cell>
        </row>
        <row r="2005">
          <cell r="A2005" t="str">
            <v>08/31/2020</v>
          </cell>
        </row>
        <row r="2006">
          <cell r="A2006" t="str">
            <v>08/31/2020</v>
          </cell>
        </row>
        <row r="2007">
          <cell r="A2007" t="str">
            <v>08/31/2020</v>
          </cell>
        </row>
        <row r="2008">
          <cell r="A2008" t="str">
            <v>08/31/2020</v>
          </cell>
        </row>
        <row r="2009">
          <cell r="A2009" t="str">
            <v>08/31/2020</v>
          </cell>
        </row>
        <row r="2010">
          <cell r="A2010" t="str">
            <v>08/31/2020</v>
          </cell>
        </row>
        <row r="2011">
          <cell r="A2011" t="str">
            <v>08/31/2020</v>
          </cell>
        </row>
        <row r="2012">
          <cell r="A2012" t="str">
            <v>08/31/2020</v>
          </cell>
        </row>
        <row r="2013">
          <cell r="A2013" t="str">
            <v>08/31/2020</v>
          </cell>
        </row>
        <row r="2014">
          <cell r="A2014" t="str">
            <v>09/01/2020</v>
          </cell>
        </row>
        <row r="2015">
          <cell r="A2015" t="str">
            <v>09/01/2020</v>
          </cell>
        </row>
        <row r="2016">
          <cell r="A2016" t="str">
            <v>09/01/2020</v>
          </cell>
        </row>
        <row r="2017">
          <cell r="A2017" t="str">
            <v>09/01/2020</v>
          </cell>
        </row>
        <row r="2018">
          <cell r="A2018" t="str">
            <v>09/01/2020</v>
          </cell>
        </row>
        <row r="2019">
          <cell r="A2019" t="str">
            <v>09/01/2020</v>
          </cell>
        </row>
        <row r="2020">
          <cell r="A2020" t="str">
            <v>09/01/2020</v>
          </cell>
        </row>
        <row r="2021">
          <cell r="A2021" t="str">
            <v>09/01/2020</v>
          </cell>
        </row>
        <row r="2022">
          <cell r="A2022" t="str">
            <v>09/01/2020</v>
          </cell>
        </row>
        <row r="2023">
          <cell r="A2023" t="str">
            <v>09/01/2020</v>
          </cell>
        </row>
        <row r="2024">
          <cell r="A2024" t="str">
            <v>09/01/2020</v>
          </cell>
        </row>
        <row r="2025">
          <cell r="A2025" t="str">
            <v>09/02/2020</v>
          </cell>
        </row>
        <row r="2026">
          <cell r="A2026" t="str">
            <v>09/02/2020</v>
          </cell>
        </row>
        <row r="2027">
          <cell r="A2027" t="str">
            <v>09/02/2020</v>
          </cell>
        </row>
        <row r="2028">
          <cell r="A2028" t="str">
            <v>09/02/2020</v>
          </cell>
        </row>
        <row r="2029">
          <cell r="A2029" t="str">
            <v>09/02/2020</v>
          </cell>
        </row>
        <row r="2030">
          <cell r="A2030" t="str">
            <v>09/02/2020</v>
          </cell>
        </row>
        <row r="2031">
          <cell r="A2031" t="str">
            <v>09/02/2020</v>
          </cell>
        </row>
        <row r="2032">
          <cell r="A2032" t="str">
            <v>09/02/2020</v>
          </cell>
        </row>
        <row r="2033">
          <cell r="A2033" t="str">
            <v>09/02/2020</v>
          </cell>
        </row>
        <row r="2034">
          <cell r="A2034" t="str">
            <v>09/02/2020</v>
          </cell>
        </row>
        <row r="2035">
          <cell r="A2035" t="str">
            <v>09/03/2020</v>
          </cell>
        </row>
        <row r="2036">
          <cell r="A2036" t="str">
            <v>09/03/2020</v>
          </cell>
        </row>
        <row r="2037">
          <cell r="A2037" t="str">
            <v>09/03/2020</v>
          </cell>
        </row>
        <row r="2038">
          <cell r="A2038" t="str">
            <v>09/03/2020</v>
          </cell>
        </row>
        <row r="2039">
          <cell r="A2039" t="str">
            <v>09/03/2020</v>
          </cell>
        </row>
        <row r="2040">
          <cell r="A2040" t="str">
            <v>09/03/2020</v>
          </cell>
        </row>
        <row r="2041">
          <cell r="A2041" t="str">
            <v>09/03/2020</v>
          </cell>
        </row>
        <row r="2042">
          <cell r="A2042" t="str">
            <v>09/03/2020</v>
          </cell>
        </row>
        <row r="2043">
          <cell r="A2043" t="str">
            <v>09/03/2020</v>
          </cell>
        </row>
        <row r="2044">
          <cell r="A2044" t="str">
            <v>09/03/2020</v>
          </cell>
        </row>
        <row r="2045">
          <cell r="A2045" t="str">
            <v>09/03/2020</v>
          </cell>
        </row>
        <row r="2046">
          <cell r="A2046" t="str">
            <v>09/04/2020</v>
          </cell>
        </row>
        <row r="2047">
          <cell r="A2047" t="str">
            <v>09/04/2020</v>
          </cell>
        </row>
        <row r="2048">
          <cell r="A2048" t="str">
            <v>09/04/2020</v>
          </cell>
        </row>
        <row r="2049">
          <cell r="A2049" t="str">
            <v>09/04/2020</v>
          </cell>
        </row>
        <row r="2050">
          <cell r="A2050" t="str">
            <v>09/04/2020</v>
          </cell>
        </row>
        <row r="2051">
          <cell r="A2051" t="str">
            <v>09/04/2020</v>
          </cell>
        </row>
        <row r="2052">
          <cell r="A2052" t="str">
            <v>09/04/2020</v>
          </cell>
        </row>
        <row r="2053">
          <cell r="A2053" t="str">
            <v>09/04/2020</v>
          </cell>
        </row>
        <row r="2054">
          <cell r="A2054" t="str">
            <v>09/04/2020</v>
          </cell>
        </row>
        <row r="2055">
          <cell r="A2055" t="str">
            <v>09/04/2020</v>
          </cell>
        </row>
        <row r="2056">
          <cell r="A2056" t="str">
            <v>09/04/2020</v>
          </cell>
        </row>
        <row r="2057">
          <cell r="A2057" t="str">
            <v>09/04/2020</v>
          </cell>
        </row>
        <row r="2058">
          <cell r="A2058" t="str">
            <v>09/05/2020</v>
          </cell>
        </row>
        <row r="2059">
          <cell r="A2059" t="str">
            <v>09/05/2020</v>
          </cell>
        </row>
        <row r="2060">
          <cell r="A2060" t="str">
            <v>09/06/2020</v>
          </cell>
        </row>
        <row r="2061">
          <cell r="A2061" t="str">
            <v>09/07/2020</v>
          </cell>
        </row>
        <row r="2062">
          <cell r="A2062" t="str">
            <v>09/07/2020</v>
          </cell>
        </row>
        <row r="2063">
          <cell r="A2063" t="str">
            <v>09/07/2020</v>
          </cell>
        </row>
        <row r="2064">
          <cell r="A2064" t="str">
            <v>09/08/2020</v>
          </cell>
        </row>
        <row r="2065">
          <cell r="A2065" t="str">
            <v>09/08/2020</v>
          </cell>
        </row>
        <row r="2066">
          <cell r="A2066" t="str">
            <v>09/08/2020</v>
          </cell>
        </row>
        <row r="2067">
          <cell r="A2067" t="str">
            <v>09/08/2020</v>
          </cell>
        </row>
        <row r="2068">
          <cell r="A2068" t="str">
            <v>09/08/2020</v>
          </cell>
        </row>
        <row r="2069">
          <cell r="A2069" t="str">
            <v>09/08/2020</v>
          </cell>
        </row>
        <row r="2070">
          <cell r="A2070" t="str">
            <v>09/08/2020</v>
          </cell>
        </row>
        <row r="2071">
          <cell r="A2071" t="str">
            <v>09/08/2020</v>
          </cell>
        </row>
        <row r="2072">
          <cell r="A2072" t="str">
            <v>09/08/2020</v>
          </cell>
        </row>
        <row r="2073">
          <cell r="A2073" t="str">
            <v>09/08/2020</v>
          </cell>
        </row>
        <row r="2074">
          <cell r="A2074" t="str">
            <v>09/08/2020</v>
          </cell>
        </row>
        <row r="2075">
          <cell r="A2075" t="str">
            <v>09/09/2020</v>
          </cell>
        </row>
        <row r="2076">
          <cell r="A2076" t="str">
            <v>09/09/2020</v>
          </cell>
        </row>
        <row r="2077">
          <cell r="A2077" t="str">
            <v>09/09/2020</v>
          </cell>
        </row>
        <row r="2078">
          <cell r="A2078" t="str">
            <v>09/09/2020</v>
          </cell>
        </row>
        <row r="2079">
          <cell r="A2079" t="str">
            <v>09/09/2020</v>
          </cell>
        </row>
        <row r="2080">
          <cell r="A2080" t="str">
            <v>09/09/2020</v>
          </cell>
        </row>
        <row r="2081">
          <cell r="A2081" t="str">
            <v>09/09/2020</v>
          </cell>
        </row>
        <row r="2082">
          <cell r="A2082" t="str">
            <v>09/09/2020</v>
          </cell>
        </row>
        <row r="2083">
          <cell r="A2083" t="str">
            <v>09/09/2020</v>
          </cell>
        </row>
        <row r="2084">
          <cell r="A2084" t="str">
            <v>09/09/2020</v>
          </cell>
        </row>
        <row r="2085">
          <cell r="A2085" t="str">
            <v>09/10/2020</v>
          </cell>
        </row>
        <row r="2086">
          <cell r="A2086" t="str">
            <v>09/10/2020</v>
          </cell>
        </row>
        <row r="2087">
          <cell r="A2087" t="str">
            <v>09/10/2020</v>
          </cell>
        </row>
        <row r="2088">
          <cell r="A2088" t="str">
            <v>09/10/2020</v>
          </cell>
        </row>
        <row r="2089">
          <cell r="A2089" t="str">
            <v>09/10/2020</v>
          </cell>
        </row>
        <row r="2090">
          <cell r="A2090" t="str">
            <v>09/10/2020</v>
          </cell>
        </row>
        <row r="2091">
          <cell r="A2091" t="str">
            <v>09/10/2020</v>
          </cell>
        </row>
        <row r="2092">
          <cell r="A2092" t="str">
            <v>09/10/2020</v>
          </cell>
        </row>
        <row r="2093">
          <cell r="A2093" t="str">
            <v>09/10/2020</v>
          </cell>
        </row>
        <row r="2094">
          <cell r="A2094" t="str">
            <v>09/10/2020</v>
          </cell>
        </row>
        <row r="2095">
          <cell r="A2095" t="str">
            <v>09/10/2020</v>
          </cell>
        </row>
        <row r="2096">
          <cell r="A2096" t="str">
            <v>09/10/2020</v>
          </cell>
        </row>
        <row r="2097">
          <cell r="A2097" t="str">
            <v>09/11/2020</v>
          </cell>
        </row>
        <row r="2098">
          <cell r="A2098" t="str">
            <v>09/11/2020</v>
          </cell>
        </row>
        <row r="2099">
          <cell r="A2099" t="str">
            <v>09/11/2020</v>
          </cell>
        </row>
        <row r="2100">
          <cell r="A2100" t="str">
            <v>09/11/2020</v>
          </cell>
        </row>
        <row r="2101">
          <cell r="A2101" t="str">
            <v>09/11/2020</v>
          </cell>
        </row>
        <row r="2102">
          <cell r="A2102" t="str">
            <v>09/11/2020</v>
          </cell>
        </row>
        <row r="2103">
          <cell r="A2103" t="str">
            <v>09/11/2020</v>
          </cell>
        </row>
        <row r="2104">
          <cell r="A2104" t="str">
            <v>09/11/2020</v>
          </cell>
        </row>
        <row r="2105">
          <cell r="A2105" t="str">
            <v>09/11/2020</v>
          </cell>
        </row>
        <row r="2106">
          <cell r="A2106" t="str">
            <v>09/11/2020</v>
          </cell>
        </row>
        <row r="2107">
          <cell r="A2107" t="str">
            <v>09/12/2020</v>
          </cell>
        </row>
        <row r="2108">
          <cell r="A2108" t="str">
            <v>09/12/2020</v>
          </cell>
        </row>
        <row r="2109">
          <cell r="A2109" t="str">
            <v>09/13/2020</v>
          </cell>
        </row>
        <row r="2110">
          <cell r="A2110" t="str">
            <v>09/14/2020</v>
          </cell>
        </row>
        <row r="2111">
          <cell r="A2111" t="str">
            <v>09/14/2020</v>
          </cell>
        </row>
        <row r="2112">
          <cell r="A2112" t="str">
            <v>09/14/2020</v>
          </cell>
        </row>
        <row r="2113">
          <cell r="A2113" t="str">
            <v>09/14/2020</v>
          </cell>
        </row>
        <row r="2114">
          <cell r="A2114" t="str">
            <v>09/14/2020</v>
          </cell>
        </row>
        <row r="2115">
          <cell r="A2115" t="str">
            <v>09/14/2020</v>
          </cell>
        </row>
        <row r="2116">
          <cell r="A2116" t="str">
            <v>09/14/2020</v>
          </cell>
        </row>
        <row r="2117">
          <cell r="A2117" t="str">
            <v>09/14/2020</v>
          </cell>
        </row>
        <row r="2118">
          <cell r="A2118" t="str">
            <v>09/14/2020</v>
          </cell>
        </row>
        <row r="2119">
          <cell r="A2119" t="str">
            <v>09/14/2020</v>
          </cell>
        </row>
        <row r="2120">
          <cell r="A2120" t="str">
            <v>09/14/2020</v>
          </cell>
        </row>
        <row r="2121">
          <cell r="A2121" t="str">
            <v>09/15/2020</v>
          </cell>
        </row>
        <row r="2122">
          <cell r="A2122" t="str">
            <v>09/15/2020</v>
          </cell>
        </row>
        <row r="2123">
          <cell r="A2123" t="str">
            <v>09/15/2020</v>
          </cell>
        </row>
        <row r="2124">
          <cell r="A2124" t="str">
            <v>09/15/2020</v>
          </cell>
        </row>
        <row r="2125">
          <cell r="A2125" t="str">
            <v>09/15/2020</v>
          </cell>
        </row>
        <row r="2126">
          <cell r="A2126" t="str">
            <v>09/15/2020</v>
          </cell>
        </row>
        <row r="2127">
          <cell r="A2127" t="str">
            <v>09/15/2020</v>
          </cell>
        </row>
        <row r="2128">
          <cell r="A2128" t="str">
            <v>09/15/2020</v>
          </cell>
        </row>
        <row r="2129">
          <cell r="A2129" t="str">
            <v>09/15/2020</v>
          </cell>
        </row>
        <row r="2130">
          <cell r="A2130" t="str">
            <v>09/15/2020</v>
          </cell>
        </row>
        <row r="2131">
          <cell r="A2131" t="str">
            <v>09/16/2020</v>
          </cell>
        </row>
        <row r="2132">
          <cell r="A2132" t="str">
            <v>09/16/2020</v>
          </cell>
        </row>
        <row r="2133">
          <cell r="A2133" t="str">
            <v>09/16/2020</v>
          </cell>
        </row>
        <row r="2134">
          <cell r="A2134" t="str">
            <v>09/16/2020</v>
          </cell>
        </row>
        <row r="2135">
          <cell r="A2135" t="str">
            <v>09/16/2020</v>
          </cell>
        </row>
        <row r="2136">
          <cell r="A2136" t="str">
            <v>09/16/2020</v>
          </cell>
        </row>
        <row r="2137">
          <cell r="A2137" t="str">
            <v>09/16/2020</v>
          </cell>
        </row>
        <row r="2138">
          <cell r="A2138" t="str">
            <v>09/16/2020</v>
          </cell>
        </row>
        <row r="2139">
          <cell r="A2139" t="str">
            <v>09/16/2020</v>
          </cell>
        </row>
        <row r="2140">
          <cell r="A2140" t="str">
            <v>09/16/2020</v>
          </cell>
        </row>
        <row r="2141">
          <cell r="A2141" t="str">
            <v>09/16/2020</v>
          </cell>
        </row>
        <row r="2142">
          <cell r="A2142" t="str">
            <v>09/17/2020</v>
          </cell>
        </row>
        <row r="2143">
          <cell r="A2143" t="str">
            <v>09/17/2020</v>
          </cell>
        </row>
        <row r="2144">
          <cell r="A2144" t="str">
            <v>09/17/2020</v>
          </cell>
        </row>
        <row r="2145">
          <cell r="A2145" t="str">
            <v>09/17/2020</v>
          </cell>
        </row>
        <row r="2146">
          <cell r="A2146" t="str">
            <v>09/17/2020</v>
          </cell>
        </row>
        <row r="2147">
          <cell r="A2147" t="str">
            <v>09/17/2020</v>
          </cell>
        </row>
        <row r="2148">
          <cell r="A2148" t="str">
            <v>09/17/2020</v>
          </cell>
        </row>
        <row r="2149">
          <cell r="A2149" t="str">
            <v>09/17/2020</v>
          </cell>
        </row>
        <row r="2150">
          <cell r="A2150" t="str">
            <v>09/17/2020</v>
          </cell>
        </row>
        <row r="2151">
          <cell r="A2151" t="str">
            <v>09/18/2020</v>
          </cell>
        </row>
        <row r="2152">
          <cell r="A2152" t="str">
            <v>09/18/2020</v>
          </cell>
        </row>
        <row r="2153">
          <cell r="A2153" t="str">
            <v>09/18/2020</v>
          </cell>
        </row>
        <row r="2154">
          <cell r="A2154" t="str">
            <v>09/18/2020</v>
          </cell>
        </row>
        <row r="2155">
          <cell r="A2155" t="str">
            <v>09/18/2020</v>
          </cell>
        </row>
        <row r="2156">
          <cell r="A2156" t="str">
            <v>09/18/2020</v>
          </cell>
        </row>
        <row r="2157">
          <cell r="A2157" t="str">
            <v>09/18/2020</v>
          </cell>
        </row>
        <row r="2158">
          <cell r="A2158" t="str">
            <v>09/18/2020</v>
          </cell>
        </row>
        <row r="2159">
          <cell r="A2159" t="str">
            <v>09/18/2020</v>
          </cell>
        </row>
        <row r="2160">
          <cell r="A2160" t="str">
            <v>09/18/2020</v>
          </cell>
        </row>
        <row r="2161">
          <cell r="A2161" t="str">
            <v>09/18/2020</v>
          </cell>
        </row>
        <row r="2162">
          <cell r="A2162" t="str">
            <v>09/19/2020</v>
          </cell>
        </row>
        <row r="2163">
          <cell r="A2163" t="str">
            <v>09/19/2020</v>
          </cell>
        </row>
        <row r="2164">
          <cell r="A2164" t="str">
            <v>09/20/2020</v>
          </cell>
        </row>
        <row r="2165">
          <cell r="A2165" t="str">
            <v>09/21/2020</v>
          </cell>
        </row>
        <row r="2166">
          <cell r="A2166" t="str">
            <v>09/21/2020</v>
          </cell>
        </row>
        <row r="2167">
          <cell r="A2167" t="str">
            <v>09/21/2020</v>
          </cell>
        </row>
        <row r="2168">
          <cell r="A2168" t="str">
            <v>09/21/2020</v>
          </cell>
        </row>
        <row r="2169">
          <cell r="A2169" t="str">
            <v>09/21/2020</v>
          </cell>
        </row>
        <row r="2170">
          <cell r="A2170" t="str">
            <v>09/21/2020</v>
          </cell>
        </row>
        <row r="2171">
          <cell r="A2171" t="str">
            <v>09/21/2020</v>
          </cell>
        </row>
        <row r="2172">
          <cell r="A2172" t="str">
            <v>09/21/2020</v>
          </cell>
        </row>
        <row r="2173">
          <cell r="A2173" t="str">
            <v>09/21/2020</v>
          </cell>
        </row>
        <row r="2174">
          <cell r="A2174" t="str">
            <v>09/21/2020</v>
          </cell>
        </row>
        <row r="2175">
          <cell r="A2175" t="str">
            <v>09/22/2020</v>
          </cell>
        </row>
        <row r="2176">
          <cell r="A2176" t="str">
            <v>09/22/2020</v>
          </cell>
        </row>
        <row r="2177">
          <cell r="A2177" t="str">
            <v>09/22/2020</v>
          </cell>
        </row>
        <row r="2178">
          <cell r="A2178" t="str">
            <v>09/22/2020</v>
          </cell>
        </row>
        <row r="2179">
          <cell r="A2179" t="str">
            <v>09/22/2020</v>
          </cell>
        </row>
        <row r="2180">
          <cell r="A2180" t="str">
            <v>09/22/2020</v>
          </cell>
        </row>
        <row r="2181">
          <cell r="A2181" t="str">
            <v>09/22/2020</v>
          </cell>
        </row>
        <row r="2182">
          <cell r="A2182" t="str">
            <v>09/22/2020</v>
          </cell>
        </row>
        <row r="2183">
          <cell r="A2183" t="str">
            <v>09/22/2020</v>
          </cell>
        </row>
        <row r="2184">
          <cell r="A2184" t="str">
            <v>09/22/2020</v>
          </cell>
        </row>
        <row r="2185">
          <cell r="A2185" t="str">
            <v>09/23/2020</v>
          </cell>
        </row>
        <row r="2186">
          <cell r="A2186" t="str">
            <v>09/23/2020</v>
          </cell>
        </row>
        <row r="2187">
          <cell r="A2187" t="str">
            <v>09/23/2020</v>
          </cell>
        </row>
        <row r="2188">
          <cell r="A2188" t="str">
            <v>09/23/2020</v>
          </cell>
        </row>
        <row r="2189">
          <cell r="A2189" t="str">
            <v>09/23/2020</v>
          </cell>
        </row>
        <row r="2190">
          <cell r="A2190" t="str">
            <v>09/23/2020</v>
          </cell>
        </row>
        <row r="2191">
          <cell r="A2191" t="str">
            <v>09/23/2020</v>
          </cell>
        </row>
        <row r="2192">
          <cell r="A2192" t="str">
            <v>09/23/2020</v>
          </cell>
        </row>
        <row r="2193">
          <cell r="A2193" t="str">
            <v>09/23/2020</v>
          </cell>
        </row>
        <row r="2194">
          <cell r="A2194" t="str">
            <v>09/23/2020</v>
          </cell>
        </row>
        <row r="2195">
          <cell r="A2195" t="str">
            <v>09/24/2020</v>
          </cell>
        </row>
        <row r="2196">
          <cell r="A2196" t="str">
            <v>09/24/2020</v>
          </cell>
        </row>
        <row r="2197">
          <cell r="A2197" t="str">
            <v>09/24/2020</v>
          </cell>
        </row>
        <row r="2198">
          <cell r="A2198" t="str">
            <v>09/24/2020</v>
          </cell>
        </row>
        <row r="2199">
          <cell r="A2199" t="str">
            <v>09/24/2020</v>
          </cell>
        </row>
        <row r="2200">
          <cell r="A2200" t="str">
            <v>09/24/2020</v>
          </cell>
        </row>
        <row r="2201">
          <cell r="A2201" t="str">
            <v>09/24/2020</v>
          </cell>
        </row>
        <row r="2202">
          <cell r="A2202" t="str">
            <v>09/24/2020</v>
          </cell>
        </row>
        <row r="2203">
          <cell r="A2203" t="str">
            <v>09/24/2020</v>
          </cell>
        </row>
        <row r="2204">
          <cell r="A2204" t="str">
            <v>09/24/2020</v>
          </cell>
        </row>
        <row r="2205">
          <cell r="A2205" t="str">
            <v>09/25/2020</v>
          </cell>
        </row>
        <row r="2206">
          <cell r="A2206" t="str">
            <v>09/25/2020</v>
          </cell>
        </row>
        <row r="2207">
          <cell r="A2207" t="str">
            <v>09/25/2020</v>
          </cell>
        </row>
        <row r="2208">
          <cell r="A2208" t="str">
            <v>09/25/2020</v>
          </cell>
        </row>
        <row r="2209">
          <cell r="A2209" t="str">
            <v>09/25/2020</v>
          </cell>
        </row>
        <row r="2210">
          <cell r="A2210" t="str">
            <v>09/25/2020</v>
          </cell>
        </row>
        <row r="2211">
          <cell r="A2211" t="str">
            <v>09/25/2020</v>
          </cell>
        </row>
        <row r="2212">
          <cell r="A2212" t="str">
            <v>09/25/2020</v>
          </cell>
        </row>
        <row r="2213">
          <cell r="A2213" t="str">
            <v>09/25/2020</v>
          </cell>
        </row>
        <row r="2214">
          <cell r="A2214" t="str">
            <v>09/25/2020</v>
          </cell>
        </row>
        <row r="2215">
          <cell r="A2215" t="str">
            <v>09/26/2020</v>
          </cell>
        </row>
        <row r="2216">
          <cell r="A2216" t="str">
            <v>09/26/2020</v>
          </cell>
        </row>
        <row r="2217">
          <cell r="A2217" t="str">
            <v>09/27/2020</v>
          </cell>
        </row>
        <row r="2218">
          <cell r="A2218" t="str">
            <v>09/28/2020</v>
          </cell>
        </row>
        <row r="2219">
          <cell r="A2219" t="str">
            <v>09/28/2020</v>
          </cell>
        </row>
        <row r="2220">
          <cell r="A2220" t="str">
            <v>09/28/2020</v>
          </cell>
        </row>
        <row r="2221">
          <cell r="A2221" t="str">
            <v>09/28/2020</v>
          </cell>
        </row>
        <row r="2222">
          <cell r="A2222" t="str">
            <v>09/28/2020</v>
          </cell>
        </row>
        <row r="2223">
          <cell r="A2223" t="str">
            <v>09/28/2020</v>
          </cell>
        </row>
        <row r="2224">
          <cell r="A2224" t="str">
            <v>09/28/2020</v>
          </cell>
        </row>
        <row r="2225">
          <cell r="A2225" t="str">
            <v>09/28/2020</v>
          </cell>
        </row>
        <row r="2226">
          <cell r="A2226" t="str">
            <v>09/28/2020</v>
          </cell>
        </row>
        <row r="2227">
          <cell r="A2227" t="str">
            <v>09/28/2020</v>
          </cell>
        </row>
        <row r="2228">
          <cell r="A2228" t="str">
            <v>09/29/2020</v>
          </cell>
        </row>
        <row r="2229">
          <cell r="A2229" t="str">
            <v>09/29/2020</v>
          </cell>
        </row>
        <row r="2230">
          <cell r="A2230" t="str">
            <v>09/29/2020</v>
          </cell>
        </row>
        <row r="2231">
          <cell r="A2231" t="str">
            <v>09/29/2020</v>
          </cell>
        </row>
        <row r="2232">
          <cell r="A2232" t="str">
            <v>09/29/2020</v>
          </cell>
        </row>
        <row r="2233">
          <cell r="A2233" t="str">
            <v>09/29/2020</v>
          </cell>
        </row>
        <row r="2234">
          <cell r="A2234" t="str">
            <v>09/29/2020</v>
          </cell>
        </row>
        <row r="2235">
          <cell r="A2235" t="str">
            <v>09/29/2020</v>
          </cell>
        </row>
        <row r="2236">
          <cell r="A2236" t="str">
            <v>09/29/2020</v>
          </cell>
        </row>
        <row r="2237">
          <cell r="A2237" t="str">
            <v>09/29/2020</v>
          </cell>
        </row>
        <row r="2238">
          <cell r="A2238" t="str">
            <v>09/30/2020</v>
          </cell>
        </row>
        <row r="2239">
          <cell r="A2239" t="str">
            <v>09/30/2020</v>
          </cell>
        </row>
        <row r="2240">
          <cell r="A2240" t="str">
            <v>09/30/2020</v>
          </cell>
        </row>
        <row r="2241">
          <cell r="A2241" t="str">
            <v>09/30/2020</v>
          </cell>
        </row>
        <row r="2242">
          <cell r="A2242" t="str">
            <v>09/30/2020</v>
          </cell>
        </row>
        <row r="2243">
          <cell r="A2243" t="str">
            <v>09/30/2020</v>
          </cell>
        </row>
        <row r="2244">
          <cell r="A2244" t="str">
            <v>09/30/2020</v>
          </cell>
        </row>
        <row r="2245">
          <cell r="A2245" t="str">
            <v>09/30/2020</v>
          </cell>
        </row>
        <row r="2246">
          <cell r="A2246" t="str">
            <v>09/30/2020</v>
          </cell>
        </row>
        <row r="2247">
          <cell r="A2247" t="str">
            <v>09/30/2020</v>
          </cell>
        </row>
        <row r="2248">
          <cell r="A2248" t="str">
            <v>10/01/2020</v>
          </cell>
        </row>
        <row r="2249">
          <cell r="A2249" t="str">
            <v>10/01/2020</v>
          </cell>
        </row>
        <row r="2250">
          <cell r="A2250" t="str">
            <v>10/01/2020</v>
          </cell>
        </row>
        <row r="2251">
          <cell r="A2251" t="str">
            <v>10/01/2020</v>
          </cell>
        </row>
        <row r="2252">
          <cell r="A2252" t="str">
            <v>10/01/2020</v>
          </cell>
        </row>
        <row r="2253">
          <cell r="A2253" t="str">
            <v>10/01/2020</v>
          </cell>
        </row>
        <row r="2254">
          <cell r="A2254" t="str">
            <v>10/01/2020</v>
          </cell>
        </row>
        <row r="2255">
          <cell r="A2255" t="str">
            <v>10/01/2020</v>
          </cell>
        </row>
        <row r="2256">
          <cell r="A2256" t="str">
            <v>10/01/2020</v>
          </cell>
        </row>
        <row r="2257">
          <cell r="A2257" t="str">
            <v>10/01/2020</v>
          </cell>
        </row>
        <row r="2258">
          <cell r="A2258" t="str">
            <v>10/01/2020</v>
          </cell>
        </row>
        <row r="2259">
          <cell r="A2259" t="str">
            <v>10/01/2020</v>
          </cell>
        </row>
        <row r="2260">
          <cell r="A2260" t="str">
            <v>10/01/2020</v>
          </cell>
        </row>
        <row r="2261">
          <cell r="A2261" t="str">
            <v>10/01/2020</v>
          </cell>
        </row>
        <row r="2262">
          <cell r="A2262" t="str">
            <v>10/02/2020</v>
          </cell>
        </row>
        <row r="2263">
          <cell r="A2263" t="str">
            <v>10/02/2020</v>
          </cell>
        </row>
        <row r="2264">
          <cell r="A2264" t="str">
            <v>10/02/2020</v>
          </cell>
        </row>
        <row r="2265">
          <cell r="A2265" t="str">
            <v>10/02/2020</v>
          </cell>
        </row>
        <row r="2266">
          <cell r="A2266" t="str">
            <v>10/02/2020</v>
          </cell>
        </row>
        <row r="2267">
          <cell r="A2267" t="str">
            <v>10/02/2020</v>
          </cell>
        </row>
        <row r="2268">
          <cell r="A2268" t="str">
            <v>10/02/2020</v>
          </cell>
        </row>
        <row r="2269">
          <cell r="A2269" t="str">
            <v>10/02/2020</v>
          </cell>
        </row>
        <row r="2270">
          <cell r="A2270" t="str">
            <v>10/02/2020</v>
          </cell>
        </row>
        <row r="2271">
          <cell r="A2271" t="str">
            <v>10/02/2020</v>
          </cell>
        </row>
        <row r="2272">
          <cell r="A2272" t="str">
            <v>10/03/2020</v>
          </cell>
        </row>
        <row r="2273">
          <cell r="A2273" t="str">
            <v>10/03/2020</v>
          </cell>
        </row>
        <row r="2274">
          <cell r="A2274" t="str">
            <v>10/04/2020</v>
          </cell>
        </row>
        <row r="2275">
          <cell r="A2275" t="str">
            <v>10/05/2020</v>
          </cell>
        </row>
        <row r="2276">
          <cell r="A2276" t="str">
            <v>10/05/2020</v>
          </cell>
        </row>
        <row r="2277">
          <cell r="A2277" t="str">
            <v>10/05/2020</v>
          </cell>
        </row>
        <row r="2278">
          <cell r="A2278" t="str">
            <v>10/05/2020</v>
          </cell>
        </row>
        <row r="2279">
          <cell r="A2279" t="str">
            <v>10/05/2020</v>
          </cell>
        </row>
        <row r="2280">
          <cell r="A2280" t="str">
            <v>10/05/2020</v>
          </cell>
        </row>
        <row r="2281">
          <cell r="A2281" t="str">
            <v>10/05/2020</v>
          </cell>
        </row>
        <row r="2282">
          <cell r="A2282" t="str">
            <v>10/05/2020</v>
          </cell>
        </row>
        <row r="2283">
          <cell r="A2283" t="str">
            <v>10/05/2020</v>
          </cell>
        </row>
        <row r="2284">
          <cell r="A2284" t="str">
            <v>10/05/2020</v>
          </cell>
        </row>
        <row r="2285">
          <cell r="A2285" t="str">
            <v>10/05/2020</v>
          </cell>
        </row>
        <row r="2286">
          <cell r="A2286" t="str">
            <v>10/06/2020</v>
          </cell>
        </row>
        <row r="2287">
          <cell r="A2287" t="str">
            <v>10/06/2020</v>
          </cell>
        </row>
        <row r="2288">
          <cell r="A2288" t="str">
            <v>10/06/2020</v>
          </cell>
        </row>
        <row r="2289">
          <cell r="A2289" t="str">
            <v>10/06/2020</v>
          </cell>
        </row>
        <row r="2290">
          <cell r="A2290" t="str">
            <v>10/06/2020</v>
          </cell>
        </row>
        <row r="2291">
          <cell r="A2291" t="str">
            <v>10/06/2020</v>
          </cell>
        </row>
        <row r="2292">
          <cell r="A2292" t="str">
            <v>10/06/2020</v>
          </cell>
        </row>
        <row r="2293">
          <cell r="A2293" t="str">
            <v>10/06/2020</v>
          </cell>
        </row>
        <row r="2294">
          <cell r="A2294" t="str">
            <v>10/06/2020</v>
          </cell>
        </row>
        <row r="2295">
          <cell r="A2295" t="str">
            <v>10/06/2020</v>
          </cell>
        </row>
        <row r="2296">
          <cell r="A2296" t="str">
            <v>10/06/2020</v>
          </cell>
        </row>
        <row r="2297">
          <cell r="A2297" t="str">
            <v>10/07/2020</v>
          </cell>
        </row>
        <row r="2298">
          <cell r="A2298" t="str">
            <v>10/07/2020</v>
          </cell>
        </row>
        <row r="2299">
          <cell r="A2299" t="str">
            <v>10/07/2020</v>
          </cell>
        </row>
        <row r="2300">
          <cell r="A2300" t="str">
            <v>10/07/2020</v>
          </cell>
        </row>
        <row r="2301">
          <cell r="A2301" t="str">
            <v>10/07/2020</v>
          </cell>
        </row>
        <row r="2302">
          <cell r="A2302" t="str">
            <v>10/07/2020</v>
          </cell>
        </row>
        <row r="2303">
          <cell r="A2303" t="str">
            <v>10/07/2020</v>
          </cell>
        </row>
        <row r="2304">
          <cell r="A2304" t="str">
            <v>10/07/2020</v>
          </cell>
        </row>
        <row r="2305">
          <cell r="A2305" t="str">
            <v>10/07/2020</v>
          </cell>
        </row>
        <row r="2306">
          <cell r="A2306" t="str">
            <v>10/07/2020</v>
          </cell>
        </row>
        <row r="2307">
          <cell r="A2307" t="str">
            <v>10/07/2020</v>
          </cell>
        </row>
        <row r="2308">
          <cell r="A2308" t="str">
            <v>10/08/2020</v>
          </cell>
        </row>
        <row r="2309">
          <cell r="A2309" t="str">
            <v>10/08/2020</v>
          </cell>
        </row>
        <row r="2310">
          <cell r="A2310" t="str">
            <v>10/08/2020</v>
          </cell>
        </row>
        <row r="2311">
          <cell r="A2311" t="str">
            <v>10/08/2020</v>
          </cell>
        </row>
        <row r="2312">
          <cell r="A2312" t="str">
            <v>10/08/2020</v>
          </cell>
        </row>
        <row r="2313">
          <cell r="A2313" t="str">
            <v>10/08/2020</v>
          </cell>
        </row>
        <row r="2314">
          <cell r="A2314" t="str">
            <v>10/08/2020</v>
          </cell>
        </row>
        <row r="2315">
          <cell r="A2315" t="str">
            <v>10/08/2020</v>
          </cell>
        </row>
        <row r="2316">
          <cell r="A2316" t="str">
            <v>10/08/2020</v>
          </cell>
        </row>
        <row r="2317">
          <cell r="A2317" t="str">
            <v>10/08/2020</v>
          </cell>
        </row>
        <row r="2318">
          <cell r="A2318" t="str">
            <v>10/08/2020</v>
          </cell>
        </row>
        <row r="2319">
          <cell r="A2319" t="str">
            <v>10/08/2020</v>
          </cell>
        </row>
        <row r="2320">
          <cell r="A2320" t="str">
            <v>10/09/2020</v>
          </cell>
        </row>
        <row r="2321">
          <cell r="A2321" t="str">
            <v>10/09/2020</v>
          </cell>
        </row>
        <row r="2322">
          <cell r="A2322" t="str">
            <v>10/09/2020</v>
          </cell>
        </row>
        <row r="2323">
          <cell r="A2323" t="str">
            <v>10/09/2020</v>
          </cell>
        </row>
        <row r="2324">
          <cell r="A2324" t="str">
            <v>10/09/2020</v>
          </cell>
        </row>
        <row r="2325">
          <cell r="A2325" t="str">
            <v>10/09/2020</v>
          </cell>
        </row>
        <row r="2326">
          <cell r="A2326" t="str">
            <v>10/09/2020</v>
          </cell>
        </row>
        <row r="2327">
          <cell r="A2327" t="str">
            <v>10/09/2020</v>
          </cell>
        </row>
        <row r="2328">
          <cell r="A2328" t="str">
            <v>10/09/2020</v>
          </cell>
        </row>
        <row r="2329">
          <cell r="A2329" t="str">
            <v>10/09/2020</v>
          </cell>
        </row>
        <row r="2330">
          <cell r="A2330" t="str">
            <v>10/10/2020</v>
          </cell>
        </row>
        <row r="2331">
          <cell r="A2331" t="str">
            <v>10/10/2020</v>
          </cell>
        </row>
        <row r="2332">
          <cell r="A2332" t="str">
            <v>10/11/2020</v>
          </cell>
        </row>
        <row r="2333">
          <cell r="A2333" t="str">
            <v>10/12/2020</v>
          </cell>
        </row>
        <row r="2334">
          <cell r="A2334" t="str">
            <v>10/12/2020</v>
          </cell>
        </row>
        <row r="2335">
          <cell r="A2335" t="str">
            <v>10/12/2020</v>
          </cell>
        </row>
        <row r="2336">
          <cell r="A2336" t="str">
            <v>10/12/2020</v>
          </cell>
        </row>
        <row r="2337">
          <cell r="A2337" t="str">
            <v>10/12/2020</v>
          </cell>
        </row>
        <row r="2338">
          <cell r="A2338" t="str">
            <v>10/13/2020</v>
          </cell>
        </row>
        <row r="2339">
          <cell r="A2339" t="str">
            <v>10/13/2020</v>
          </cell>
        </row>
        <row r="2340">
          <cell r="A2340" t="str">
            <v>10/13/2020</v>
          </cell>
        </row>
        <row r="2341">
          <cell r="A2341" t="str">
            <v>10/13/2020</v>
          </cell>
        </row>
        <row r="2342">
          <cell r="A2342" t="str">
            <v>10/13/2020</v>
          </cell>
        </row>
        <row r="2343">
          <cell r="A2343" t="str">
            <v>10/13/2020</v>
          </cell>
        </row>
        <row r="2344">
          <cell r="A2344" t="str">
            <v>10/13/2020</v>
          </cell>
        </row>
        <row r="2345">
          <cell r="A2345" t="str">
            <v>10/13/2020</v>
          </cell>
        </row>
        <row r="2346">
          <cell r="A2346" t="str">
            <v>10/13/2020</v>
          </cell>
        </row>
        <row r="2347">
          <cell r="A2347" t="str">
            <v>10/14/2020</v>
          </cell>
        </row>
        <row r="2348">
          <cell r="A2348" t="str">
            <v>10/14/2020</v>
          </cell>
        </row>
        <row r="2349">
          <cell r="A2349" t="str">
            <v>10/14/2020</v>
          </cell>
        </row>
        <row r="2350">
          <cell r="A2350" t="str">
            <v>10/14/2020</v>
          </cell>
        </row>
        <row r="2351">
          <cell r="A2351" t="str">
            <v>10/14/2020</v>
          </cell>
        </row>
        <row r="2352">
          <cell r="A2352" t="str">
            <v>10/14/2020</v>
          </cell>
        </row>
        <row r="2353">
          <cell r="A2353" t="str">
            <v>10/14/2020</v>
          </cell>
        </row>
        <row r="2354">
          <cell r="A2354" t="str">
            <v>10/14/2020</v>
          </cell>
        </row>
        <row r="2355">
          <cell r="A2355" t="str">
            <v>10/14/2020</v>
          </cell>
        </row>
        <row r="2356">
          <cell r="A2356" t="str">
            <v>10/14/2020</v>
          </cell>
        </row>
        <row r="2357">
          <cell r="A2357" t="str">
            <v>10/14/2020</v>
          </cell>
        </row>
        <row r="2358">
          <cell r="A2358" t="str">
            <v>10/15/2020</v>
          </cell>
        </row>
        <row r="2359">
          <cell r="A2359" t="str">
            <v>10/15/2020</v>
          </cell>
        </row>
        <row r="2360">
          <cell r="A2360" t="str">
            <v>10/15/2020</v>
          </cell>
        </row>
        <row r="2361">
          <cell r="A2361" t="str">
            <v>10/15/2020</v>
          </cell>
        </row>
        <row r="2362">
          <cell r="A2362" t="str">
            <v>10/15/2020</v>
          </cell>
        </row>
        <row r="2363">
          <cell r="A2363" t="str">
            <v>10/15/2020</v>
          </cell>
        </row>
        <row r="2364">
          <cell r="A2364" t="str">
            <v>10/15/2020</v>
          </cell>
        </row>
        <row r="2365">
          <cell r="A2365" t="str">
            <v>10/15/2020</v>
          </cell>
        </row>
        <row r="2366">
          <cell r="A2366" t="str">
            <v>10/15/2020</v>
          </cell>
        </row>
        <row r="2367">
          <cell r="A2367" t="str">
            <v>10/15/2020</v>
          </cell>
        </row>
        <row r="2368">
          <cell r="A2368" t="str">
            <v>10/15/2020</v>
          </cell>
        </row>
        <row r="2369">
          <cell r="A2369" t="str">
            <v>10/15/2020</v>
          </cell>
        </row>
        <row r="2370">
          <cell r="A2370" t="str">
            <v>10/16/2020</v>
          </cell>
        </row>
        <row r="2371">
          <cell r="A2371" t="str">
            <v>10/16/2020</v>
          </cell>
        </row>
        <row r="2372">
          <cell r="A2372" t="str">
            <v>10/16/2020</v>
          </cell>
        </row>
        <row r="2373">
          <cell r="A2373" t="str">
            <v>10/16/2020</v>
          </cell>
        </row>
        <row r="2374">
          <cell r="A2374" t="str">
            <v>10/16/2020</v>
          </cell>
        </row>
        <row r="2375">
          <cell r="A2375" t="str">
            <v>10/16/2020</v>
          </cell>
        </row>
        <row r="2376">
          <cell r="A2376" t="str">
            <v>10/16/2020</v>
          </cell>
        </row>
        <row r="2377">
          <cell r="A2377" t="str">
            <v>10/16/2020</v>
          </cell>
        </row>
        <row r="2378">
          <cell r="A2378" t="str">
            <v>10/16/2020</v>
          </cell>
        </row>
        <row r="2379">
          <cell r="A2379" t="str">
            <v>10/16/2020</v>
          </cell>
        </row>
        <row r="2380">
          <cell r="A2380" t="str">
            <v>10/16/2020</v>
          </cell>
        </row>
        <row r="2381">
          <cell r="A2381" t="str">
            <v>10/16/2020</v>
          </cell>
        </row>
        <row r="2382">
          <cell r="A2382" t="str">
            <v>10/17/2020</v>
          </cell>
        </row>
        <row r="2383">
          <cell r="A2383" t="str">
            <v>10/17/2020</v>
          </cell>
        </row>
        <row r="2384">
          <cell r="A2384" t="str">
            <v>10/18/2020</v>
          </cell>
        </row>
        <row r="2385">
          <cell r="A2385" t="str">
            <v>10/19/2020</v>
          </cell>
        </row>
        <row r="2386">
          <cell r="A2386" t="str">
            <v>10/19/2020</v>
          </cell>
        </row>
        <row r="2387">
          <cell r="A2387" t="str">
            <v>10/19/2020</v>
          </cell>
        </row>
        <row r="2388">
          <cell r="A2388" t="str">
            <v>10/19/2020</v>
          </cell>
        </row>
        <row r="2389">
          <cell r="A2389" t="str">
            <v>10/19/2020</v>
          </cell>
        </row>
        <row r="2390">
          <cell r="A2390" t="str">
            <v>10/19/2020</v>
          </cell>
        </row>
        <row r="2391">
          <cell r="A2391" t="str">
            <v>10/19/2020</v>
          </cell>
        </row>
        <row r="2392">
          <cell r="A2392" t="str">
            <v>10/19/2020</v>
          </cell>
        </row>
        <row r="2393">
          <cell r="A2393" t="str">
            <v>10/19/2020</v>
          </cell>
        </row>
        <row r="2394">
          <cell r="A2394" t="str">
            <v>10/19/2020</v>
          </cell>
        </row>
        <row r="2395">
          <cell r="A2395" t="str">
            <v>10/19/2020</v>
          </cell>
        </row>
        <row r="2396">
          <cell r="A2396" t="str">
            <v>10/20/2020</v>
          </cell>
        </row>
        <row r="2397">
          <cell r="A2397" t="str">
            <v>10/20/2020</v>
          </cell>
        </row>
        <row r="2398">
          <cell r="A2398" t="str">
            <v>10/20/2020</v>
          </cell>
        </row>
        <row r="2399">
          <cell r="A2399" t="str">
            <v>10/20/2020</v>
          </cell>
        </row>
        <row r="2400">
          <cell r="A2400" t="str">
            <v>10/20/2020</v>
          </cell>
        </row>
        <row r="2401">
          <cell r="A2401" t="str">
            <v>10/20/2020</v>
          </cell>
        </row>
        <row r="2402">
          <cell r="A2402" t="str">
            <v>10/20/2020</v>
          </cell>
        </row>
        <row r="2403">
          <cell r="A2403" t="str">
            <v>10/20/2020</v>
          </cell>
        </row>
        <row r="2404">
          <cell r="A2404" t="str">
            <v>10/20/2020</v>
          </cell>
        </row>
        <row r="2405">
          <cell r="A2405" t="str">
            <v>10/20/2020</v>
          </cell>
        </row>
        <row r="2406">
          <cell r="A2406" t="str">
            <v>10/20/2020</v>
          </cell>
        </row>
        <row r="2407">
          <cell r="A2407" t="str">
            <v>10/21/2020</v>
          </cell>
        </row>
        <row r="2408">
          <cell r="A2408" t="str">
            <v>10/21/2020</v>
          </cell>
        </row>
        <row r="2409">
          <cell r="A2409" t="str">
            <v>10/21/2020</v>
          </cell>
        </row>
        <row r="2410">
          <cell r="A2410" t="str">
            <v>10/21/2020</v>
          </cell>
        </row>
        <row r="2411">
          <cell r="A2411" t="str">
            <v>10/21/2020</v>
          </cell>
        </row>
        <row r="2412">
          <cell r="A2412" t="str">
            <v>10/21/2020</v>
          </cell>
        </row>
        <row r="2413">
          <cell r="A2413" t="str">
            <v>10/21/2020</v>
          </cell>
        </row>
        <row r="2414">
          <cell r="A2414" t="str">
            <v>10/21/2020</v>
          </cell>
        </row>
        <row r="2415">
          <cell r="A2415" t="str">
            <v>10/21/2020</v>
          </cell>
        </row>
        <row r="2416">
          <cell r="A2416" t="str">
            <v>10/21/2020</v>
          </cell>
        </row>
        <row r="2417">
          <cell r="A2417" t="str">
            <v>10/22/2020</v>
          </cell>
        </row>
        <row r="2418">
          <cell r="A2418" t="str">
            <v>10/22/2020</v>
          </cell>
        </row>
        <row r="2419">
          <cell r="A2419" t="str">
            <v>10/22/2020</v>
          </cell>
        </row>
        <row r="2420">
          <cell r="A2420" t="str">
            <v>10/22/2020</v>
          </cell>
        </row>
        <row r="2421">
          <cell r="A2421" t="str">
            <v>10/22/2020</v>
          </cell>
        </row>
        <row r="2422">
          <cell r="A2422" t="str">
            <v>10/22/2020</v>
          </cell>
        </row>
        <row r="2423">
          <cell r="A2423" t="str">
            <v>10/22/2020</v>
          </cell>
        </row>
        <row r="2424">
          <cell r="A2424" t="str">
            <v>10/22/2020</v>
          </cell>
        </row>
        <row r="2425">
          <cell r="A2425" t="str">
            <v>10/22/2020</v>
          </cell>
        </row>
        <row r="2426">
          <cell r="A2426" t="str">
            <v>10/22/2020</v>
          </cell>
        </row>
        <row r="2427">
          <cell r="A2427" t="str">
            <v>10/22/2020</v>
          </cell>
        </row>
        <row r="2428">
          <cell r="A2428" t="str">
            <v>10/23/2020</v>
          </cell>
        </row>
        <row r="2429">
          <cell r="A2429" t="str">
            <v>10/23/2020</v>
          </cell>
        </row>
        <row r="2430">
          <cell r="A2430" t="str">
            <v>10/23/2020</v>
          </cell>
        </row>
        <row r="2431">
          <cell r="A2431" t="str">
            <v>10/23/2020</v>
          </cell>
        </row>
        <row r="2432">
          <cell r="A2432" t="str">
            <v>10/23/2020</v>
          </cell>
        </row>
        <row r="2433">
          <cell r="A2433" t="str">
            <v>10/23/2020</v>
          </cell>
        </row>
        <row r="2434">
          <cell r="A2434" t="str">
            <v>10/23/2020</v>
          </cell>
        </row>
        <row r="2435">
          <cell r="A2435" t="str">
            <v>10/23/2020</v>
          </cell>
        </row>
        <row r="2436">
          <cell r="A2436" t="str">
            <v>10/23/2020</v>
          </cell>
        </row>
        <row r="2437">
          <cell r="A2437" t="str">
            <v>10/23/2020</v>
          </cell>
        </row>
        <row r="2438">
          <cell r="A2438" t="str">
            <v>10/23/2020</v>
          </cell>
        </row>
        <row r="2439">
          <cell r="A2439" t="str">
            <v>10/24/2020</v>
          </cell>
        </row>
        <row r="2440">
          <cell r="A2440" t="str">
            <v>10/24/2020</v>
          </cell>
        </row>
        <row r="2441">
          <cell r="A2441" t="str">
            <v>10/25/2020</v>
          </cell>
        </row>
        <row r="2442">
          <cell r="A2442" t="str">
            <v>10/26/2020</v>
          </cell>
        </row>
        <row r="2443">
          <cell r="A2443" t="str">
            <v>10/26/2020</v>
          </cell>
        </row>
        <row r="2444">
          <cell r="A2444" t="str">
            <v>10/26/2020</v>
          </cell>
        </row>
        <row r="2445">
          <cell r="A2445" t="str">
            <v>10/26/2020</v>
          </cell>
        </row>
        <row r="2446">
          <cell r="A2446" t="str">
            <v>10/26/2020</v>
          </cell>
        </row>
        <row r="2447">
          <cell r="A2447" t="str">
            <v>10/26/2020</v>
          </cell>
        </row>
        <row r="2448">
          <cell r="A2448" t="str">
            <v>10/26/2020</v>
          </cell>
        </row>
        <row r="2449">
          <cell r="A2449" t="str">
            <v>10/26/2020</v>
          </cell>
        </row>
        <row r="2450">
          <cell r="A2450" t="str">
            <v>10/26/2020</v>
          </cell>
        </row>
        <row r="2451">
          <cell r="A2451" t="str">
            <v>10/26/2020</v>
          </cell>
        </row>
        <row r="2452">
          <cell r="A2452" t="str">
            <v>10/27/2020</v>
          </cell>
        </row>
        <row r="2453">
          <cell r="A2453" t="str">
            <v>10/27/2020</v>
          </cell>
        </row>
        <row r="2454">
          <cell r="A2454" t="str">
            <v>10/27/2020</v>
          </cell>
        </row>
        <row r="2455">
          <cell r="A2455" t="str">
            <v>10/27/2020</v>
          </cell>
        </row>
        <row r="2456">
          <cell r="A2456" t="str">
            <v>10/27/2020</v>
          </cell>
        </row>
        <row r="2457">
          <cell r="A2457" t="str">
            <v>10/27/2020</v>
          </cell>
        </row>
        <row r="2458">
          <cell r="A2458" t="str">
            <v>10/27/2020</v>
          </cell>
        </row>
        <row r="2459">
          <cell r="A2459" t="str">
            <v>10/27/2020</v>
          </cell>
        </row>
        <row r="2460">
          <cell r="A2460" t="str">
            <v>10/27/2020</v>
          </cell>
        </row>
        <row r="2461">
          <cell r="A2461" t="str">
            <v>10/27/2020</v>
          </cell>
        </row>
        <row r="2462">
          <cell r="A2462" t="str">
            <v>10/27/2020</v>
          </cell>
        </row>
        <row r="2463">
          <cell r="A2463" t="str">
            <v>10/28/2020</v>
          </cell>
        </row>
        <row r="2464">
          <cell r="A2464" t="str">
            <v>10/28/2020</v>
          </cell>
        </row>
        <row r="2465">
          <cell r="A2465" t="str">
            <v>10/28/2020</v>
          </cell>
        </row>
        <row r="2466">
          <cell r="A2466" t="str">
            <v>10/28/2020</v>
          </cell>
        </row>
        <row r="2467">
          <cell r="A2467" t="str">
            <v>10/28/2020</v>
          </cell>
        </row>
        <row r="2468">
          <cell r="A2468" t="str">
            <v>10/28/2020</v>
          </cell>
        </row>
        <row r="2469">
          <cell r="A2469" t="str">
            <v>10/28/2020</v>
          </cell>
        </row>
        <row r="2470">
          <cell r="A2470" t="str">
            <v>10/28/2020</v>
          </cell>
        </row>
        <row r="2471">
          <cell r="A2471" t="str">
            <v>10/28/2020</v>
          </cell>
        </row>
        <row r="2472">
          <cell r="A2472" t="str">
            <v>10/28/2020</v>
          </cell>
        </row>
        <row r="2473">
          <cell r="A2473" t="str">
            <v>10/28/2020</v>
          </cell>
        </row>
        <row r="2474">
          <cell r="A2474" t="str">
            <v>10/29/2020</v>
          </cell>
        </row>
        <row r="2475">
          <cell r="A2475" t="str">
            <v>10/29/2020</v>
          </cell>
        </row>
        <row r="2476">
          <cell r="A2476" t="str">
            <v>10/29/2020</v>
          </cell>
        </row>
        <row r="2477">
          <cell r="A2477" t="str">
            <v>10/29/2020</v>
          </cell>
        </row>
        <row r="2478">
          <cell r="A2478" t="str">
            <v>10/29/2020</v>
          </cell>
        </row>
        <row r="2479">
          <cell r="A2479" t="str">
            <v>10/29/2020</v>
          </cell>
        </row>
        <row r="2480">
          <cell r="A2480" t="str">
            <v>10/29/2020</v>
          </cell>
        </row>
        <row r="2481">
          <cell r="A2481" t="str">
            <v>10/29/2020</v>
          </cell>
        </row>
        <row r="2482">
          <cell r="A2482" t="str">
            <v>10/29/2020</v>
          </cell>
        </row>
        <row r="2483">
          <cell r="A2483" t="str">
            <v>10/30/2020</v>
          </cell>
        </row>
        <row r="2484">
          <cell r="A2484" t="str">
            <v>10/30/2020</v>
          </cell>
        </row>
        <row r="2485">
          <cell r="A2485" t="str">
            <v>10/30/2020</v>
          </cell>
        </row>
        <row r="2486">
          <cell r="A2486" t="str">
            <v>10/30/2020</v>
          </cell>
        </row>
        <row r="2487">
          <cell r="A2487" t="str">
            <v>10/30/2020</v>
          </cell>
        </row>
        <row r="2488">
          <cell r="A2488" t="str">
            <v>10/30/2020</v>
          </cell>
        </row>
        <row r="2489">
          <cell r="A2489" t="str">
            <v>10/30/2020</v>
          </cell>
        </row>
        <row r="2490">
          <cell r="A2490" t="str">
            <v>10/30/2020</v>
          </cell>
        </row>
        <row r="2491">
          <cell r="A2491" t="str">
            <v>10/30/2020</v>
          </cell>
        </row>
        <row r="2492">
          <cell r="A2492" t="str">
            <v>10/30/2020</v>
          </cell>
        </row>
        <row r="2493">
          <cell r="A2493" t="str">
            <v>10/31/2020</v>
          </cell>
        </row>
        <row r="2494">
          <cell r="A2494" t="str">
            <v>10/31/2020</v>
          </cell>
        </row>
        <row r="2495">
          <cell r="A2495" t="str">
            <v>11/01/2020</v>
          </cell>
        </row>
        <row r="2496">
          <cell r="A2496" t="str">
            <v>11/01/2020</v>
          </cell>
        </row>
        <row r="2497">
          <cell r="A2497" t="str">
            <v>11/02/2020</v>
          </cell>
        </row>
        <row r="2498">
          <cell r="A2498" t="str">
            <v>11/02/2020</v>
          </cell>
        </row>
        <row r="2499">
          <cell r="A2499" t="str">
            <v>11/02/2020</v>
          </cell>
        </row>
        <row r="2500">
          <cell r="A2500" t="str">
            <v>11/02/2020</v>
          </cell>
        </row>
        <row r="2501">
          <cell r="A2501" t="str">
            <v>11/02/2020</v>
          </cell>
        </row>
        <row r="2502">
          <cell r="A2502" t="str">
            <v>11/02/2020</v>
          </cell>
        </row>
        <row r="2503">
          <cell r="A2503" t="str">
            <v>11/02/2020</v>
          </cell>
        </row>
        <row r="2504">
          <cell r="A2504" t="str">
            <v>11/02/2020</v>
          </cell>
        </row>
        <row r="2505">
          <cell r="A2505" t="str">
            <v>11/02/2020</v>
          </cell>
        </row>
        <row r="2506">
          <cell r="A2506" t="str">
            <v>11/02/2020</v>
          </cell>
        </row>
        <row r="2507">
          <cell r="A2507" t="str">
            <v>11/02/2020</v>
          </cell>
        </row>
        <row r="2508">
          <cell r="A2508" t="str">
            <v>11/02/2020</v>
          </cell>
        </row>
        <row r="2509">
          <cell r="A2509" t="str">
            <v>11/03/2020</v>
          </cell>
        </row>
        <row r="2510">
          <cell r="A2510" t="str">
            <v>11/03/2020</v>
          </cell>
        </row>
        <row r="2511">
          <cell r="A2511" t="str">
            <v>11/03/2020</v>
          </cell>
        </row>
        <row r="2512">
          <cell r="A2512" t="str">
            <v>11/03/2020</v>
          </cell>
        </row>
        <row r="2513">
          <cell r="A2513" t="str">
            <v>11/03/2020</v>
          </cell>
        </row>
        <row r="2514">
          <cell r="A2514" t="str">
            <v>11/03/2020</v>
          </cell>
        </row>
        <row r="2515">
          <cell r="A2515" t="str">
            <v>11/03/2020</v>
          </cell>
        </row>
        <row r="2516">
          <cell r="A2516" t="str">
            <v>11/03/2020</v>
          </cell>
        </row>
        <row r="2517">
          <cell r="A2517" t="str">
            <v>11/03/2020</v>
          </cell>
        </row>
        <row r="2518">
          <cell r="A2518" t="str">
            <v>11/03/2020</v>
          </cell>
        </row>
        <row r="2519">
          <cell r="A2519" t="str">
            <v>11/03/2020</v>
          </cell>
        </row>
        <row r="2520">
          <cell r="A2520" t="str">
            <v>11/04/2020</v>
          </cell>
        </row>
        <row r="2521">
          <cell r="A2521" t="str">
            <v>11/04/2020</v>
          </cell>
        </row>
        <row r="2522">
          <cell r="A2522" t="str">
            <v>11/04/2020</v>
          </cell>
        </row>
        <row r="2523">
          <cell r="A2523" t="str">
            <v>11/04/2020</v>
          </cell>
        </row>
        <row r="2524">
          <cell r="A2524" t="str">
            <v>11/04/2020</v>
          </cell>
        </row>
        <row r="2525">
          <cell r="A2525" t="str">
            <v>11/04/2020</v>
          </cell>
        </row>
        <row r="2526">
          <cell r="A2526" t="str">
            <v>11/04/2020</v>
          </cell>
        </row>
        <row r="2527">
          <cell r="A2527" t="str">
            <v>11/04/2020</v>
          </cell>
        </row>
        <row r="2528">
          <cell r="A2528" t="str">
            <v>11/04/2020</v>
          </cell>
        </row>
        <row r="2529">
          <cell r="A2529" t="str">
            <v>11/04/2020</v>
          </cell>
        </row>
        <row r="2530">
          <cell r="A2530" t="str">
            <v>11/04/2020</v>
          </cell>
        </row>
        <row r="2531">
          <cell r="A2531" t="str">
            <v>11/05/2020</v>
          </cell>
        </row>
        <row r="2532">
          <cell r="A2532" t="str">
            <v>11/05/2020</v>
          </cell>
        </row>
        <row r="2533">
          <cell r="A2533" t="str">
            <v>11/05/2020</v>
          </cell>
        </row>
        <row r="2534">
          <cell r="A2534" t="str">
            <v>11/05/2020</v>
          </cell>
        </row>
        <row r="2535">
          <cell r="A2535" t="str">
            <v>11/05/2020</v>
          </cell>
        </row>
        <row r="2536">
          <cell r="A2536" t="str">
            <v>11/05/2020</v>
          </cell>
        </row>
        <row r="2537">
          <cell r="A2537" t="str">
            <v>11/05/2020</v>
          </cell>
        </row>
        <row r="2538">
          <cell r="A2538" t="str">
            <v>11/05/2020</v>
          </cell>
        </row>
        <row r="2539">
          <cell r="A2539" t="str">
            <v>11/05/2020</v>
          </cell>
        </row>
        <row r="2540">
          <cell r="A2540" t="str">
            <v>11/05/2020</v>
          </cell>
        </row>
        <row r="2541">
          <cell r="A2541" t="str">
            <v>11/05/2020</v>
          </cell>
        </row>
        <row r="2542">
          <cell r="A2542" t="str">
            <v>11/05/2020</v>
          </cell>
        </row>
        <row r="2543">
          <cell r="A2543" t="str">
            <v>11/05/2020</v>
          </cell>
        </row>
        <row r="2544">
          <cell r="A2544" t="str">
            <v>11/06/2020</v>
          </cell>
        </row>
        <row r="2545">
          <cell r="A2545" t="str">
            <v>11/06/2020</v>
          </cell>
        </row>
        <row r="2546">
          <cell r="A2546" t="str">
            <v>11/06/2020</v>
          </cell>
        </row>
        <row r="2547">
          <cell r="A2547" t="str">
            <v>11/06/2020</v>
          </cell>
        </row>
        <row r="2548">
          <cell r="A2548" t="str">
            <v>11/06/2020</v>
          </cell>
        </row>
        <row r="2549">
          <cell r="A2549" t="str">
            <v>11/06/2020</v>
          </cell>
        </row>
        <row r="2550">
          <cell r="A2550" t="str">
            <v>11/06/2020</v>
          </cell>
        </row>
        <row r="2551">
          <cell r="A2551" t="str">
            <v>11/06/2020</v>
          </cell>
        </row>
        <row r="2552">
          <cell r="A2552" t="str">
            <v>11/06/2020</v>
          </cell>
        </row>
        <row r="2553">
          <cell r="A2553" t="str">
            <v>11/06/2020</v>
          </cell>
        </row>
        <row r="2554">
          <cell r="A2554" t="str">
            <v>11/07/2020</v>
          </cell>
        </row>
        <row r="2555">
          <cell r="A2555" t="str">
            <v>11/07/2020</v>
          </cell>
        </row>
        <row r="2556">
          <cell r="A2556" t="str">
            <v>11/09/2020</v>
          </cell>
        </row>
        <row r="2557">
          <cell r="A2557" t="str">
            <v>11/09/2020</v>
          </cell>
        </row>
        <row r="2558">
          <cell r="A2558" t="str">
            <v>11/09/2020</v>
          </cell>
        </row>
        <row r="2559">
          <cell r="A2559" t="str">
            <v>11/09/2020</v>
          </cell>
        </row>
        <row r="2560">
          <cell r="A2560" t="str">
            <v>11/09/2020</v>
          </cell>
        </row>
        <row r="2561">
          <cell r="A2561" t="str">
            <v>11/09/2020</v>
          </cell>
        </row>
        <row r="2562">
          <cell r="A2562" t="str">
            <v>11/09/2020</v>
          </cell>
        </row>
        <row r="2563">
          <cell r="A2563" t="str">
            <v>11/09/2020</v>
          </cell>
        </row>
        <row r="2564">
          <cell r="A2564" t="str">
            <v>11/09/2020</v>
          </cell>
        </row>
        <row r="2565">
          <cell r="A2565" t="str">
            <v>11/09/2020</v>
          </cell>
        </row>
        <row r="2566">
          <cell r="A2566" t="str">
            <v>11/10/2020</v>
          </cell>
        </row>
        <row r="2567">
          <cell r="A2567" t="str">
            <v>11/10/2020</v>
          </cell>
        </row>
        <row r="2568">
          <cell r="A2568" t="str">
            <v>11/10/2020</v>
          </cell>
        </row>
        <row r="2569">
          <cell r="A2569" t="str">
            <v>11/10/2020</v>
          </cell>
        </row>
        <row r="2570">
          <cell r="A2570" t="str">
            <v>11/10/2020</v>
          </cell>
        </row>
        <row r="2571">
          <cell r="A2571" t="str">
            <v>11/10/2020</v>
          </cell>
        </row>
        <row r="2572">
          <cell r="A2572" t="str">
            <v>11/10/2020</v>
          </cell>
        </row>
        <row r="2573">
          <cell r="A2573" t="str">
            <v>11/10/2020</v>
          </cell>
        </row>
        <row r="2574">
          <cell r="A2574" t="str">
            <v>11/10/2020</v>
          </cell>
        </row>
        <row r="2575">
          <cell r="A2575" t="str">
            <v>11/10/2020</v>
          </cell>
        </row>
        <row r="2576">
          <cell r="A2576" t="str">
            <v>11/10/2020</v>
          </cell>
        </row>
        <row r="2577">
          <cell r="A2577" t="str">
            <v>11/11/2020</v>
          </cell>
        </row>
        <row r="2578">
          <cell r="A2578" t="str">
            <v>11/11/2020</v>
          </cell>
        </row>
        <row r="2579">
          <cell r="A2579" t="str">
            <v>11/11/2020</v>
          </cell>
        </row>
        <row r="2580">
          <cell r="A2580" t="str">
            <v>11/11/2020</v>
          </cell>
        </row>
        <row r="2581">
          <cell r="A2581" t="str">
            <v>11/11/2020</v>
          </cell>
        </row>
        <row r="2582">
          <cell r="A2582" t="str">
            <v>11/11/2020</v>
          </cell>
        </row>
        <row r="2583">
          <cell r="A2583" t="str">
            <v>11/11/2020</v>
          </cell>
        </row>
        <row r="2584">
          <cell r="A2584" t="str">
            <v>11/12/2020</v>
          </cell>
        </row>
        <row r="2585">
          <cell r="A2585" t="str">
            <v>11/12/2020</v>
          </cell>
        </row>
        <row r="2586">
          <cell r="A2586" t="str">
            <v>11/12/2020</v>
          </cell>
        </row>
        <row r="2587">
          <cell r="A2587" t="str">
            <v>11/12/2020</v>
          </cell>
        </row>
        <row r="2588">
          <cell r="A2588" t="str">
            <v>11/12/2020</v>
          </cell>
        </row>
        <row r="2589">
          <cell r="A2589" t="str">
            <v>11/12/2020</v>
          </cell>
        </row>
        <row r="2590">
          <cell r="A2590" t="str">
            <v>11/12/2020</v>
          </cell>
        </row>
        <row r="2591">
          <cell r="A2591" t="str">
            <v>11/12/2020</v>
          </cell>
        </row>
        <row r="2592">
          <cell r="A2592" t="str">
            <v>11/12/2020</v>
          </cell>
        </row>
        <row r="2593">
          <cell r="A2593" t="str">
            <v>11/12/2020</v>
          </cell>
        </row>
        <row r="2594">
          <cell r="A2594" t="str">
            <v>11/13/2020</v>
          </cell>
        </row>
        <row r="2595">
          <cell r="A2595" t="str">
            <v>11/13/2020</v>
          </cell>
        </row>
        <row r="2596">
          <cell r="A2596" t="str">
            <v>11/13/2020</v>
          </cell>
        </row>
        <row r="2597">
          <cell r="A2597" t="str">
            <v>11/13/2020</v>
          </cell>
        </row>
        <row r="2598">
          <cell r="A2598" t="str">
            <v>11/13/2020</v>
          </cell>
        </row>
        <row r="2599">
          <cell r="A2599" t="str">
            <v>11/13/2020</v>
          </cell>
        </row>
        <row r="2600">
          <cell r="A2600" t="str">
            <v>11/13/2020</v>
          </cell>
        </row>
        <row r="2601">
          <cell r="A2601" t="str">
            <v>11/13/2020</v>
          </cell>
        </row>
        <row r="2602">
          <cell r="A2602" t="str">
            <v>11/13/2020</v>
          </cell>
        </row>
        <row r="2603">
          <cell r="A2603" t="str">
            <v>11/13/2020</v>
          </cell>
        </row>
        <row r="2604">
          <cell r="A2604" t="str">
            <v>11/13/2020</v>
          </cell>
        </row>
        <row r="2605">
          <cell r="A2605" t="str">
            <v>11/14/2020</v>
          </cell>
        </row>
        <row r="2606">
          <cell r="A2606" t="str">
            <v>11/16/2020</v>
          </cell>
        </row>
        <row r="2607">
          <cell r="A2607" t="str">
            <v>11/16/2020</v>
          </cell>
        </row>
        <row r="2608">
          <cell r="A2608" t="str">
            <v>11/16/2020</v>
          </cell>
        </row>
        <row r="2609">
          <cell r="A2609" t="str">
            <v>11/16/2020</v>
          </cell>
        </row>
        <row r="2610">
          <cell r="A2610" t="str">
            <v>11/16/2020</v>
          </cell>
        </row>
        <row r="2611">
          <cell r="A2611" t="str">
            <v>11/16/2020</v>
          </cell>
        </row>
        <row r="2612">
          <cell r="A2612" t="str">
            <v>11/16/2020</v>
          </cell>
        </row>
        <row r="2613">
          <cell r="A2613" t="str">
            <v>11/16/2020</v>
          </cell>
        </row>
        <row r="2614">
          <cell r="A2614" t="str">
            <v>11/16/2020</v>
          </cell>
        </row>
        <row r="2615">
          <cell r="A2615" t="str">
            <v>11/16/2020</v>
          </cell>
        </row>
        <row r="2616">
          <cell r="A2616" t="str">
            <v>11/16/2020</v>
          </cell>
        </row>
        <row r="2617">
          <cell r="A2617" t="str">
            <v>11/17/2020</v>
          </cell>
        </row>
        <row r="2618">
          <cell r="A2618" t="str">
            <v>11/17/2020</v>
          </cell>
        </row>
        <row r="2619">
          <cell r="A2619" t="str">
            <v>11/17/2020</v>
          </cell>
        </row>
        <row r="2620">
          <cell r="A2620" t="str">
            <v>11/17/2020</v>
          </cell>
        </row>
        <row r="2621">
          <cell r="A2621" t="str">
            <v>11/17/2020</v>
          </cell>
        </row>
        <row r="2622">
          <cell r="A2622" t="str">
            <v>11/17/2020</v>
          </cell>
        </row>
        <row r="2623">
          <cell r="A2623" t="str">
            <v>11/17/2020</v>
          </cell>
        </row>
        <row r="2624">
          <cell r="A2624" t="str">
            <v>11/17/2020</v>
          </cell>
        </row>
        <row r="2625">
          <cell r="A2625" t="str">
            <v>11/17/2020</v>
          </cell>
        </row>
        <row r="2626">
          <cell r="A2626" t="str">
            <v>11/17/2020</v>
          </cell>
        </row>
        <row r="2627">
          <cell r="A2627" t="str">
            <v>11/17/2020</v>
          </cell>
        </row>
        <row r="2628">
          <cell r="A2628" t="str">
            <v>11/18/2020</v>
          </cell>
        </row>
        <row r="2629">
          <cell r="A2629" t="str">
            <v>11/18/2020</v>
          </cell>
        </row>
        <row r="2630">
          <cell r="A2630" t="str">
            <v>11/18/2020</v>
          </cell>
        </row>
        <row r="2631">
          <cell r="A2631" t="str">
            <v>11/18/2020</v>
          </cell>
        </row>
        <row r="2632">
          <cell r="A2632" t="str">
            <v>11/18/2020</v>
          </cell>
        </row>
        <row r="2633">
          <cell r="A2633" t="str">
            <v>11/18/2020</v>
          </cell>
        </row>
        <row r="2634">
          <cell r="A2634" t="str">
            <v>11/18/2020</v>
          </cell>
        </row>
        <row r="2635">
          <cell r="A2635" t="str">
            <v>11/18/2020</v>
          </cell>
        </row>
        <row r="2636">
          <cell r="A2636" t="str">
            <v>11/18/2020</v>
          </cell>
        </row>
        <row r="2637">
          <cell r="A2637" t="str">
            <v>11/18/2020</v>
          </cell>
        </row>
      </sheetData>
      <sheetData sheetId="6" refreshError="1"/>
      <sheetData sheetId="7" refreshError="1"/>
      <sheetData sheetId="8" refreshError="1"/>
      <sheetData sheetId="9" refreshError="1"/>
      <sheetData sheetId="10" refreshError="1"/>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14.bin"/><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16.bin"/><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customProperty" Target="../customProperty18.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workbookViewId="0"/>
  </sheetViews>
  <sheetFormatPr defaultColWidth="10.6640625" defaultRowHeight="12.75"/>
  <cols>
    <col min="1" max="1" width="27.5" style="473" customWidth="1"/>
    <col min="2" max="2" width="12.83203125" style="473" customWidth="1"/>
    <col min="3" max="3" width="12.1640625" style="473" customWidth="1"/>
    <col min="4" max="4" width="14.33203125" style="473" bestFit="1" customWidth="1"/>
    <col min="5" max="16384" width="10.6640625" style="473"/>
  </cols>
  <sheetData>
    <row r="1" spans="1:10">
      <c r="A1" s="471" t="s">
        <v>260</v>
      </c>
      <c r="B1" s="472"/>
      <c r="C1" s="472"/>
      <c r="D1" s="472"/>
      <c r="E1" s="472"/>
      <c r="F1" s="472"/>
      <c r="G1" s="472"/>
      <c r="H1" s="472"/>
      <c r="I1" s="472"/>
      <c r="J1" s="472"/>
    </row>
    <row r="2" spans="1:10">
      <c r="A2" s="474" t="s">
        <v>204</v>
      </c>
      <c r="B2" s="474"/>
      <c r="C2" s="474"/>
      <c r="D2" s="474"/>
      <c r="E2" s="474"/>
      <c r="F2" s="474"/>
      <c r="G2" s="474"/>
      <c r="H2" s="474"/>
      <c r="I2" s="474"/>
      <c r="J2" s="474"/>
    </row>
    <row r="3" spans="1:10">
      <c r="A3" s="474"/>
      <c r="B3" s="475"/>
      <c r="C3" s="475"/>
      <c r="D3" s="474"/>
      <c r="E3" s="474"/>
      <c r="F3" s="474"/>
      <c r="G3" s="474"/>
      <c r="H3" s="474"/>
      <c r="I3" s="474"/>
      <c r="J3" s="474"/>
    </row>
    <row r="4" spans="1:10">
      <c r="A4" s="474"/>
      <c r="B4" s="476" t="s">
        <v>205</v>
      </c>
      <c r="C4" s="476" t="s">
        <v>11</v>
      </c>
      <c r="D4" s="476" t="s">
        <v>206</v>
      </c>
      <c r="E4" s="474"/>
      <c r="F4" s="474"/>
      <c r="G4" s="474"/>
      <c r="H4" s="474"/>
      <c r="I4" s="474"/>
      <c r="J4" s="474"/>
    </row>
    <row r="5" spans="1:10">
      <c r="A5" s="474" t="s">
        <v>13</v>
      </c>
      <c r="B5" s="475" t="e">
        <f>#REF!</f>
        <v>#REF!</v>
      </c>
      <c r="C5" s="475" t="e">
        <f>#REF!</f>
        <v>#REF!</v>
      </c>
      <c r="D5" s="475" t="e">
        <f>ROUND(B5*C5,5)</f>
        <v>#REF!</v>
      </c>
      <c r="E5" s="474"/>
      <c r="F5" s="475" t="e">
        <f>B5/G9*C5</f>
        <v>#REF!</v>
      </c>
      <c r="G5" s="474"/>
      <c r="H5" s="474"/>
      <c r="I5" s="474"/>
      <c r="J5" s="474"/>
    </row>
    <row r="6" spans="1:10">
      <c r="A6" s="474" t="s">
        <v>14</v>
      </c>
      <c r="B6" s="477" t="e">
        <f>#REF!</f>
        <v>#REF!</v>
      </c>
      <c r="C6" s="477" t="e">
        <f>#REF!</f>
        <v>#REF!</v>
      </c>
      <c r="D6" s="475" t="e">
        <f>ROUND(B6*C6,5)</f>
        <v>#REF!</v>
      </c>
      <c r="E6" s="474"/>
      <c r="F6" s="475" t="e">
        <f>B6/G9*C6</f>
        <v>#REF!</v>
      </c>
      <c r="G6" s="474"/>
      <c r="H6" s="474"/>
      <c r="I6" s="474"/>
      <c r="J6" s="474"/>
    </row>
    <row r="7" spans="1:10">
      <c r="A7" s="474" t="s">
        <v>110</v>
      </c>
      <c r="B7" s="475">
        <v>0</v>
      </c>
      <c r="C7" s="475">
        <v>0</v>
      </c>
      <c r="D7" s="475">
        <f>ROUND(B7*C7,5)</f>
        <v>0</v>
      </c>
      <c r="E7" s="474"/>
      <c r="F7" s="474"/>
      <c r="G7" s="478" t="e">
        <f>SUM(F5:F6)</f>
        <v>#REF!</v>
      </c>
      <c r="H7" s="474" t="s">
        <v>207</v>
      </c>
      <c r="I7" s="474"/>
      <c r="J7" s="474"/>
    </row>
    <row r="8" spans="1:10" ht="13.5" thickBot="1">
      <c r="A8" s="474" t="s">
        <v>111</v>
      </c>
      <c r="B8" s="475" t="e">
        <f>#REF!</f>
        <v>#REF!</v>
      </c>
      <c r="C8" s="475" t="e">
        <f>#REF!</f>
        <v>#REF!</v>
      </c>
      <c r="D8" s="475" t="e">
        <f>ROUND(B8*C8,5)</f>
        <v>#REF!</v>
      </c>
      <c r="E8" s="474"/>
      <c r="F8" s="474"/>
      <c r="G8" s="479" t="e">
        <f>G7*0.65</f>
        <v>#REF!</v>
      </c>
      <c r="H8" s="474" t="s">
        <v>208</v>
      </c>
      <c r="I8" s="474"/>
      <c r="J8" s="474"/>
    </row>
    <row r="9" spans="1:10" ht="13.5" thickBot="1">
      <c r="A9" s="480" t="s">
        <v>217</v>
      </c>
      <c r="B9" s="481" t="e">
        <f>SUM(B5:B8)</f>
        <v>#REF!</v>
      </c>
      <c r="C9" s="482"/>
      <c r="D9" s="483" t="e">
        <f>SUM(D5:D8)</f>
        <v>#REF!</v>
      </c>
      <c r="E9" s="474"/>
      <c r="F9" s="474"/>
      <c r="G9" s="484" t="e">
        <f>SUM(B5:B6)</f>
        <v>#REF!</v>
      </c>
      <c r="H9" s="474" t="s">
        <v>210</v>
      </c>
      <c r="I9" s="474"/>
      <c r="J9" s="474"/>
    </row>
    <row r="10" spans="1:10" ht="13.5" thickBot="1">
      <c r="A10" s="474"/>
      <c r="B10" s="474"/>
      <c r="C10" s="474"/>
      <c r="D10" s="474"/>
      <c r="E10" s="474"/>
      <c r="F10" s="474"/>
      <c r="I10" s="474"/>
      <c r="J10" s="474"/>
    </row>
    <row r="11" spans="1:10" ht="13.5" thickBot="1">
      <c r="A11" s="480" t="s">
        <v>211</v>
      </c>
      <c r="B11" s="474"/>
      <c r="C11" s="474"/>
      <c r="D11" s="483" t="e">
        <f>(D6+D5)*0.65+D7+D8</f>
        <v>#REF!</v>
      </c>
      <c r="E11" s="474"/>
      <c r="F11" s="474"/>
      <c r="G11" s="474"/>
      <c r="H11" s="480" t="s">
        <v>212</v>
      </c>
      <c r="I11" s="474"/>
      <c r="J11" s="474"/>
    </row>
    <row r="12" spans="1:10">
      <c r="A12" s="474"/>
      <c r="B12" s="474"/>
      <c r="C12" s="474"/>
      <c r="D12" s="474"/>
      <c r="E12" s="474"/>
      <c r="G12" s="485" t="e">
        <f>G9*G8</f>
        <v>#REF!</v>
      </c>
      <c r="H12" s="473" t="s">
        <v>213</v>
      </c>
      <c r="I12" s="474"/>
      <c r="J12" s="474"/>
    </row>
    <row r="13" spans="1:10">
      <c r="A13" s="474"/>
      <c r="B13" s="474"/>
      <c r="C13" s="474"/>
      <c r="D13" s="474"/>
      <c r="E13" s="474"/>
      <c r="F13" s="474"/>
      <c r="G13" s="484">
        <f>D7</f>
        <v>0</v>
      </c>
      <c r="H13" s="473" t="s">
        <v>214</v>
      </c>
      <c r="I13" s="474"/>
      <c r="J13" s="474"/>
    </row>
    <row r="14" spans="1:10">
      <c r="A14" s="474" t="s">
        <v>215</v>
      </c>
      <c r="B14" s="474"/>
      <c r="C14" s="474"/>
      <c r="D14" s="486" t="e">
        <f>D11/0.65</f>
        <v>#REF!</v>
      </c>
      <c r="E14" s="474"/>
      <c r="F14" s="474"/>
      <c r="G14" s="484" t="e">
        <f>D8</f>
        <v>#REF!</v>
      </c>
      <c r="H14" s="473" t="s">
        <v>216</v>
      </c>
      <c r="I14" s="474"/>
      <c r="J14" s="474"/>
    </row>
    <row r="15" spans="1:10">
      <c r="A15" s="474"/>
      <c r="B15" s="474"/>
      <c r="C15" s="474"/>
      <c r="D15" s="474"/>
      <c r="E15" s="474"/>
      <c r="F15" s="475"/>
      <c r="G15" s="487" t="e">
        <f>SUM(G12:G14)</f>
        <v>#REF!</v>
      </c>
      <c r="H15" s="474"/>
      <c r="I15" s="474"/>
      <c r="J15" s="474"/>
    </row>
    <row r="17" spans="1:10">
      <c r="A17" s="471" t="s">
        <v>253</v>
      </c>
      <c r="B17" s="472"/>
      <c r="C17" s="472"/>
      <c r="D17" s="472"/>
      <c r="E17" s="472"/>
      <c r="F17" s="472"/>
      <c r="G17" s="472"/>
      <c r="H17" s="472"/>
      <c r="I17" s="472"/>
      <c r="J17" s="472"/>
    </row>
    <row r="18" spans="1:10">
      <c r="A18" s="474" t="s">
        <v>204</v>
      </c>
      <c r="B18" s="474"/>
      <c r="C18" s="474"/>
      <c r="D18" s="474"/>
      <c r="E18" s="474"/>
      <c r="F18" s="474"/>
      <c r="G18" s="474"/>
      <c r="H18" s="474"/>
      <c r="I18" s="474"/>
      <c r="J18" s="474"/>
    </row>
    <row r="19" spans="1:10">
      <c r="A19" s="474"/>
      <c r="B19" s="475"/>
      <c r="C19" s="475"/>
      <c r="D19" s="474"/>
      <c r="E19" s="474"/>
      <c r="F19" s="474"/>
      <c r="G19" s="474"/>
      <c r="H19" s="474"/>
      <c r="I19" s="474"/>
      <c r="J19" s="474"/>
    </row>
    <row r="20" spans="1:10">
      <c r="A20" s="474"/>
      <c r="B20" s="476" t="s">
        <v>205</v>
      </c>
      <c r="C20" s="476" t="s">
        <v>11</v>
      </c>
      <c r="D20" s="476" t="s">
        <v>206</v>
      </c>
      <c r="E20" s="474"/>
      <c r="F20" s="474"/>
      <c r="G20" s="474"/>
      <c r="H20" s="474"/>
      <c r="I20" s="474"/>
      <c r="J20" s="474"/>
    </row>
    <row r="21" spans="1:10">
      <c r="A21" s="474" t="s">
        <v>13</v>
      </c>
      <c r="B21" s="475">
        <v>1.26E-2</v>
      </c>
      <c r="C21" s="475">
        <v>6.4899999999999999E-2</v>
      </c>
      <c r="D21" s="475">
        <f>ROUND(B21*C21,5)</f>
        <v>8.1999999999999998E-4</v>
      </c>
      <c r="E21" s="474"/>
      <c r="F21" s="475">
        <f>B21/G25*C21</f>
        <v>1.5817021276595747E-3</v>
      </c>
      <c r="G21" s="474"/>
      <c r="H21" s="474"/>
      <c r="I21" s="474"/>
      <c r="J21" s="474"/>
    </row>
    <row r="22" spans="1:10">
      <c r="A22" s="474" t="s">
        <v>14</v>
      </c>
      <c r="B22" s="477">
        <v>0.50439999999999996</v>
      </c>
      <c r="C22" s="477">
        <v>6.2199999999999998E-2</v>
      </c>
      <c r="D22" s="475">
        <f>ROUND(B22*C22,5)</f>
        <v>3.1370000000000002E-2</v>
      </c>
      <c r="E22" s="474"/>
      <c r="F22" s="475">
        <f>B22/G25*C22</f>
        <v>6.0684100580270794E-2</v>
      </c>
      <c r="G22" s="474"/>
      <c r="H22" s="474"/>
      <c r="I22" s="474"/>
      <c r="J22" s="474"/>
    </row>
    <row r="23" spans="1:10">
      <c r="A23" s="474" t="s">
        <v>110</v>
      </c>
      <c r="B23" s="475">
        <v>0</v>
      </c>
      <c r="C23" s="475">
        <v>0</v>
      </c>
      <c r="D23" s="475">
        <f>ROUND(B23*C23,5)</f>
        <v>0</v>
      </c>
      <c r="E23" s="474"/>
      <c r="F23" s="474"/>
      <c r="G23" s="478">
        <f>SUM(F21:F22)</f>
        <v>6.2265802707930369E-2</v>
      </c>
      <c r="H23" s="474" t="s">
        <v>207</v>
      </c>
      <c r="I23" s="474"/>
      <c r="J23" s="474"/>
    </row>
    <row r="24" spans="1:10" ht="13.5" thickBot="1">
      <c r="A24" s="474" t="s">
        <v>111</v>
      </c>
      <c r="B24" s="475">
        <v>0.48299999999999998</v>
      </c>
      <c r="C24" s="475" t="e">
        <f>#REF!</f>
        <v>#REF!</v>
      </c>
      <c r="D24" s="475" t="e">
        <f>ROUND(B24*C24,5)</f>
        <v>#REF!</v>
      </c>
      <c r="E24" s="474"/>
      <c r="F24" s="474"/>
      <c r="G24" s="479">
        <f>G23*0.65</f>
        <v>4.0472771760154742E-2</v>
      </c>
      <c r="H24" s="474" t="s">
        <v>208</v>
      </c>
      <c r="I24" s="474"/>
      <c r="J24" s="474"/>
    </row>
    <row r="25" spans="1:10" ht="13.5" thickBot="1">
      <c r="A25" s="480" t="s">
        <v>217</v>
      </c>
      <c r="B25" s="481">
        <f>SUM(B21:B24)</f>
        <v>0.99999999999999989</v>
      </c>
      <c r="C25" s="482"/>
      <c r="D25" s="483" t="e">
        <f>SUM(D21:D24)</f>
        <v>#REF!</v>
      </c>
      <c r="E25" s="474"/>
      <c r="F25" s="474"/>
      <c r="G25" s="484">
        <f>SUM(B21:B22)</f>
        <v>0.5169999999999999</v>
      </c>
      <c r="H25" s="474" t="s">
        <v>210</v>
      </c>
      <c r="I25" s="474"/>
      <c r="J25" s="474"/>
    </row>
    <row r="26" spans="1:10" ht="13.5" thickBot="1">
      <c r="A26" s="474"/>
      <c r="B26" s="474"/>
      <c r="C26" s="474"/>
      <c r="D26" s="474"/>
      <c r="E26" s="474"/>
      <c r="F26" s="474"/>
      <c r="I26" s="474"/>
      <c r="J26" s="474"/>
    </row>
    <row r="27" spans="1:10" ht="13.5" thickBot="1">
      <c r="A27" s="480" t="s">
        <v>211</v>
      </c>
      <c r="B27" s="474"/>
      <c r="C27" s="474"/>
      <c r="D27" s="483" t="e">
        <f>(D22+D21)*0.65+D23+D24</f>
        <v>#REF!</v>
      </c>
      <c r="E27" s="474"/>
      <c r="F27" s="474"/>
      <c r="G27" s="474"/>
      <c r="H27" s="480" t="s">
        <v>212</v>
      </c>
      <c r="I27" s="474"/>
      <c r="J27" s="474"/>
    </row>
    <row r="28" spans="1:10">
      <c r="A28" s="474"/>
      <c r="B28" s="474"/>
      <c r="C28" s="474"/>
      <c r="D28" s="474"/>
      <c r="E28" s="474"/>
      <c r="G28" s="485">
        <f>G25*G24</f>
        <v>2.0924422999999998E-2</v>
      </c>
      <c r="H28" s="473" t="s">
        <v>213</v>
      </c>
      <c r="I28" s="474"/>
      <c r="J28" s="474"/>
    </row>
    <row r="29" spans="1:10">
      <c r="A29" s="474"/>
      <c r="B29" s="474"/>
      <c r="C29" s="474"/>
      <c r="D29" s="474"/>
      <c r="E29" s="474"/>
      <c r="F29" s="474"/>
      <c r="G29" s="484">
        <f>D23</f>
        <v>0</v>
      </c>
      <c r="H29" s="473" t="s">
        <v>214</v>
      </c>
      <c r="I29" s="474"/>
      <c r="J29" s="474"/>
    </row>
    <row r="30" spans="1:10">
      <c r="A30" s="474" t="s">
        <v>215</v>
      </c>
      <c r="B30" s="474"/>
      <c r="C30" s="474"/>
      <c r="D30" s="486" t="e">
        <f>D27/0.65</f>
        <v>#REF!</v>
      </c>
      <c r="E30" s="474"/>
      <c r="F30" s="474"/>
      <c r="G30" s="484" t="e">
        <f>D24</f>
        <v>#REF!</v>
      </c>
      <c r="H30" s="473" t="s">
        <v>216</v>
      </c>
      <c r="I30" s="474"/>
      <c r="J30" s="474"/>
    </row>
    <row r="31" spans="1:10">
      <c r="A31" s="474"/>
      <c r="B31" s="474"/>
      <c r="C31" s="474"/>
      <c r="D31" s="474"/>
      <c r="E31" s="474"/>
      <c r="F31" s="475"/>
      <c r="G31" s="487" t="e">
        <f>SUM(G28:G30)</f>
        <v>#REF!</v>
      </c>
      <c r="H31" s="474"/>
      <c r="I31" s="474"/>
      <c r="J31" s="474"/>
    </row>
    <row r="32" spans="1:10">
      <c r="A32" s="474"/>
      <c r="B32" s="474"/>
      <c r="C32" s="474"/>
      <c r="D32" s="474"/>
      <c r="E32" s="474"/>
      <c r="F32" s="474"/>
      <c r="G32" s="474"/>
      <c r="H32" s="474"/>
      <c r="I32" s="474"/>
      <c r="J32" s="474"/>
    </row>
    <row r="33" spans="1:10">
      <c r="A33" s="471" t="s">
        <v>252</v>
      </c>
      <c r="B33" s="472"/>
      <c r="C33" s="472"/>
      <c r="D33" s="472"/>
      <c r="E33" s="472"/>
      <c r="F33" s="472"/>
      <c r="G33" s="472"/>
      <c r="H33" s="472"/>
      <c r="I33" s="472"/>
      <c r="J33" s="472"/>
    </row>
    <row r="34" spans="1:10">
      <c r="A34" s="474" t="s">
        <v>204</v>
      </c>
      <c r="B34" s="474"/>
      <c r="C34" s="474"/>
      <c r="D34" s="474"/>
      <c r="E34" s="474"/>
      <c r="F34" s="474"/>
      <c r="G34" s="474"/>
      <c r="H34" s="474"/>
      <c r="I34" s="474"/>
      <c r="J34" s="474"/>
    </row>
    <row r="35" spans="1:10">
      <c r="A35" s="474"/>
      <c r="B35" s="475"/>
      <c r="C35" s="475"/>
      <c r="D35" s="474"/>
      <c r="E35" s="474"/>
      <c r="F35" s="474"/>
      <c r="G35" s="474"/>
      <c r="H35" s="474"/>
      <c r="I35" s="474"/>
      <c r="J35" s="474"/>
    </row>
    <row r="36" spans="1:10">
      <c r="A36" s="474"/>
      <c r="B36" s="476" t="s">
        <v>205</v>
      </c>
      <c r="C36" s="476" t="s">
        <v>11</v>
      </c>
      <c r="D36" s="476" t="s">
        <v>206</v>
      </c>
      <c r="E36" s="474"/>
      <c r="F36" s="474"/>
      <c r="G36" s="474"/>
      <c r="H36" s="474"/>
      <c r="I36" s="474"/>
      <c r="J36" s="474"/>
    </row>
    <row r="37" spans="1:10">
      <c r="A37" s="474" t="s">
        <v>13</v>
      </c>
      <c r="B37" s="475">
        <v>2.23E-2</v>
      </c>
      <c r="C37" s="475">
        <v>4.3900000000000002E-2</v>
      </c>
      <c r="D37" s="475">
        <f>ROUND(B37*C37,5)</f>
        <v>9.7999999999999997E-4</v>
      </c>
      <c r="E37" s="474"/>
      <c r="F37" s="475">
        <f>B37/G41*C37</f>
        <v>1.9064654333008761E-3</v>
      </c>
      <c r="G37" s="474"/>
      <c r="H37" s="474"/>
      <c r="I37" s="474"/>
      <c r="J37" s="474"/>
    </row>
    <row r="38" spans="1:10">
      <c r="A38" s="474" t="s">
        <v>14</v>
      </c>
      <c r="B38" s="477">
        <v>0.49120000000000003</v>
      </c>
      <c r="C38" s="477">
        <v>6.3799999999999996E-2</v>
      </c>
      <c r="D38" s="475">
        <f>ROUND(B38*C38,5)</f>
        <v>3.134E-2</v>
      </c>
      <c r="E38" s="474"/>
      <c r="F38" s="475">
        <f>B38/G41*C38</f>
        <v>6.1029328140214209E-2</v>
      </c>
      <c r="G38" s="474"/>
      <c r="H38" s="474"/>
      <c r="I38" s="474"/>
      <c r="J38" s="474"/>
    </row>
    <row r="39" spans="1:10">
      <c r="A39" s="474" t="s">
        <v>110</v>
      </c>
      <c r="B39" s="475">
        <v>0</v>
      </c>
      <c r="C39" s="475">
        <v>0</v>
      </c>
      <c r="D39" s="475">
        <f>ROUND(B39*C39,5)</f>
        <v>0</v>
      </c>
      <c r="E39" s="474"/>
      <c r="F39" s="474"/>
      <c r="G39" s="478">
        <f>SUM(F37:F38)</f>
        <v>6.2935793573515086E-2</v>
      </c>
      <c r="H39" s="474" t="s">
        <v>207</v>
      </c>
      <c r="I39" s="474"/>
      <c r="J39" s="474"/>
    </row>
    <row r="40" spans="1:10" ht="13.5" thickBot="1">
      <c r="A40" s="474" t="s">
        <v>111</v>
      </c>
      <c r="B40" s="475">
        <v>0.48649999999999999</v>
      </c>
      <c r="C40" s="475">
        <v>0.10100000000000001</v>
      </c>
      <c r="D40" s="475">
        <f>ROUND(B40*C40,5)</f>
        <v>4.9140000000000003E-2</v>
      </c>
      <c r="E40" s="474"/>
      <c r="F40" s="474"/>
      <c r="G40" s="479">
        <f>G39*0.65</f>
        <v>4.0908265822784805E-2</v>
      </c>
      <c r="H40" s="474" t="s">
        <v>208</v>
      </c>
      <c r="I40" s="474"/>
      <c r="J40" s="474"/>
    </row>
    <row r="41" spans="1:10" ht="13.5" thickBot="1">
      <c r="A41" s="480" t="s">
        <v>217</v>
      </c>
      <c r="B41" s="481">
        <f>SUM(B37:B40)</f>
        <v>1</v>
      </c>
      <c r="C41" s="482"/>
      <c r="D41" s="483">
        <f>SUM(D37:D40)</f>
        <v>8.1460000000000005E-2</v>
      </c>
      <c r="E41" s="474"/>
      <c r="F41" s="474"/>
      <c r="G41" s="484">
        <f>SUM(B37:B38)</f>
        <v>0.51350000000000007</v>
      </c>
      <c r="H41" s="474" t="s">
        <v>210</v>
      </c>
      <c r="I41" s="474"/>
      <c r="J41" s="474"/>
    </row>
    <row r="42" spans="1:10" ht="13.5" thickBot="1">
      <c r="A42" s="474"/>
      <c r="B42" s="474"/>
      <c r="C42" s="474"/>
      <c r="D42" s="474"/>
      <c r="E42" s="474"/>
      <c r="F42" s="474"/>
      <c r="I42" s="474"/>
      <c r="J42" s="474"/>
    </row>
    <row r="43" spans="1:10" ht="13.5" thickBot="1">
      <c r="A43" s="480" t="s">
        <v>211</v>
      </c>
      <c r="B43" s="474"/>
      <c r="C43" s="474"/>
      <c r="D43" s="483">
        <f>(D38+D37)*0.65+D39+D40</f>
        <v>7.0148000000000002E-2</v>
      </c>
      <c r="E43" s="474"/>
      <c r="F43" s="474"/>
      <c r="G43" s="474"/>
      <c r="H43" s="480" t="s">
        <v>212</v>
      </c>
      <c r="I43" s="474"/>
      <c r="J43" s="474"/>
    </row>
    <row r="44" spans="1:10">
      <c r="A44" s="474"/>
      <c r="B44" s="474"/>
      <c r="C44" s="474"/>
      <c r="D44" s="474"/>
      <c r="E44" s="474"/>
      <c r="G44" s="485">
        <f>G41*G40</f>
        <v>2.1006394500000001E-2</v>
      </c>
      <c r="H44" s="473" t="s">
        <v>213</v>
      </c>
      <c r="I44" s="474"/>
      <c r="J44" s="474"/>
    </row>
    <row r="45" spans="1:10">
      <c r="A45" s="474"/>
      <c r="B45" s="474"/>
      <c r="C45" s="474"/>
      <c r="D45" s="474"/>
      <c r="E45" s="474"/>
      <c r="F45" s="474"/>
      <c r="G45" s="484">
        <f>D39</f>
        <v>0</v>
      </c>
      <c r="H45" s="473" t="s">
        <v>214</v>
      </c>
      <c r="I45" s="474"/>
      <c r="J45" s="474"/>
    </row>
    <row r="46" spans="1:10">
      <c r="A46" s="474" t="s">
        <v>215</v>
      </c>
      <c r="B46" s="474"/>
      <c r="C46" s="474"/>
      <c r="D46" s="486">
        <f>D43/0.65</f>
        <v>0.10792</v>
      </c>
      <c r="E46" s="474"/>
      <c r="F46" s="474"/>
      <c r="G46" s="484">
        <f>D40</f>
        <v>4.9140000000000003E-2</v>
      </c>
      <c r="H46" s="473" t="s">
        <v>216</v>
      </c>
      <c r="I46" s="474"/>
      <c r="J46" s="474"/>
    </row>
    <row r="47" spans="1:10">
      <c r="A47" s="474"/>
      <c r="B47" s="474"/>
      <c r="C47" s="474"/>
      <c r="D47" s="474"/>
      <c r="E47" s="474"/>
      <c r="F47" s="475"/>
      <c r="G47" s="487">
        <f>SUM(G44:G46)</f>
        <v>7.0146394500000001E-2</v>
      </c>
      <c r="H47" s="474"/>
      <c r="I47" s="474"/>
      <c r="J47" s="474"/>
    </row>
    <row r="48" spans="1:10">
      <c r="A48" s="474"/>
      <c r="B48" s="474"/>
      <c r="C48" s="474"/>
      <c r="D48" s="474"/>
      <c r="E48" s="474"/>
      <c r="F48" s="474"/>
      <c r="G48" s="474"/>
      <c r="H48" s="474"/>
      <c r="I48" s="474"/>
      <c r="J48" s="474"/>
    </row>
    <row r="49" spans="1:10">
      <c r="A49" s="471" t="s">
        <v>220</v>
      </c>
      <c r="B49" s="472"/>
      <c r="C49" s="472"/>
      <c r="D49" s="472"/>
      <c r="E49" s="472"/>
      <c r="F49" s="472"/>
      <c r="G49" s="472"/>
      <c r="H49" s="488"/>
      <c r="I49" s="488"/>
      <c r="J49" s="488"/>
    </row>
    <row r="50" spans="1:10">
      <c r="A50" s="474" t="s">
        <v>204</v>
      </c>
      <c r="B50" s="474"/>
      <c r="C50" s="474"/>
      <c r="D50" s="474"/>
      <c r="E50" s="474"/>
      <c r="F50" s="474"/>
      <c r="G50" s="474"/>
    </row>
    <row r="51" spans="1:10">
      <c r="A51" s="474"/>
      <c r="B51" s="474"/>
      <c r="C51" s="474"/>
      <c r="D51" s="474"/>
      <c r="E51" s="474"/>
      <c r="F51" s="474"/>
      <c r="G51" s="474"/>
    </row>
    <row r="52" spans="1:10">
      <c r="A52" s="474"/>
      <c r="B52" s="476" t="s">
        <v>205</v>
      </c>
      <c r="C52" s="476" t="s">
        <v>11</v>
      </c>
      <c r="D52" s="476" t="s">
        <v>206</v>
      </c>
      <c r="E52" s="474"/>
      <c r="F52" s="474"/>
      <c r="G52" s="474"/>
    </row>
    <row r="53" spans="1:10">
      <c r="A53" s="474" t="s">
        <v>13</v>
      </c>
      <c r="B53" s="475">
        <v>2.0500000000000001E-2</v>
      </c>
      <c r="C53" s="475">
        <v>5.11E-2</v>
      </c>
      <c r="D53" s="475">
        <f>B53*C53</f>
        <v>1.04755E-3</v>
      </c>
      <c r="E53" s="474"/>
      <c r="F53" s="475">
        <f>B53/G57*C53</f>
        <v>2.0324990298797052E-3</v>
      </c>
      <c r="G53" s="474"/>
    </row>
    <row r="54" spans="1:10">
      <c r="A54" s="474" t="s">
        <v>14</v>
      </c>
      <c r="B54" s="475">
        <v>0.49490000000000001</v>
      </c>
      <c r="C54" s="475">
        <v>6.59E-2</v>
      </c>
      <c r="D54" s="475">
        <f>B54*C54</f>
        <v>3.2613910000000003E-2</v>
      </c>
      <c r="E54" s="474"/>
      <c r="F54" s="475">
        <f>B54/G57*C54</f>
        <v>6.3278831975164929E-2</v>
      </c>
      <c r="G54" s="474"/>
    </row>
    <row r="55" spans="1:10">
      <c r="A55" s="474" t="s">
        <v>110</v>
      </c>
      <c r="B55" s="475">
        <v>0</v>
      </c>
      <c r="C55" s="475">
        <v>0</v>
      </c>
      <c r="D55" s="477">
        <f>B55*C55</f>
        <v>0</v>
      </c>
      <c r="E55" s="474"/>
      <c r="F55" s="474"/>
      <c r="G55" s="478">
        <f>SUM(F53:F54)</f>
        <v>6.5311331005044632E-2</v>
      </c>
      <c r="H55" s="474" t="s">
        <v>207</v>
      </c>
    </row>
    <row r="56" spans="1:10" ht="13.5" thickBot="1">
      <c r="A56" s="474" t="s">
        <v>111</v>
      </c>
      <c r="B56" s="475">
        <v>0.48459999999999998</v>
      </c>
      <c r="C56" s="475">
        <v>0.10100000000000001</v>
      </c>
      <c r="D56" s="477">
        <f>B56*C56</f>
        <v>4.8944599999999998E-2</v>
      </c>
      <c r="E56" s="474"/>
      <c r="F56" s="474"/>
      <c r="G56" s="479">
        <f>G55*0.65</f>
        <v>4.2452365153279013E-2</v>
      </c>
      <c r="H56" s="474" t="s">
        <v>208</v>
      </c>
    </row>
    <row r="57" spans="1:10" ht="13.5" thickBot="1">
      <c r="A57" s="480" t="s">
        <v>217</v>
      </c>
      <c r="B57" s="481">
        <f>SUM(B53:B56)</f>
        <v>1</v>
      </c>
      <c r="C57" s="482"/>
      <c r="D57" s="483">
        <f>SUM(D53:D56)</f>
        <v>8.2606060000000009E-2</v>
      </c>
      <c r="E57" s="474"/>
      <c r="F57" s="474"/>
      <c r="G57" s="484">
        <f>SUM(B53:B54)</f>
        <v>0.51539999999999997</v>
      </c>
      <c r="H57" s="474" t="s">
        <v>210</v>
      </c>
    </row>
    <row r="58" spans="1:10" ht="13.5" thickBot="1">
      <c r="A58" s="474"/>
      <c r="B58" s="474"/>
      <c r="C58" s="474"/>
      <c r="D58" s="474"/>
      <c r="E58" s="474"/>
      <c r="F58" s="474"/>
    </row>
    <row r="59" spans="1:10" ht="13.5" thickBot="1">
      <c r="A59" s="480" t="s">
        <v>211</v>
      </c>
      <c r="B59" s="474"/>
      <c r="C59" s="474"/>
      <c r="D59" s="483">
        <f>(D54+D53)*0.65+D55+D56</f>
        <v>7.0824549000000001E-2</v>
      </c>
      <c r="E59" s="474"/>
      <c r="F59" s="474"/>
      <c r="G59" s="474"/>
      <c r="H59" s="480" t="s">
        <v>212</v>
      </c>
    </row>
    <row r="60" spans="1:10">
      <c r="A60" s="474"/>
      <c r="B60" s="474"/>
      <c r="C60" s="474"/>
      <c r="D60" s="474"/>
      <c r="E60" s="474"/>
      <c r="G60" s="485">
        <f>G57*G56</f>
        <v>2.1879949000000003E-2</v>
      </c>
      <c r="H60" s="473" t="s">
        <v>213</v>
      </c>
    </row>
    <row r="61" spans="1:10">
      <c r="A61" s="474"/>
      <c r="B61" s="474"/>
      <c r="C61" s="474"/>
      <c r="D61" s="474"/>
      <c r="E61" s="474"/>
      <c r="F61" s="474"/>
      <c r="G61" s="484">
        <f>D55</f>
        <v>0</v>
      </c>
      <c r="H61" s="473" t="s">
        <v>214</v>
      </c>
    </row>
    <row r="62" spans="1:10">
      <c r="A62" s="474" t="s">
        <v>215</v>
      </c>
      <c r="B62" s="474"/>
      <c r="C62" s="474"/>
      <c r="D62" s="486">
        <f>D59/0.65</f>
        <v>0.10896084461538462</v>
      </c>
      <c r="E62" s="474"/>
      <c r="F62" s="474"/>
      <c r="G62" s="484">
        <f>D56</f>
        <v>4.8944599999999998E-2</v>
      </c>
      <c r="H62" s="473" t="s">
        <v>216</v>
      </c>
    </row>
    <row r="63" spans="1:10">
      <c r="A63" s="474"/>
      <c r="B63" s="474"/>
      <c r="C63" s="474"/>
      <c r="D63" s="474"/>
      <c r="E63" s="474"/>
      <c r="F63" s="475"/>
      <c r="G63" s="487">
        <f>SUM(G60:G62)</f>
        <v>7.0824549000000001E-2</v>
      </c>
    </row>
    <row r="65" spans="1:10">
      <c r="A65" s="471" t="s">
        <v>218</v>
      </c>
      <c r="B65" s="472"/>
      <c r="C65" s="472"/>
      <c r="D65" s="472"/>
      <c r="E65" s="472"/>
      <c r="F65" s="472"/>
      <c r="G65" s="472"/>
      <c r="H65" s="488"/>
      <c r="I65" s="488"/>
      <c r="J65" s="488"/>
    </row>
    <row r="66" spans="1:10">
      <c r="A66" s="474" t="s">
        <v>204</v>
      </c>
      <c r="B66" s="474"/>
      <c r="C66" s="474"/>
      <c r="D66" s="474"/>
      <c r="E66" s="474"/>
      <c r="F66" s="474"/>
      <c r="G66" s="474"/>
    </row>
    <row r="67" spans="1:10">
      <c r="A67" s="474"/>
      <c r="B67" s="474"/>
      <c r="C67" s="474"/>
      <c r="D67" s="474"/>
      <c r="E67" s="474"/>
      <c r="F67" s="474"/>
      <c r="G67" s="474"/>
    </row>
    <row r="68" spans="1:10">
      <c r="A68" s="474"/>
      <c r="B68" s="476" t="s">
        <v>205</v>
      </c>
      <c r="C68" s="476" t="s">
        <v>11</v>
      </c>
      <c r="D68" s="476" t="s">
        <v>206</v>
      </c>
      <c r="E68" s="474"/>
      <c r="F68" s="474"/>
      <c r="G68" s="474"/>
    </row>
    <row r="69" spans="1:10">
      <c r="A69" s="474" t="s">
        <v>13</v>
      </c>
      <c r="B69" s="475">
        <v>3.78E-2</v>
      </c>
      <c r="C69" s="475">
        <v>3.7179407155696363E-2</v>
      </c>
      <c r="D69" s="475">
        <f>B69*C69</f>
        <v>1.4053815904853226E-3</v>
      </c>
      <c r="E69" s="474"/>
      <c r="F69" s="475">
        <f>B69/G73*C69</f>
        <v>2.8547259607664484E-3</v>
      </c>
      <c r="G69" s="474"/>
    </row>
    <row r="70" spans="1:10">
      <c r="A70" s="474" t="s">
        <v>14</v>
      </c>
      <c r="B70" s="475">
        <v>0.45450000000000002</v>
      </c>
      <c r="C70" s="475">
        <v>6.8500000000000005E-2</v>
      </c>
      <c r="D70" s="475">
        <f>B70*C70</f>
        <v>3.1133250000000005E-2</v>
      </c>
      <c r="E70" s="474"/>
      <c r="F70" s="475">
        <f>B70/G73*C70</f>
        <v>6.3240402193784281E-2</v>
      </c>
      <c r="G70" s="474"/>
    </row>
    <row r="71" spans="1:10">
      <c r="A71" s="474" t="s">
        <v>110</v>
      </c>
      <c r="B71" s="475">
        <v>0</v>
      </c>
      <c r="C71" s="475">
        <v>0.48659999999999998</v>
      </c>
      <c r="D71" s="477">
        <f>B71*C71</f>
        <v>0</v>
      </c>
      <c r="E71" s="474"/>
      <c r="F71" s="474"/>
      <c r="G71" s="478">
        <f>SUM(F69:F70)</f>
        <v>6.6095128154550736E-2</v>
      </c>
      <c r="H71" s="474" t="s">
        <v>207</v>
      </c>
    </row>
    <row r="72" spans="1:10" ht="13.5" thickBot="1">
      <c r="A72" s="474" t="s">
        <v>111</v>
      </c>
      <c r="B72" s="475">
        <v>0.50770000000000004</v>
      </c>
      <c r="C72" s="475">
        <v>0.10150000000000001</v>
      </c>
      <c r="D72" s="477">
        <f>B72*C72</f>
        <v>5.1531550000000009E-2</v>
      </c>
      <c r="E72" s="474"/>
      <c r="F72" s="474"/>
      <c r="G72" s="479">
        <f>G71*0.65</f>
        <v>4.2961833300457983E-2</v>
      </c>
      <c r="H72" s="474" t="s">
        <v>208</v>
      </c>
    </row>
    <row r="73" spans="1:10" ht="13.5" thickBot="1">
      <c r="A73" s="480" t="s">
        <v>217</v>
      </c>
      <c r="B73" s="481">
        <f>SUM(B69:B72)</f>
        <v>1</v>
      </c>
      <c r="C73" s="482"/>
      <c r="D73" s="483">
        <f>SUM(D69:D72)</f>
        <v>8.4070181590485335E-2</v>
      </c>
      <c r="E73" s="474"/>
      <c r="F73" s="474"/>
      <c r="G73" s="484">
        <f>SUM(B69:B70)</f>
        <v>0.49230000000000002</v>
      </c>
      <c r="H73" s="474" t="s">
        <v>210</v>
      </c>
    </row>
    <row r="74" spans="1:10" ht="13.5" thickBot="1">
      <c r="A74" s="474"/>
      <c r="B74" s="474"/>
      <c r="C74" s="474"/>
      <c r="D74" s="474"/>
      <c r="E74" s="474"/>
      <c r="F74" s="474"/>
    </row>
    <row r="75" spans="1:10" ht="13.5" thickBot="1">
      <c r="A75" s="480" t="s">
        <v>211</v>
      </c>
      <c r="B75" s="474"/>
      <c r="C75" s="474"/>
      <c r="D75" s="483">
        <f>(D70+D69)*0.65+D71+D72</f>
        <v>7.2681660533815473E-2</v>
      </c>
      <c r="E75" s="474"/>
      <c r="F75" s="474"/>
      <c r="G75" s="474"/>
      <c r="H75" s="480" t="s">
        <v>212</v>
      </c>
    </row>
    <row r="76" spans="1:10">
      <c r="A76" s="474"/>
      <c r="B76" s="474"/>
      <c r="C76" s="474"/>
      <c r="D76" s="474"/>
      <c r="E76" s="474"/>
      <c r="G76" s="485">
        <f>G73*G72</f>
        <v>2.1150110533815467E-2</v>
      </c>
      <c r="H76" s="473" t="s">
        <v>213</v>
      </c>
    </row>
    <row r="77" spans="1:10">
      <c r="A77" s="474"/>
      <c r="B77" s="474"/>
      <c r="C77" s="474"/>
      <c r="D77" s="474"/>
      <c r="E77" s="474"/>
      <c r="F77" s="474"/>
      <c r="G77" s="484">
        <f>D71</f>
        <v>0</v>
      </c>
      <c r="H77" s="473" t="s">
        <v>214</v>
      </c>
    </row>
    <row r="78" spans="1:10">
      <c r="A78" s="474" t="s">
        <v>215</v>
      </c>
      <c r="B78" s="474"/>
      <c r="C78" s="474"/>
      <c r="D78" s="486">
        <f>D75/0.65</f>
        <v>0.11181793928279303</v>
      </c>
      <c r="E78" s="474"/>
      <c r="F78" s="474"/>
      <c r="G78" s="484">
        <f>D72</f>
        <v>5.1531550000000009E-2</v>
      </c>
      <c r="H78" s="473" t="s">
        <v>216</v>
      </c>
    </row>
    <row r="79" spans="1:10">
      <c r="A79" s="474"/>
      <c r="B79" s="474"/>
      <c r="C79" s="474"/>
      <c r="D79" s="474"/>
      <c r="E79" s="474"/>
      <c r="F79" s="475"/>
      <c r="G79" s="487">
        <f>SUM(G76:G78)</f>
        <v>7.2681660533815473E-2</v>
      </c>
    </row>
    <row r="83" spans="1:10">
      <c r="A83" s="471" t="s">
        <v>219</v>
      </c>
      <c r="B83" s="472"/>
      <c r="C83" s="472"/>
      <c r="D83" s="472"/>
      <c r="E83" s="472"/>
      <c r="F83" s="472"/>
      <c r="G83" s="472"/>
      <c r="H83" s="488"/>
      <c r="I83" s="488"/>
      <c r="J83" s="488"/>
    </row>
    <row r="84" spans="1:10">
      <c r="A84" s="474" t="s">
        <v>204</v>
      </c>
      <c r="B84" s="474"/>
      <c r="C84" s="474"/>
      <c r="D84" s="474"/>
      <c r="E84" s="474"/>
      <c r="F84" s="474"/>
      <c r="G84" s="474"/>
    </row>
    <row r="85" spans="1:10">
      <c r="A85" s="474"/>
      <c r="B85" s="474"/>
      <c r="C85" s="474"/>
      <c r="D85" s="474"/>
      <c r="E85" s="474"/>
      <c r="F85" s="474"/>
      <c r="G85" s="474"/>
    </row>
    <row r="86" spans="1:10">
      <c r="A86" s="474"/>
      <c r="B86" s="476" t="s">
        <v>205</v>
      </c>
      <c r="C86" s="476" t="s">
        <v>11</v>
      </c>
      <c r="D86" s="476" t="s">
        <v>206</v>
      </c>
      <c r="E86" s="474"/>
      <c r="F86" s="474"/>
      <c r="G86" s="474"/>
    </row>
    <row r="87" spans="1:10">
      <c r="A87" s="474" t="s">
        <v>13</v>
      </c>
      <c r="B87" s="475">
        <v>6.6000000000000003E-2</v>
      </c>
      <c r="C87" s="475">
        <v>3.8374995005847172E-2</v>
      </c>
      <c r="D87" s="475">
        <f>B87*C87</f>
        <v>2.5327496703859134E-3</v>
      </c>
      <c r="E87" s="474"/>
      <c r="F87" s="475">
        <f>B87/G91*C87</f>
        <v>4.5800174871354678E-3</v>
      </c>
      <c r="G87" s="474"/>
    </row>
    <row r="88" spans="1:10">
      <c r="A88" s="474" t="s">
        <v>14</v>
      </c>
      <c r="B88" s="475">
        <v>0.48699999999999999</v>
      </c>
      <c r="C88" s="475">
        <v>6.7900000000000002E-2</v>
      </c>
      <c r="D88" s="475">
        <f>B88*C88</f>
        <v>3.3067300000000001E-2</v>
      </c>
      <c r="E88" s="474"/>
      <c r="F88" s="475">
        <f>B88/G91*C88</f>
        <v>5.9796202531645574E-2</v>
      </c>
      <c r="G88" s="474"/>
    </row>
    <row r="89" spans="1:10">
      <c r="A89" s="474" t="s">
        <v>110</v>
      </c>
      <c r="B89" s="475">
        <v>2.9999999999999997E-4</v>
      </c>
      <c r="C89" s="475">
        <v>8.6099999999999996E-2</v>
      </c>
      <c r="D89" s="477">
        <f>B89*C89</f>
        <v>2.5829999999999995E-5</v>
      </c>
      <c r="E89" s="474"/>
      <c r="F89" s="474"/>
      <c r="G89" s="478">
        <f>SUM(F87:F88)</f>
        <v>6.4376220018781044E-2</v>
      </c>
      <c r="H89" s="474" t="s">
        <v>207</v>
      </c>
    </row>
    <row r="90" spans="1:10" ht="13.5" thickBot="1">
      <c r="A90" s="474" t="s">
        <v>111</v>
      </c>
      <c r="B90" s="475">
        <v>0.44669999999999999</v>
      </c>
      <c r="C90" s="475">
        <v>0.10150000000000001</v>
      </c>
      <c r="D90" s="477">
        <f>B90*C90</f>
        <v>4.534005E-2</v>
      </c>
      <c r="E90" s="474"/>
      <c r="F90" s="474"/>
      <c r="G90" s="479">
        <f>G89*0.65</f>
        <v>4.1844543012207677E-2</v>
      </c>
      <c r="H90" s="474" t="s">
        <v>208</v>
      </c>
    </row>
    <row r="91" spans="1:10" ht="13.5" thickBot="1">
      <c r="A91" s="480" t="s">
        <v>217</v>
      </c>
      <c r="B91" s="481">
        <f>SUM(B87:B90)</f>
        <v>0.99999999999999989</v>
      </c>
      <c r="C91" s="482"/>
      <c r="D91" s="483">
        <f>SUM(D87:D90)</f>
        <v>8.0965929670385905E-2</v>
      </c>
      <c r="E91" s="474"/>
      <c r="F91" s="474"/>
      <c r="G91" s="484">
        <f>SUM(B87:B88)</f>
        <v>0.55299999999999994</v>
      </c>
      <c r="H91" s="474" t="s">
        <v>210</v>
      </c>
    </row>
    <row r="92" spans="1:10" ht="13.5" thickBot="1">
      <c r="A92" s="474"/>
      <c r="B92" s="474"/>
      <c r="C92" s="474"/>
      <c r="D92" s="474"/>
      <c r="E92" s="474"/>
      <c r="F92" s="474"/>
    </row>
    <row r="93" spans="1:10" ht="13.5" thickBot="1">
      <c r="A93" s="480" t="s">
        <v>211</v>
      </c>
      <c r="B93" s="474"/>
      <c r="C93" s="474"/>
      <c r="D93" s="483">
        <f>(D88+D87)*0.65+D89+D90</f>
        <v>6.8505912285750842E-2</v>
      </c>
      <c r="E93" s="474"/>
      <c r="F93" s="474"/>
      <c r="G93" s="474"/>
      <c r="H93" s="480" t="s">
        <v>212</v>
      </c>
    </row>
    <row r="94" spans="1:10">
      <c r="A94" s="474"/>
      <c r="B94" s="474"/>
      <c r="C94" s="474"/>
      <c r="D94" s="474"/>
      <c r="E94" s="474"/>
      <c r="G94" s="485">
        <f>G91*G90</f>
        <v>2.3140032285750844E-2</v>
      </c>
      <c r="H94" s="473" t="s">
        <v>213</v>
      </c>
    </row>
    <row r="95" spans="1:10">
      <c r="A95" s="474"/>
      <c r="B95" s="474"/>
      <c r="C95" s="474"/>
      <c r="D95" s="474"/>
      <c r="E95" s="474"/>
      <c r="F95" s="474"/>
      <c r="G95" s="484">
        <f>D89</f>
        <v>2.5829999999999995E-5</v>
      </c>
      <c r="H95" s="473" t="s">
        <v>214</v>
      </c>
    </row>
    <row r="96" spans="1:10">
      <c r="A96" s="474" t="s">
        <v>215</v>
      </c>
      <c r="B96" s="474"/>
      <c r="C96" s="474"/>
      <c r="D96" s="486">
        <f>D93/0.65</f>
        <v>0.10539371120884744</v>
      </c>
      <c r="E96" s="474"/>
      <c r="F96" s="474"/>
      <c r="G96" s="484">
        <f>D90</f>
        <v>4.534005E-2</v>
      </c>
      <c r="H96" s="473" t="s">
        <v>216</v>
      </c>
    </row>
    <row r="97" spans="1:10">
      <c r="A97" s="474"/>
      <c r="B97" s="474"/>
      <c r="C97" s="474"/>
      <c r="D97" s="474"/>
      <c r="E97" s="474"/>
      <c r="F97" s="475"/>
      <c r="G97" s="487">
        <f>SUM(G94:G96)</f>
        <v>6.8505912285750842E-2</v>
      </c>
    </row>
    <row r="101" spans="1:10">
      <c r="A101" s="489" t="s">
        <v>221</v>
      </c>
      <c r="B101" s="490"/>
      <c r="C101" s="490"/>
      <c r="D101" s="490"/>
      <c r="E101" s="490"/>
      <c r="F101" s="490"/>
      <c r="G101" s="490"/>
      <c r="H101" s="490"/>
      <c r="I101" s="490"/>
      <c r="J101" s="490"/>
    </row>
    <row r="102" spans="1:10">
      <c r="A102" s="474" t="s">
        <v>204</v>
      </c>
      <c r="B102" s="474"/>
      <c r="C102" s="474"/>
      <c r="D102" s="474"/>
      <c r="E102" s="474"/>
      <c r="F102" s="474"/>
      <c r="G102" s="474"/>
      <c r="H102" s="474"/>
      <c r="I102" s="474"/>
      <c r="J102" s="474"/>
    </row>
    <row r="103" spans="1:10">
      <c r="A103" s="474"/>
      <c r="B103" s="475"/>
      <c r="C103" s="475"/>
      <c r="D103" s="474"/>
      <c r="E103" s="474"/>
      <c r="F103" s="474"/>
      <c r="G103" s="474"/>
      <c r="H103" s="474"/>
      <c r="I103" s="474"/>
      <c r="J103" s="474"/>
    </row>
    <row r="104" spans="1:10">
      <c r="A104" s="474"/>
      <c r="B104" s="476" t="s">
        <v>205</v>
      </c>
      <c r="C104" s="476" t="s">
        <v>11</v>
      </c>
      <c r="D104" s="476" t="s">
        <v>206</v>
      </c>
      <c r="E104" s="474"/>
      <c r="F104" s="474"/>
      <c r="G104" s="474"/>
      <c r="H104" s="474"/>
      <c r="I104" s="474"/>
      <c r="J104" s="474"/>
    </row>
    <row r="105" spans="1:10">
      <c r="A105" s="474" t="s">
        <v>13</v>
      </c>
      <c r="B105" s="477">
        <v>3.95E-2</v>
      </c>
      <c r="C105" s="477">
        <v>2.47E-2</v>
      </c>
      <c r="D105" s="475">
        <f>ROUND(B105*C105,4)</f>
        <v>1E-3</v>
      </c>
      <c r="E105" s="474"/>
      <c r="F105" s="475">
        <f>B105/G109*C105</f>
        <v>1.8067592592592595E-3</v>
      </c>
      <c r="G105" s="474"/>
      <c r="H105" s="474"/>
      <c r="I105" s="474"/>
      <c r="J105" s="474"/>
    </row>
    <row r="106" spans="1:10">
      <c r="A106" s="474" t="s">
        <v>14</v>
      </c>
      <c r="B106" s="477">
        <v>0.50049999999999994</v>
      </c>
      <c r="C106" s="477">
        <v>6.7000000000000004E-2</v>
      </c>
      <c r="D106" s="475">
        <f>ROUND(B106*C106,4)</f>
        <v>3.3500000000000002E-2</v>
      </c>
      <c r="E106" s="474"/>
      <c r="F106" s="475">
        <f>B106/G109*C106</f>
        <v>6.2099074074074084E-2</v>
      </c>
      <c r="G106" s="474"/>
      <c r="H106" s="474"/>
      <c r="I106" s="474"/>
      <c r="J106" s="474"/>
    </row>
    <row r="107" spans="1:10">
      <c r="A107" s="474" t="s">
        <v>110</v>
      </c>
      <c r="B107" s="477">
        <v>0</v>
      </c>
      <c r="C107" s="477">
        <v>0</v>
      </c>
      <c r="D107" s="475">
        <f>ROUND(B107*C107,4)</f>
        <v>0</v>
      </c>
      <c r="E107" s="474"/>
      <c r="F107" s="474"/>
      <c r="G107" s="478">
        <f>SUM(F105:F106)</f>
        <v>6.3905833333333342E-2</v>
      </c>
      <c r="H107" s="474" t="s">
        <v>207</v>
      </c>
      <c r="I107" s="474"/>
      <c r="J107" s="474"/>
    </row>
    <row r="108" spans="1:10" ht="13.5" thickBot="1">
      <c r="A108" s="474" t="s">
        <v>111</v>
      </c>
      <c r="B108" s="475">
        <f>45%+1%</f>
        <v>0.46</v>
      </c>
      <c r="C108" s="475">
        <v>0.10100000000000001</v>
      </c>
      <c r="D108" s="475">
        <f>ROUND(B108*C108,4)</f>
        <v>4.65E-2</v>
      </c>
      <c r="E108" s="474"/>
      <c r="F108" s="474"/>
      <c r="G108" s="479">
        <f>G107*0.65</f>
        <v>4.1538791666666672E-2</v>
      </c>
      <c r="H108" s="474" t="s">
        <v>208</v>
      </c>
      <c r="I108" s="474"/>
      <c r="J108" s="474"/>
    </row>
    <row r="109" spans="1:10" ht="13.5" thickBot="1">
      <c r="A109" s="480" t="s">
        <v>209</v>
      </c>
      <c r="B109" s="481">
        <f>SUM(B105:B108)</f>
        <v>1</v>
      </c>
      <c r="C109" s="482"/>
      <c r="D109" s="483">
        <f>SUM(D105:D108)</f>
        <v>8.1000000000000003E-2</v>
      </c>
      <c r="E109" s="474"/>
      <c r="F109" s="474"/>
      <c r="G109" s="484">
        <f>SUM(B105:B106)</f>
        <v>0.53999999999999992</v>
      </c>
      <c r="H109" s="474" t="s">
        <v>210</v>
      </c>
      <c r="I109" s="474"/>
      <c r="J109" s="474"/>
    </row>
    <row r="110" spans="1:10" ht="13.5" thickBot="1">
      <c r="A110" s="474"/>
      <c r="B110" s="474"/>
      <c r="C110" s="474"/>
      <c r="D110" s="474"/>
      <c r="E110" s="474"/>
      <c r="F110" s="474"/>
      <c r="I110" s="474"/>
      <c r="J110" s="474"/>
    </row>
    <row r="111" spans="1:10" ht="13.5" thickBot="1">
      <c r="A111" s="480" t="s">
        <v>211</v>
      </c>
      <c r="B111" s="474"/>
      <c r="C111" s="474"/>
      <c r="D111" s="483">
        <f>(D106+D105)*0.65+D107+D108</f>
        <v>6.8925E-2</v>
      </c>
      <c r="E111" s="474"/>
      <c r="F111" s="474"/>
      <c r="G111" s="474"/>
      <c r="H111" s="480" t="s">
        <v>212</v>
      </c>
      <c r="I111" s="474"/>
      <c r="J111" s="474"/>
    </row>
    <row r="112" spans="1:10">
      <c r="A112" s="474"/>
      <c r="B112" s="474"/>
      <c r="C112" s="474"/>
      <c r="D112" s="474"/>
      <c r="E112" s="474"/>
      <c r="G112" s="485">
        <f>G109*G108</f>
        <v>2.2430947499999999E-2</v>
      </c>
      <c r="H112" s="473" t="s">
        <v>213</v>
      </c>
      <c r="I112" s="474"/>
      <c r="J112" s="474"/>
    </row>
    <row r="113" spans="1:10">
      <c r="A113" s="474"/>
      <c r="B113" s="474"/>
      <c r="C113" s="474"/>
      <c r="D113" s="474"/>
      <c r="E113" s="474"/>
      <c r="F113" s="474"/>
      <c r="G113" s="484">
        <f>D107</f>
        <v>0</v>
      </c>
      <c r="H113" s="473" t="s">
        <v>214</v>
      </c>
      <c r="I113" s="474"/>
      <c r="J113" s="474"/>
    </row>
    <row r="114" spans="1:10">
      <c r="A114" s="474" t="s">
        <v>215</v>
      </c>
      <c r="B114" s="474"/>
      <c r="C114" s="474"/>
      <c r="D114" s="486">
        <f>D111/0.65</f>
        <v>0.10603846153846154</v>
      </c>
      <c r="E114" s="474"/>
      <c r="F114" s="474"/>
      <c r="G114" s="484">
        <f>D108</f>
        <v>4.65E-2</v>
      </c>
      <c r="H114" s="473" t="s">
        <v>216</v>
      </c>
      <c r="I114" s="474"/>
      <c r="J114" s="474"/>
    </row>
    <row r="115" spans="1:10">
      <c r="A115" s="474"/>
      <c r="B115" s="474"/>
      <c r="C115" s="474"/>
      <c r="D115" s="474"/>
      <c r="E115" s="474"/>
      <c r="F115" s="475"/>
      <c r="G115" s="487">
        <f>SUM(G112:G114)</f>
        <v>6.8930947500000006E-2</v>
      </c>
      <c r="H115" s="474"/>
      <c r="I115" s="474"/>
      <c r="J115" s="474"/>
    </row>
    <row r="116" spans="1:10">
      <c r="B116" s="477"/>
      <c r="C116" s="477"/>
    </row>
    <row r="119" spans="1:10">
      <c r="A119" s="489" t="s">
        <v>222</v>
      </c>
      <c r="B119" s="490"/>
      <c r="C119" s="490"/>
      <c r="D119" s="490"/>
      <c r="E119" s="490"/>
      <c r="F119" s="490"/>
      <c r="G119" s="490"/>
      <c r="H119" s="490"/>
      <c r="I119" s="490"/>
      <c r="J119" s="490"/>
    </row>
    <row r="120" spans="1:10">
      <c r="A120" s="474" t="s">
        <v>204</v>
      </c>
      <c r="B120" s="474"/>
      <c r="C120" s="474"/>
      <c r="D120" s="474"/>
      <c r="E120" s="474"/>
      <c r="F120" s="474"/>
      <c r="G120" s="474"/>
      <c r="H120" s="474"/>
      <c r="I120" s="474"/>
      <c r="J120" s="474"/>
    </row>
    <row r="121" spans="1:10">
      <c r="A121" s="474"/>
      <c r="B121" s="475"/>
      <c r="C121" s="475"/>
      <c r="D121" s="474"/>
      <c r="E121" s="474"/>
      <c r="F121" s="474"/>
      <c r="G121" s="474"/>
      <c r="H121" s="474"/>
      <c r="I121" s="474"/>
      <c r="J121" s="474"/>
    </row>
    <row r="122" spans="1:10">
      <c r="A122" s="474"/>
      <c r="B122" s="476" t="s">
        <v>205</v>
      </c>
      <c r="C122" s="476" t="s">
        <v>11</v>
      </c>
      <c r="D122" s="476" t="s">
        <v>206</v>
      </c>
      <c r="E122" s="474"/>
      <c r="F122" s="474"/>
      <c r="G122" s="474"/>
      <c r="H122" s="474"/>
      <c r="I122" s="474"/>
      <c r="J122" s="474"/>
    </row>
    <row r="123" spans="1:10">
      <c r="A123" s="474" t="s">
        <v>13</v>
      </c>
      <c r="B123" s="475">
        <v>4.9299999999999997E-2</v>
      </c>
      <c r="C123" s="475">
        <v>4.0899999999999999E-2</v>
      </c>
      <c r="D123" s="475">
        <f>ROUND(B123*C123,4)</f>
        <v>2E-3</v>
      </c>
      <c r="E123" s="474"/>
      <c r="F123" s="475">
        <f>B123/G127*C123</f>
        <v>3.7360941263664994E-3</v>
      </c>
      <c r="G123" s="474"/>
      <c r="H123" s="474"/>
      <c r="I123" s="474"/>
      <c r="J123" s="474"/>
    </row>
    <row r="124" spans="1:10">
      <c r="A124" s="474" t="s">
        <v>14</v>
      </c>
      <c r="B124" s="477">
        <f>50.04%-1%</f>
        <v>0.49039999999999995</v>
      </c>
      <c r="C124" s="475">
        <v>6.9000000000000006E-2</v>
      </c>
      <c r="D124" s="475">
        <f>ROUND(B124*C124,4)</f>
        <v>3.3799999999999997E-2</v>
      </c>
      <c r="E124" s="474"/>
      <c r="F124" s="475">
        <f>B124/G127*C124</f>
        <v>6.2697053918843809E-2</v>
      </c>
      <c r="G124" s="474"/>
      <c r="H124" s="474"/>
      <c r="I124" s="474"/>
      <c r="J124" s="474"/>
    </row>
    <row r="125" spans="1:10">
      <c r="A125" s="474" t="s">
        <v>110</v>
      </c>
      <c r="B125" s="475">
        <v>2.9999999999999997E-4</v>
      </c>
      <c r="C125" s="475">
        <v>8.6099999999999996E-2</v>
      </c>
      <c r="D125" s="475">
        <f>ROUND(B125*C125,4)</f>
        <v>0</v>
      </c>
      <c r="E125" s="474"/>
      <c r="F125" s="474"/>
      <c r="G125" s="478">
        <f>SUM(F123:F124)</f>
        <v>6.6433148045210305E-2</v>
      </c>
      <c r="H125" s="474" t="s">
        <v>207</v>
      </c>
      <c r="I125" s="474"/>
      <c r="J125" s="474"/>
    </row>
    <row r="126" spans="1:10" ht="13.5" thickBot="1">
      <c r="A126" s="474" t="s">
        <v>111</v>
      </c>
      <c r="B126" s="475">
        <f>45%+1%</f>
        <v>0.46</v>
      </c>
      <c r="C126" s="475">
        <v>0.10150000000000001</v>
      </c>
      <c r="D126" s="475">
        <f>ROUND(B126*C126,4)</f>
        <v>4.6699999999999998E-2</v>
      </c>
      <c r="E126" s="474"/>
      <c r="F126" s="474"/>
      <c r="G126" s="479">
        <f>G125*0.65</f>
        <v>4.3181546229386698E-2</v>
      </c>
      <c r="H126" s="474" t="s">
        <v>208</v>
      </c>
      <c r="I126" s="474"/>
      <c r="J126" s="474"/>
    </row>
    <row r="127" spans="1:10" ht="13.5" thickBot="1">
      <c r="A127" s="480" t="s">
        <v>209</v>
      </c>
      <c r="B127" s="481">
        <f>SUM(B123:B126)</f>
        <v>1</v>
      </c>
      <c r="C127" s="482"/>
      <c r="D127" s="483">
        <f>SUM(D123:D126)</f>
        <v>8.249999999999999E-2</v>
      </c>
      <c r="E127" s="474"/>
      <c r="F127" s="474"/>
      <c r="G127" s="484">
        <f>SUM(B123:B124)</f>
        <v>0.53969999999999996</v>
      </c>
      <c r="H127" s="474" t="s">
        <v>210</v>
      </c>
      <c r="I127" s="474"/>
      <c r="J127" s="474"/>
    </row>
    <row r="128" spans="1:10" ht="13.5" thickBot="1">
      <c r="A128" s="474"/>
      <c r="B128" s="474"/>
      <c r="C128" s="474"/>
      <c r="D128" s="474"/>
      <c r="E128" s="474"/>
      <c r="F128" s="474"/>
      <c r="I128" s="474"/>
      <c r="J128" s="474"/>
    </row>
    <row r="129" spans="1:10" ht="13.5" thickBot="1">
      <c r="A129" s="480" t="s">
        <v>211</v>
      </c>
      <c r="B129" s="474"/>
      <c r="C129" s="474"/>
      <c r="D129" s="483">
        <f>(D124+D123)*0.65+D125+D126</f>
        <v>6.9970000000000004E-2</v>
      </c>
      <c r="E129" s="474"/>
      <c r="F129" s="474"/>
      <c r="G129" s="474"/>
      <c r="H129" s="480" t="s">
        <v>212</v>
      </c>
      <c r="I129" s="474"/>
      <c r="J129" s="474"/>
    </row>
    <row r="130" spans="1:10">
      <c r="A130" s="474"/>
      <c r="B130" s="474"/>
      <c r="C130" s="474"/>
      <c r="D130" s="474"/>
      <c r="E130" s="474"/>
      <c r="G130" s="485">
        <f>G127*G126</f>
        <v>2.3305080499999999E-2</v>
      </c>
      <c r="H130" s="473" t="s">
        <v>213</v>
      </c>
      <c r="I130" s="474"/>
      <c r="J130" s="474"/>
    </row>
    <row r="131" spans="1:10">
      <c r="A131" s="474"/>
      <c r="B131" s="474"/>
      <c r="C131" s="474"/>
      <c r="D131" s="474"/>
      <c r="E131" s="474"/>
      <c r="F131" s="474"/>
      <c r="G131" s="484">
        <f>D125</f>
        <v>0</v>
      </c>
      <c r="H131" s="473" t="s">
        <v>214</v>
      </c>
      <c r="I131" s="474"/>
      <c r="J131" s="474"/>
    </row>
    <row r="132" spans="1:10">
      <c r="A132" s="474" t="s">
        <v>215</v>
      </c>
      <c r="B132" s="474"/>
      <c r="C132" s="474"/>
      <c r="D132" s="486">
        <f>D129/0.65</f>
        <v>0.10764615384615385</v>
      </c>
      <c r="E132" s="474"/>
      <c r="F132" s="474"/>
      <c r="G132" s="484">
        <f>D126</f>
        <v>4.6699999999999998E-2</v>
      </c>
      <c r="H132" s="473" t="s">
        <v>216</v>
      </c>
      <c r="I132" s="474"/>
      <c r="J132" s="474"/>
    </row>
    <row r="133" spans="1:10">
      <c r="A133" s="474"/>
      <c r="B133" s="474"/>
      <c r="C133" s="474"/>
      <c r="D133" s="474"/>
      <c r="E133" s="474"/>
      <c r="F133" s="475"/>
      <c r="G133" s="487">
        <f>SUM(G130:G132)</f>
        <v>7.0005080499999997E-2</v>
      </c>
      <c r="H133" s="474"/>
      <c r="I133" s="474"/>
      <c r="J133" s="474"/>
    </row>
  </sheetData>
  <phoneticPr fontId="2" type="noConversion"/>
  <pageMargins left="0.5" right="0.5" top="0.35" bottom="0.4" header="0.3" footer="0.16"/>
  <pageSetup orientation="landscape" r:id="rId1"/>
  <headerFooter alignWithMargins="0">
    <oddFooter>&amp;R&amp;9&amp;F  &amp;D</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workbookViewId="0"/>
  </sheetViews>
  <sheetFormatPr defaultRowHeight="12.75"/>
  <cols>
    <col min="2" max="2" width="9.33203125" style="553" customWidth="1"/>
    <col min="5" max="5" width="10.83203125" style="549" bestFit="1" customWidth="1"/>
    <col min="8" max="8" width="39" customWidth="1"/>
    <col min="9" max="10" width="9.33203125" customWidth="1"/>
    <col min="11" max="11" width="10.83203125" customWidth="1"/>
    <col min="12" max="12" width="9.33203125" customWidth="1"/>
    <col min="13" max="13" width="10.83203125" customWidth="1"/>
    <col min="14" max="17" width="9.33203125" customWidth="1"/>
  </cols>
  <sheetData>
    <row r="1" spans="2:15">
      <c r="B1" s="553" t="s">
        <v>286</v>
      </c>
    </row>
    <row r="2" spans="2:15">
      <c r="C2">
        <v>1000</v>
      </c>
      <c r="E2" s="549">
        <v>18900013</v>
      </c>
      <c r="H2" t="s">
        <v>261</v>
      </c>
      <c r="K2">
        <v>52742</v>
      </c>
      <c r="M2">
        <v>52742</v>
      </c>
      <c r="O2">
        <v>0</v>
      </c>
    </row>
    <row r="3" spans="2:15">
      <c r="C3">
        <v>1000</v>
      </c>
      <c r="E3" s="549">
        <v>18900173</v>
      </c>
      <c r="H3" t="s">
        <v>262</v>
      </c>
      <c r="K3">
        <v>1702874.8</v>
      </c>
      <c r="M3">
        <v>1702874.8</v>
      </c>
      <c r="O3">
        <v>0</v>
      </c>
    </row>
    <row r="4" spans="2:15">
      <c r="C4">
        <v>1000</v>
      </c>
      <c r="E4" s="549">
        <v>18900183</v>
      </c>
      <c r="H4" t="s">
        <v>263</v>
      </c>
      <c r="K4">
        <v>365936.61</v>
      </c>
      <c r="M4">
        <v>365936.61</v>
      </c>
      <c r="O4">
        <v>0</v>
      </c>
    </row>
    <row r="5" spans="2:15">
      <c r="C5">
        <v>1000</v>
      </c>
      <c r="E5" s="549">
        <v>18900193</v>
      </c>
      <c r="H5" t="s">
        <v>264</v>
      </c>
      <c r="K5">
        <v>3083205.61</v>
      </c>
      <c r="M5">
        <v>3083205.61</v>
      </c>
      <c r="O5">
        <v>0</v>
      </c>
    </row>
    <row r="6" spans="2:15">
      <c r="C6">
        <v>1000</v>
      </c>
      <c r="E6" s="549">
        <v>18900243</v>
      </c>
      <c r="H6" t="s">
        <v>265</v>
      </c>
      <c r="K6">
        <v>15744.35</v>
      </c>
      <c r="M6">
        <v>15744.35</v>
      </c>
      <c r="O6">
        <v>0</v>
      </c>
    </row>
    <row r="7" spans="2:15">
      <c r="C7">
        <v>1000</v>
      </c>
      <c r="E7" s="549">
        <v>18900253</v>
      </c>
      <c r="H7" t="s">
        <v>266</v>
      </c>
      <c r="K7">
        <v>780747.67</v>
      </c>
      <c r="M7">
        <v>780747.67</v>
      </c>
      <c r="O7">
        <v>0</v>
      </c>
    </row>
    <row r="8" spans="2:15">
      <c r="C8">
        <v>1000</v>
      </c>
      <c r="E8" s="549">
        <v>18900263</v>
      </c>
      <c r="H8" t="s">
        <v>267</v>
      </c>
      <c r="K8">
        <v>593303.81999999995</v>
      </c>
      <c r="M8">
        <v>593303.81999999995</v>
      </c>
      <c r="O8">
        <v>0</v>
      </c>
    </row>
    <row r="9" spans="2:15">
      <c r="C9">
        <v>1000</v>
      </c>
      <c r="E9" s="549">
        <v>18900273</v>
      </c>
      <c r="H9" t="s">
        <v>268</v>
      </c>
      <c r="K9">
        <v>1816669.69</v>
      </c>
      <c r="M9">
        <v>1816669.69</v>
      </c>
      <c r="O9">
        <v>0</v>
      </c>
    </row>
    <row r="10" spans="2:15">
      <c r="C10">
        <v>1000</v>
      </c>
      <c r="E10" s="549">
        <v>18900283</v>
      </c>
      <c r="H10" t="s">
        <v>269</v>
      </c>
      <c r="K10">
        <v>554446.11</v>
      </c>
      <c r="M10">
        <v>554446.11</v>
      </c>
      <c r="O10">
        <v>0</v>
      </c>
    </row>
    <row r="11" spans="2:15">
      <c r="C11">
        <v>1000</v>
      </c>
      <c r="E11" s="549">
        <v>18900293</v>
      </c>
      <c r="H11" t="s">
        <v>270</v>
      </c>
      <c r="K11">
        <v>9128.82</v>
      </c>
      <c r="M11">
        <v>9128.82</v>
      </c>
      <c r="O11">
        <v>0</v>
      </c>
    </row>
    <row r="12" spans="2:15">
      <c r="C12">
        <v>1000</v>
      </c>
      <c r="E12" s="549">
        <v>18900303</v>
      </c>
      <c r="H12" t="s">
        <v>271</v>
      </c>
      <c r="K12">
        <v>21299.61</v>
      </c>
      <c r="M12">
        <v>21299.61</v>
      </c>
      <c r="O12">
        <v>0</v>
      </c>
    </row>
    <row r="13" spans="2:15">
      <c r="C13">
        <v>1000</v>
      </c>
      <c r="E13" s="549">
        <v>18900323</v>
      </c>
      <c r="H13" t="s">
        <v>272</v>
      </c>
      <c r="K13">
        <v>541542.92000000004</v>
      </c>
      <c r="M13">
        <v>541542.92000000004</v>
      </c>
      <c r="O13">
        <v>0</v>
      </c>
    </row>
    <row r="14" spans="2:15">
      <c r="C14">
        <v>1000</v>
      </c>
      <c r="E14" s="549">
        <v>18900353</v>
      </c>
      <c r="H14" t="s">
        <v>273</v>
      </c>
      <c r="K14">
        <v>102120.9</v>
      </c>
      <c r="M14">
        <v>102120.9</v>
      </c>
      <c r="O14">
        <v>0</v>
      </c>
    </row>
    <row r="15" spans="2:15">
      <c r="C15">
        <v>1000</v>
      </c>
      <c r="E15" s="549">
        <v>18900373</v>
      </c>
      <c r="H15" t="s">
        <v>274</v>
      </c>
      <c r="K15">
        <v>4432980.76</v>
      </c>
      <c r="M15">
        <v>4432980.76</v>
      </c>
      <c r="O15">
        <v>0</v>
      </c>
    </row>
    <row r="16" spans="2:15">
      <c r="C16">
        <v>1000</v>
      </c>
      <c r="E16" s="549">
        <v>18900383</v>
      </c>
      <c r="H16" t="s">
        <v>275</v>
      </c>
      <c r="K16">
        <v>652428.99</v>
      </c>
      <c r="M16">
        <v>652428.99</v>
      </c>
      <c r="O16">
        <v>0</v>
      </c>
    </row>
    <row r="17" spans="2:17">
      <c r="C17">
        <v>1000</v>
      </c>
      <c r="E17" s="549">
        <v>18900393</v>
      </c>
      <c r="H17" t="s">
        <v>276</v>
      </c>
      <c r="K17">
        <v>15152963.5</v>
      </c>
      <c r="M17">
        <v>15152963.5</v>
      </c>
      <c r="O17">
        <v>0</v>
      </c>
    </row>
    <row r="18" spans="2:17">
      <c r="C18" s="550">
        <v>1000</v>
      </c>
      <c r="D18" s="550"/>
      <c r="E18" s="551">
        <v>18900403</v>
      </c>
      <c r="F18" s="550"/>
      <c r="G18" s="550"/>
      <c r="H18" s="550" t="s">
        <v>277</v>
      </c>
      <c r="I18" s="550"/>
      <c r="J18" s="550"/>
      <c r="K18" s="550">
        <v>258483.07</v>
      </c>
      <c r="L18" s="550"/>
      <c r="M18" s="550">
        <v>258483.07</v>
      </c>
      <c r="N18" s="550"/>
      <c r="O18" s="550">
        <v>0</v>
      </c>
      <c r="P18" s="550"/>
      <c r="Q18" s="550"/>
    </row>
    <row r="19" spans="2:17">
      <c r="C19" s="550">
        <v>1000</v>
      </c>
      <c r="D19" s="550"/>
      <c r="E19" s="551">
        <v>18900413</v>
      </c>
      <c r="F19" s="550"/>
      <c r="G19" s="550"/>
      <c r="H19" s="550" t="s">
        <v>278</v>
      </c>
      <c r="I19" s="550"/>
      <c r="J19" s="550"/>
      <c r="K19" s="550">
        <v>339527.78</v>
      </c>
      <c r="L19" s="550"/>
      <c r="M19" s="550">
        <v>339527.78</v>
      </c>
      <c r="N19" s="550"/>
      <c r="O19" s="550">
        <v>0</v>
      </c>
      <c r="P19" s="550"/>
      <c r="Q19" s="550"/>
    </row>
    <row r="20" spans="2:17">
      <c r="C20" s="550">
        <v>1000</v>
      </c>
      <c r="D20" s="550"/>
      <c r="E20" s="551">
        <v>18900423</v>
      </c>
      <c r="F20" s="550"/>
      <c r="G20" s="550"/>
      <c r="H20" s="550" t="s">
        <v>279</v>
      </c>
      <c r="I20" s="550"/>
      <c r="J20" s="550"/>
      <c r="K20" s="550">
        <v>1353341.67</v>
      </c>
      <c r="L20" s="550"/>
      <c r="M20" s="550">
        <v>1353341.67</v>
      </c>
      <c r="N20" s="550"/>
      <c r="O20" s="550">
        <v>0</v>
      </c>
      <c r="P20" s="550"/>
      <c r="Q20" s="550"/>
    </row>
    <row r="21" spans="2:17">
      <c r="C21">
        <v>1000</v>
      </c>
      <c r="E21" s="549">
        <v>18900433</v>
      </c>
      <c r="H21" t="s">
        <v>280</v>
      </c>
      <c r="K21">
        <v>5135043.88</v>
      </c>
      <c r="M21">
        <v>5135043.88</v>
      </c>
      <c r="O21">
        <v>0</v>
      </c>
    </row>
    <row r="22" spans="2:17">
      <c r="C22">
        <v>1000</v>
      </c>
      <c r="E22" s="549">
        <v>18900533</v>
      </c>
      <c r="H22" t="s">
        <v>281</v>
      </c>
      <c r="K22">
        <v>867832.16</v>
      </c>
      <c r="M22">
        <v>867832.16</v>
      </c>
      <c r="O22">
        <v>0</v>
      </c>
    </row>
    <row r="24" spans="2:17">
      <c r="B24" s="553" t="s">
        <v>284</v>
      </c>
    </row>
    <row r="25" spans="2:17">
      <c r="C25">
        <v>1000</v>
      </c>
      <c r="E25" s="549">
        <v>18900013</v>
      </c>
      <c r="H25" t="s">
        <v>261</v>
      </c>
      <c r="K25">
        <v>43574</v>
      </c>
      <c r="M25">
        <v>52742</v>
      </c>
      <c r="O25">
        <v>-9168</v>
      </c>
      <c r="Q25">
        <v>-17.399999999999999</v>
      </c>
    </row>
    <row r="26" spans="2:17">
      <c r="C26">
        <v>1000</v>
      </c>
      <c r="E26" s="549">
        <v>18900173</v>
      </c>
      <c r="H26" t="s">
        <v>262</v>
      </c>
      <c r="K26">
        <v>1618434.76</v>
      </c>
      <c r="M26">
        <v>1702874.8</v>
      </c>
      <c r="O26">
        <v>-84440.04</v>
      </c>
      <c r="Q26">
        <v>-5</v>
      </c>
    </row>
    <row r="27" spans="2:17">
      <c r="C27">
        <v>1000</v>
      </c>
      <c r="E27" s="549">
        <v>18900183</v>
      </c>
      <c r="H27" t="s">
        <v>263</v>
      </c>
      <c r="K27">
        <v>357393.33</v>
      </c>
      <c r="M27">
        <v>365936.61</v>
      </c>
      <c r="O27">
        <v>-8543.2800000000007</v>
      </c>
      <c r="Q27">
        <v>-2.2999999999999998</v>
      </c>
    </row>
    <row r="28" spans="2:17">
      <c r="C28">
        <v>1000</v>
      </c>
      <c r="E28" s="549">
        <v>18900193</v>
      </c>
      <c r="H28" t="s">
        <v>264</v>
      </c>
      <c r="K28">
        <v>2968303.51</v>
      </c>
      <c r="M28">
        <v>3083205.61</v>
      </c>
      <c r="O28">
        <v>-114902.1</v>
      </c>
      <c r="Q28">
        <v>-3.7</v>
      </c>
    </row>
    <row r="29" spans="2:17">
      <c r="C29">
        <v>1000</v>
      </c>
      <c r="E29" s="549">
        <v>18900243</v>
      </c>
      <c r="H29" t="s">
        <v>265</v>
      </c>
      <c r="K29">
        <v>13994.93</v>
      </c>
      <c r="M29">
        <v>15744.35</v>
      </c>
      <c r="O29">
        <v>-1749.42</v>
      </c>
      <c r="Q29">
        <v>-11.1</v>
      </c>
    </row>
    <row r="30" spans="2:17">
      <c r="C30">
        <v>1000</v>
      </c>
      <c r="E30" s="549">
        <v>18900253</v>
      </c>
      <c r="H30" t="s">
        <v>266</v>
      </c>
      <c r="K30">
        <v>758007.43</v>
      </c>
      <c r="M30">
        <v>780747.67</v>
      </c>
      <c r="O30">
        <v>-22740.240000000002</v>
      </c>
      <c r="Q30">
        <v>-2.9</v>
      </c>
    </row>
    <row r="31" spans="2:17">
      <c r="C31">
        <v>1000</v>
      </c>
      <c r="E31" s="549">
        <v>18900263</v>
      </c>
      <c r="H31" t="s">
        <v>267</v>
      </c>
      <c r="K31">
        <v>576023.1</v>
      </c>
      <c r="M31">
        <v>593303.81999999995</v>
      </c>
      <c r="O31">
        <v>-17280.72</v>
      </c>
      <c r="Q31">
        <v>-2.9</v>
      </c>
    </row>
    <row r="32" spans="2:17">
      <c r="C32">
        <v>1000</v>
      </c>
      <c r="E32" s="549">
        <v>18900273</v>
      </c>
      <c r="H32" t="s">
        <v>268</v>
      </c>
      <c r="K32">
        <v>1763756.95</v>
      </c>
      <c r="M32">
        <v>1816669.69</v>
      </c>
      <c r="O32">
        <v>-52912.74</v>
      </c>
      <c r="Q32">
        <v>-2.9</v>
      </c>
    </row>
    <row r="33" spans="3:19">
      <c r="C33">
        <v>1000</v>
      </c>
      <c r="E33" s="549">
        <v>18900283</v>
      </c>
      <c r="H33" t="s">
        <v>269</v>
      </c>
      <c r="K33">
        <v>538297.23</v>
      </c>
      <c r="M33">
        <v>554446.11</v>
      </c>
      <c r="O33">
        <v>-16148.88</v>
      </c>
      <c r="Q33">
        <v>-2.9</v>
      </c>
    </row>
    <row r="34" spans="3:19">
      <c r="C34">
        <v>1000</v>
      </c>
      <c r="E34" s="549">
        <v>18900293</v>
      </c>
      <c r="H34" t="s">
        <v>270</v>
      </c>
      <c r="K34">
        <v>8558.2800000000007</v>
      </c>
      <c r="M34">
        <v>9128.82</v>
      </c>
      <c r="O34">
        <v>-570.54</v>
      </c>
      <c r="Q34">
        <v>-6.2</v>
      </c>
    </row>
    <row r="35" spans="3:19">
      <c r="C35">
        <v>1000</v>
      </c>
      <c r="E35" s="549">
        <v>18900303</v>
      </c>
      <c r="H35" t="s">
        <v>271</v>
      </c>
      <c r="K35">
        <v>19968.330000000002</v>
      </c>
      <c r="M35">
        <v>21299.61</v>
      </c>
      <c r="O35">
        <v>-1331.28</v>
      </c>
      <c r="Q35">
        <v>-6.3</v>
      </c>
    </row>
    <row r="36" spans="3:19">
      <c r="C36">
        <v>1000</v>
      </c>
      <c r="E36" s="549">
        <v>18900323</v>
      </c>
      <c r="H36" t="s">
        <v>272</v>
      </c>
      <c r="K36">
        <v>510300.08</v>
      </c>
      <c r="M36">
        <v>541542.92000000004</v>
      </c>
      <c r="O36">
        <v>-31242.84</v>
      </c>
      <c r="Q36">
        <v>-5.8</v>
      </c>
    </row>
    <row r="37" spans="3:19">
      <c r="C37">
        <v>1000</v>
      </c>
      <c r="E37" s="549">
        <v>18900353</v>
      </c>
      <c r="H37" t="s">
        <v>273</v>
      </c>
      <c r="K37">
        <v>96792.960000000006</v>
      </c>
      <c r="M37">
        <v>102120.9</v>
      </c>
      <c r="O37">
        <v>-5327.94</v>
      </c>
      <c r="Q37">
        <v>-5.2</v>
      </c>
    </row>
    <row r="38" spans="3:19">
      <c r="C38">
        <v>1000</v>
      </c>
      <c r="E38" s="549">
        <v>18900373</v>
      </c>
      <c r="H38" t="s">
        <v>274</v>
      </c>
      <c r="K38">
        <v>4334470.0599999996</v>
      </c>
      <c r="M38">
        <v>4432980.76</v>
      </c>
      <c r="O38">
        <v>-98510.7</v>
      </c>
      <c r="Q38">
        <v>-2.2000000000000002</v>
      </c>
    </row>
    <row r="39" spans="3:19">
      <c r="C39">
        <v>1000</v>
      </c>
      <c r="E39" s="549">
        <v>18900383</v>
      </c>
      <c r="H39" t="s">
        <v>275</v>
      </c>
      <c r="K39">
        <v>556951.59</v>
      </c>
      <c r="M39">
        <v>652428.99</v>
      </c>
      <c r="O39">
        <v>-95477.4</v>
      </c>
      <c r="Q39">
        <v>-14.6</v>
      </c>
    </row>
    <row r="40" spans="3:19">
      <c r="C40">
        <v>1000</v>
      </c>
      <c r="E40" s="549">
        <v>18900393</v>
      </c>
      <c r="H40" t="s">
        <v>276</v>
      </c>
      <c r="K40">
        <v>14952704.08</v>
      </c>
      <c r="M40">
        <v>15152963.5</v>
      </c>
      <c r="O40">
        <v>-200259.42</v>
      </c>
      <c r="Q40">
        <v>-1.3</v>
      </c>
    </row>
    <row r="41" spans="3:19">
      <c r="C41" s="550">
        <v>1000</v>
      </c>
      <c r="D41" s="550"/>
      <c r="E41" s="551">
        <v>18900403</v>
      </c>
      <c r="F41" s="550"/>
      <c r="G41" s="550"/>
      <c r="H41" s="550" t="s">
        <v>277</v>
      </c>
      <c r="I41" s="550"/>
      <c r="J41" s="550"/>
      <c r="K41" s="550">
        <v>226832.11</v>
      </c>
      <c r="L41" s="550"/>
      <c r="M41" s="550">
        <v>258483.07</v>
      </c>
      <c r="N41" s="550"/>
      <c r="O41" s="550">
        <v>-31650.959999999999</v>
      </c>
      <c r="P41" s="550"/>
      <c r="Q41" s="550">
        <v>-12.2</v>
      </c>
      <c r="S41">
        <f>K41-K68</f>
        <v>-35683.260000000009</v>
      </c>
    </row>
    <row r="42" spans="3:19">
      <c r="C42" s="550">
        <v>1000</v>
      </c>
      <c r="D42" s="550"/>
      <c r="E42" s="551">
        <v>18900413</v>
      </c>
      <c r="F42" s="550"/>
      <c r="G42" s="550"/>
      <c r="H42" s="550" t="s">
        <v>278</v>
      </c>
      <c r="I42" s="550"/>
      <c r="J42" s="550"/>
      <c r="K42" s="550">
        <v>297952.94</v>
      </c>
      <c r="L42" s="550"/>
      <c r="M42" s="550">
        <v>339527.78</v>
      </c>
      <c r="N42" s="550"/>
      <c r="O42" s="550">
        <v>-41574.839999999997</v>
      </c>
      <c r="P42" s="550"/>
      <c r="Q42" s="550">
        <v>-12.2</v>
      </c>
      <c r="S42">
        <f>K42-K69</f>
        <v>-59006.340000000026</v>
      </c>
    </row>
    <row r="43" spans="3:19">
      <c r="C43" s="550">
        <v>1000</v>
      </c>
      <c r="D43" s="550"/>
      <c r="E43" s="551">
        <v>18900423</v>
      </c>
      <c r="F43" s="550"/>
      <c r="G43" s="550"/>
      <c r="H43" s="550" t="s">
        <v>279</v>
      </c>
      <c r="I43" s="550"/>
      <c r="J43" s="550"/>
      <c r="K43" s="550">
        <v>1187626.3500000001</v>
      </c>
      <c r="L43" s="550"/>
      <c r="M43" s="550">
        <v>1353341.67</v>
      </c>
      <c r="N43" s="550"/>
      <c r="O43" s="550">
        <v>-165715.32</v>
      </c>
      <c r="P43" s="550"/>
      <c r="Q43" s="550">
        <v>-12.2</v>
      </c>
      <c r="S43">
        <f>K43-K70</f>
        <v>-331430.6399999999</v>
      </c>
    </row>
    <row r="44" spans="3:19">
      <c r="C44">
        <v>1000</v>
      </c>
      <c r="E44" s="549">
        <v>18900433</v>
      </c>
      <c r="H44" t="s">
        <v>280</v>
      </c>
      <c r="K44">
        <v>4985479.54</v>
      </c>
      <c r="M44">
        <v>5135043.88</v>
      </c>
      <c r="O44">
        <v>-149564.34</v>
      </c>
      <c r="Q44">
        <v>-2.9</v>
      </c>
    </row>
    <row r="45" spans="3:19">
      <c r="C45" s="550">
        <v>1000</v>
      </c>
      <c r="D45" s="550"/>
      <c r="E45" s="551">
        <v>18900443</v>
      </c>
      <c r="F45" s="550"/>
      <c r="G45" s="550"/>
      <c r="H45" s="550" t="s">
        <v>282</v>
      </c>
      <c r="I45" s="550"/>
      <c r="J45" s="550"/>
      <c r="K45" s="550">
        <v>137185.22</v>
      </c>
      <c r="L45" s="550"/>
      <c r="M45" s="550">
        <v>0</v>
      </c>
      <c r="N45" s="550"/>
      <c r="O45" s="550">
        <v>137185.22</v>
      </c>
      <c r="P45" s="550"/>
      <c r="Q45" s="550"/>
    </row>
    <row r="46" spans="3:19">
      <c r="C46" s="550">
        <v>1000</v>
      </c>
      <c r="D46" s="550"/>
      <c r="E46" s="551">
        <v>18900453</v>
      </c>
      <c r="F46" s="550"/>
      <c r="G46" s="550"/>
      <c r="H46" s="550" t="s">
        <v>283</v>
      </c>
      <c r="I46" s="550"/>
      <c r="J46" s="550"/>
      <c r="K46" s="550">
        <v>75041.440000000002</v>
      </c>
      <c r="L46" s="550"/>
      <c r="M46" s="550">
        <v>0</v>
      </c>
      <c r="N46" s="550"/>
      <c r="O46" s="550">
        <v>75041.440000000002</v>
      </c>
      <c r="P46" s="550"/>
      <c r="Q46" s="550"/>
    </row>
    <row r="47" spans="3:19">
      <c r="C47">
        <v>1000</v>
      </c>
      <c r="E47" s="549">
        <v>18900533</v>
      </c>
      <c r="H47" t="s">
        <v>281</v>
      </c>
      <c r="K47">
        <v>842555.54</v>
      </c>
      <c r="M47">
        <v>867832.16</v>
      </c>
      <c r="O47">
        <v>-25276.62</v>
      </c>
      <c r="Q47">
        <v>-2.9</v>
      </c>
    </row>
    <row r="51" spans="2:17">
      <c r="B51" s="553" t="s">
        <v>285</v>
      </c>
    </row>
    <row r="52" spans="2:17">
      <c r="C52" s="549">
        <v>1000</v>
      </c>
      <c r="E52" s="549">
        <v>18900013</v>
      </c>
      <c r="H52" t="s">
        <v>261</v>
      </c>
      <c r="K52">
        <v>61910</v>
      </c>
      <c r="M52">
        <v>52742</v>
      </c>
      <c r="O52">
        <v>9168</v>
      </c>
      <c r="Q52">
        <v>17.399999999999999</v>
      </c>
    </row>
    <row r="53" spans="2:17">
      <c r="C53" s="549">
        <v>1000</v>
      </c>
      <c r="E53" s="549">
        <v>18900173</v>
      </c>
      <c r="H53" t="s">
        <v>262</v>
      </c>
      <c r="K53">
        <v>1787314.84</v>
      </c>
      <c r="M53">
        <v>1702874.8</v>
      </c>
      <c r="O53">
        <v>84440.04</v>
      </c>
      <c r="Q53">
        <v>5</v>
      </c>
    </row>
    <row r="54" spans="2:17">
      <c r="C54" s="549">
        <v>1000</v>
      </c>
      <c r="E54" s="549">
        <v>18900183</v>
      </c>
      <c r="H54" t="s">
        <v>263</v>
      </c>
      <c r="K54">
        <v>374479.89</v>
      </c>
      <c r="M54">
        <v>365936.61</v>
      </c>
      <c r="O54">
        <v>8543.2800000000007</v>
      </c>
      <c r="Q54">
        <v>2.2999999999999998</v>
      </c>
    </row>
    <row r="55" spans="2:17">
      <c r="C55" s="549">
        <v>1000</v>
      </c>
      <c r="E55" s="549">
        <v>18900193</v>
      </c>
      <c r="H55" t="s">
        <v>264</v>
      </c>
      <c r="K55">
        <v>3198107.71</v>
      </c>
      <c r="M55">
        <v>3083205.61</v>
      </c>
      <c r="O55">
        <v>114902.1</v>
      </c>
      <c r="Q55">
        <v>3.7</v>
      </c>
    </row>
    <row r="56" spans="2:17">
      <c r="C56" s="549">
        <v>1000</v>
      </c>
      <c r="E56" s="549">
        <v>18900243</v>
      </c>
      <c r="H56" t="s">
        <v>265</v>
      </c>
      <c r="K56">
        <v>17493.77</v>
      </c>
      <c r="M56">
        <v>15744.35</v>
      </c>
      <c r="O56">
        <v>1749.42</v>
      </c>
      <c r="Q56">
        <v>11.1</v>
      </c>
    </row>
    <row r="57" spans="2:17">
      <c r="C57" s="549">
        <v>1000</v>
      </c>
      <c r="E57" s="549">
        <v>18900253</v>
      </c>
      <c r="H57" t="s">
        <v>266</v>
      </c>
      <c r="K57">
        <v>803487.91</v>
      </c>
      <c r="M57">
        <v>780747.67</v>
      </c>
      <c r="O57">
        <v>22740.240000000002</v>
      </c>
      <c r="Q57">
        <v>2.9</v>
      </c>
    </row>
    <row r="58" spans="2:17">
      <c r="C58" s="549">
        <v>1000</v>
      </c>
      <c r="E58" s="549">
        <v>18900263</v>
      </c>
      <c r="H58" t="s">
        <v>267</v>
      </c>
      <c r="K58">
        <v>610584.54</v>
      </c>
      <c r="M58">
        <v>593303.81999999995</v>
      </c>
      <c r="O58">
        <v>17280.72</v>
      </c>
      <c r="Q58">
        <v>2.9</v>
      </c>
    </row>
    <row r="59" spans="2:17">
      <c r="C59" s="549">
        <v>1000</v>
      </c>
      <c r="E59" s="549">
        <v>18900273</v>
      </c>
      <c r="H59" t="s">
        <v>268</v>
      </c>
      <c r="K59">
        <v>1869582.43</v>
      </c>
      <c r="M59">
        <v>1816669.69</v>
      </c>
      <c r="O59">
        <v>52912.74</v>
      </c>
      <c r="Q59">
        <v>2.9</v>
      </c>
    </row>
    <row r="60" spans="2:17">
      <c r="C60" s="549">
        <v>1000</v>
      </c>
      <c r="E60" s="549">
        <v>18900283</v>
      </c>
      <c r="H60" t="s">
        <v>269</v>
      </c>
      <c r="K60">
        <v>570594.99</v>
      </c>
      <c r="M60">
        <v>554446.11</v>
      </c>
      <c r="O60">
        <v>16148.88</v>
      </c>
      <c r="Q60">
        <v>2.9</v>
      </c>
    </row>
    <row r="61" spans="2:17">
      <c r="C61" s="549">
        <v>1000</v>
      </c>
      <c r="E61" s="549">
        <v>18900293</v>
      </c>
      <c r="H61" t="s">
        <v>270</v>
      </c>
      <c r="K61">
        <v>9699.36</v>
      </c>
      <c r="M61">
        <v>9128.82</v>
      </c>
      <c r="O61">
        <v>570.54</v>
      </c>
      <c r="Q61">
        <v>6.2</v>
      </c>
    </row>
    <row r="62" spans="2:17">
      <c r="C62" s="549">
        <v>1000</v>
      </c>
      <c r="E62" s="549">
        <v>18900303</v>
      </c>
      <c r="H62" t="s">
        <v>271</v>
      </c>
      <c r="K62">
        <v>22630.89</v>
      </c>
      <c r="M62">
        <v>21299.61</v>
      </c>
      <c r="O62">
        <v>1331.28</v>
      </c>
      <c r="Q62">
        <v>6.3</v>
      </c>
    </row>
    <row r="63" spans="2:17">
      <c r="C63" s="549">
        <v>1000</v>
      </c>
      <c r="E63" s="549">
        <v>18900323</v>
      </c>
      <c r="H63" t="s">
        <v>272</v>
      </c>
      <c r="K63">
        <v>572785.76</v>
      </c>
      <c r="M63">
        <v>541542.92000000004</v>
      </c>
      <c r="O63">
        <v>31242.84</v>
      </c>
      <c r="Q63">
        <v>5.8</v>
      </c>
    </row>
    <row r="64" spans="2:17">
      <c r="C64" s="549">
        <v>1000</v>
      </c>
      <c r="E64" s="549">
        <v>18900353</v>
      </c>
      <c r="H64" t="s">
        <v>273</v>
      </c>
      <c r="K64">
        <v>107448.84</v>
      </c>
      <c r="M64">
        <v>102120.9</v>
      </c>
      <c r="O64">
        <v>5327.94</v>
      </c>
      <c r="Q64">
        <v>5.2</v>
      </c>
    </row>
    <row r="65" spans="3:17">
      <c r="C65" s="549">
        <v>1000</v>
      </c>
      <c r="E65" s="549">
        <v>18900373</v>
      </c>
      <c r="H65" t="s">
        <v>274</v>
      </c>
      <c r="K65">
        <v>4531491.46</v>
      </c>
      <c r="M65">
        <v>4432980.76</v>
      </c>
      <c r="O65">
        <v>98510.7</v>
      </c>
      <c r="Q65">
        <v>2.2000000000000002</v>
      </c>
    </row>
    <row r="66" spans="3:17">
      <c r="C66" s="549">
        <v>1000</v>
      </c>
      <c r="E66" s="549">
        <v>18900383</v>
      </c>
      <c r="H66" t="s">
        <v>275</v>
      </c>
      <c r="K66">
        <v>747906.39</v>
      </c>
      <c r="M66">
        <v>652428.99</v>
      </c>
      <c r="O66">
        <v>95477.4</v>
      </c>
      <c r="Q66">
        <v>14.6</v>
      </c>
    </row>
    <row r="67" spans="3:17">
      <c r="C67" s="549">
        <v>1000</v>
      </c>
      <c r="E67" s="549">
        <v>18900393</v>
      </c>
      <c r="H67" t="s">
        <v>276</v>
      </c>
      <c r="K67">
        <v>15353222.92</v>
      </c>
      <c r="M67">
        <v>15152963.5</v>
      </c>
      <c r="O67">
        <v>200259.42</v>
      </c>
      <c r="Q67">
        <v>1.3</v>
      </c>
    </row>
    <row r="68" spans="3:17">
      <c r="C68" s="551">
        <v>1000</v>
      </c>
      <c r="D68" s="550"/>
      <c r="E68" s="551">
        <v>18900403</v>
      </c>
      <c r="F68" s="550"/>
      <c r="G68" s="550"/>
      <c r="H68" s="550" t="s">
        <v>277</v>
      </c>
      <c r="I68" s="550"/>
      <c r="J68" s="550"/>
      <c r="K68" s="550">
        <v>262515.37</v>
      </c>
      <c r="L68" s="550"/>
      <c r="M68" s="550">
        <v>258483.07</v>
      </c>
      <c r="N68" s="550"/>
      <c r="O68" s="550">
        <v>4032.3</v>
      </c>
      <c r="P68" s="550"/>
      <c r="Q68" s="550">
        <v>1.6</v>
      </c>
    </row>
    <row r="69" spans="3:17">
      <c r="C69" s="551">
        <v>1000</v>
      </c>
      <c r="D69" s="550"/>
      <c r="E69" s="551">
        <v>18900413</v>
      </c>
      <c r="F69" s="550"/>
      <c r="G69" s="550"/>
      <c r="H69" s="550" t="s">
        <v>278</v>
      </c>
      <c r="I69" s="550"/>
      <c r="J69" s="550"/>
      <c r="K69" s="550">
        <v>356959.28</v>
      </c>
      <c r="L69" s="550"/>
      <c r="M69" s="550">
        <v>339527.78</v>
      </c>
      <c r="N69" s="550"/>
      <c r="O69" s="550">
        <v>17431.5</v>
      </c>
      <c r="P69" s="550"/>
      <c r="Q69" s="550">
        <v>5.0999999999999996</v>
      </c>
    </row>
    <row r="70" spans="3:17">
      <c r="C70" s="551">
        <v>1000</v>
      </c>
      <c r="D70" s="550"/>
      <c r="E70" s="551">
        <v>18900423</v>
      </c>
      <c r="F70" s="550"/>
      <c r="G70" s="550"/>
      <c r="H70" s="550" t="s">
        <v>279</v>
      </c>
      <c r="I70" s="550"/>
      <c r="J70" s="550"/>
      <c r="K70" s="550">
        <v>1519056.99</v>
      </c>
      <c r="L70" s="550"/>
      <c r="M70" s="550">
        <v>1353341.67</v>
      </c>
      <c r="N70" s="550"/>
      <c r="O70" s="550">
        <v>165715.32</v>
      </c>
      <c r="P70" s="550"/>
      <c r="Q70" s="550">
        <v>12.2</v>
      </c>
    </row>
    <row r="71" spans="3:17">
      <c r="C71" s="549">
        <v>1000</v>
      </c>
      <c r="E71" s="549">
        <v>18900433</v>
      </c>
      <c r="H71" t="s">
        <v>280</v>
      </c>
      <c r="K71">
        <v>5284608.22</v>
      </c>
      <c r="M71">
        <v>5135043.88</v>
      </c>
      <c r="O71">
        <v>149564.34</v>
      </c>
      <c r="Q71">
        <v>2.9</v>
      </c>
    </row>
    <row r="72" spans="3:17">
      <c r="C72" s="549">
        <v>1000</v>
      </c>
      <c r="E72" s="549">
        <v>18900533</v>
      </c>
      <c r="H72" t="s">
        <v>281</v>
      </c>
      <c r="K72">
        <v>893108.78</v>
      </c>
      <c r="M72">
        <v>867832.16</v>
      </c>
      <c r="O72">
        <v>25276.62</v>
      </c>
      <c r="Q72">
        <v>2.9</v>
      </c>
    </row>
  </sheetData>
  <pageMargins left="0.7" right="0.7" top="0.75" bottom="0.75" header="0.3" footer="0.3"/>
  <pageSetup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49"/>
  <sheetViews>
    <sheetView workbookViewId="0"/>
  </sheetViews>
  <sheetFormatPr defaultColWidth="13.33203125" defaultRowHeight="12.75" outlineLevelRow="1"/>
  <cols>
    <col min="1" max="1" width="2.83203125" style="404" customWidth="1"/>
    <col min="2" max="2" width="40.6640625" style="404" customWidth="1"/>
    <col min="3" max="3" width="20" style="404" bestFit="1" customWidth="1"/>
    <col min="4" max="4" width="10.6640625" style="404" customWidth="1"/>
    <col min="5" max="5" width="18.33203125" style="465" customWidth="1"/>
    <col min="6" max="6" width="10.1640625" style="404" customWidth="1"/>
    <col min="7" max="7" width="11.33203125" style="404" customWidth="1"/>
    <col min="8" max="16384" width="13.33203125" style="404"/>
  </cols>
  <sheetData>
    <row r="1" spans="1:28" ht="15.75">
      <c r="A1" s="401" t="s">
        <v>4</v>
      </c>
      <c r="B1" s="402"/>
      <c r="C1" s="402"/>
      <c r="D1" s="402"/>
      <c r="E1" s="402"/>
      <c r="F1" s="402"/>
      <c r="G1" s="402"/>
      <c r="H1" s="403"/>
      <c r="I1" s="403"/>
      <c r="J1" s="403"/>
      <c r="K1" s="403"/>
      <c r="L1" s="403"/>
      <c r="M1" s="403"/>
    </row>
    <row r="2" spans="1:28" ht="15.75">
      <c r="A2" s="405" t="s">
        <v>180</v>
      </c>
      <c r="B2" s="406"/>
      <c r="C2" s="407"/>
      <c r="D2" s="406"/>
      <c r="E2" s="406"/>
      <c r="F2" s="406"/>
      <c r="G2" s="406"/>
      <c r="AB2" s="408" t="s">
        <v>181</v>
      </c>
    </row>
    <row r="3" spans="1:28">
      <c r="A3" s="409">
        <v>42004</v>
      </c>
      <c r="B3" s="409"/>
      <c r="C3" s="409"/>
      <c r="D3" s="409"/>
      <c r="E3" s="410"/>
      <c r="F3" s="410"/>
      <c r="G3" s="410"/>
    </row>
    <row r="4" spans="1:28" ht="15.75">
      <c r="A4" s="411"/>
      <c r="B4" s="412"/>
      <c r="C4" s="413"/>
      <c r="D4" s="412"/>
      <c r="E4" s="414"/>
      <c r="F4" s="412"/>
      <c r="G4" s="412"/>
    </row>
    <row r="5" spans="1:28">
      <c r="A5" s="411"/>
      <c r="B5" s="412"/>
      <c r="C5" s="412"/>
      <c r="D5" s="412"/>
      <c r="E5" s="414"/>
      <c r="F5" s="412"/>
      <c r="G5" s="412"/>
    </row>
    <row r="6" spans="1:28">
      <c r="A6" s="129"/>
      <c r="B6" s="412"/>
      <c r="C6" s="412"/>
      <c r="D6" s="412"/>
      <c r="E6" s="414"/>
      <c r="F6" s="412"/>
      <c r="G6" s="412"/>
    </row>
    <row r="7" spans="1:28">
      <c r="A7" s="129"/>
      <c r="B7" s="103" t="s">
        <v>2</v>
      </c>
      <c r="C7" s="110"/>
      <c r="D7" s="110"/>
      <c r="E7" s="415"/>
      <c r="F7" s="110"/>
      <c r="G7" s="103"/>
      <c r="H7" s="103"/>
      <c r="I7" s="103"/>
    </row>
    <row r="8" spans="1:28">
      <c r="A8" s="129"/>
      <c r="B8" s="110"/>
      <c r="C8" s="106"/>
      <c r="D8" s="110"/>
      <c r="E8" s="415"/>
      <c r="F8" s="110"/>
      <c r="G8" s="416" t="s">
        <v>182</v>
      </c>
      <c r="H8" s="103"/>
      <c r="I8" s="103"/>
    </row>
    <row r="9" spans="1:28">
      <c r="A9" s="129"/>
      <c r="B9" s="106" t="s">
        <v>183</v>
      </c>
      <c r="C9" s="106" t="s">
        <v>184</v>
      </c>
      <c r="D9" s="416" t="s">
        <v>185</v>
      </c>
      <c r="E9" s="416" t="s">
        <v>186</v>
      </c>
      <c r="F9" s="416" t="s">
        <v>187</v>
      </c>
      <c r="G9" s="416" t="s">
        <v>188</v>
      </c>
      <c r="H9" s="103"/>
      <c r="I9" s="103"/>
    </row>
    <row r="10" spans="1:28">
      <c r="A10" s="129"/>
      <c r="B10" s="108"/>
      <c r="C10" s="108"/>
      <c r="D10" s="108"/>
      <c r="E10" s="417"/>
      <c r="F10" s="108"/>
      <c r="G10" s="108"/>
      <c r="H10" s="103"/>
      <c r="I10" s="103"/>
    </row>
    <row r="11" spans="1:28">
      <c r="A11" s="129"/>
      <c r="B11" s="106"/>
      <c r="C11" s="108"/>
      <c r="D11" s="108"/>
      <c r="E11" s="417"/>
      <c r="F11" s="108"/>
      <c r="G11" s="108"/>
      <c r="H11" s="103"/>
      <c r="I11" s="103"/>
    </row>
    <row r="12" spans="1:28">
      <c r="A12" s="129"/>
      <c r="B12" s="418" t="s">
        <v>189</v>
      </c>
      <c r="C12" s="419">
        <f>'Pg 3 STD Cost Rate'!C23</f>
        <v>89989070.959999993</v>
      </c>
      <c r="D12" s="420">
        <f>ROUND(C12/C$27,4)</f>
        <v>8.0999999999999996E-3</v>
      </c>
      <c r="E12" s="421">
        <f>'Pg 3 STD Cost Rate'!E23</f>
        <v>7678470.8328784723</v>
      </c>
      <c r="F12" s="422">
        <f>ROUND(E12/C12,4)</f>
        <v>8.5300000000000001E-2</v>
      </c>
      <c r="G12" s="423">
        <f>ROUND(+D12*F12,4)</f>
        <v>6.9999999999999999E-4</v>
      </c>
      <c r="H12" s="103"/>
      <c r="I12" s="103"/>
    </row>
    <row r="13" spans="1:28">
      <c r="A13" s="129"/>
      <c r="B13" s="418"/>
      <c r="C13" s="419"/>
      <c r="D13" s="420"/>
      <c r="E13" s="421"/>
      <c r="F13" s="422"/>
      <c r="G13" s="423"/>
      <c r="H13" s="103"/>
      <c r="I13" s="103"/>
    </row>
    <row r="14" spans="1:28" hidden="1" outlineLevel="1">
      <c r="A14" s="129"/>
      <c r="B14" s="424" t="s">
        <v>190</v>
      </c>
      <c r="C14" s="425">
        <f>'Pg 6 LTD Cost '!S30</f>
        <v>6023860000</v>
      </c>
      <c r="D14" s="426">
        <f>ROUND(C14/C$27,4)</f>
        <v>0.53910000000000002</v>
      </c>
      <c r="E14" s="427">
        <f>'Pg 6 LTD Cost '!X30</f>
        <v>313300084.95999998</v>
      </c>
      <c r="F14" s="428">
        <f>ROUND(E14/C14,4)</f>
        <v>5.1999999999999998E-2</v>
      </c>
      <c r="G14" s="429">
        <f>ROUND(+D14*F14,4)</f>
        <v>2.8000000000000001E-2</v>
      </c>
      <c r="H14" s="103"/>
      <c r="I14" s="103"/>
    </row>
    <row r="15" spans="1:28" hidden="1" outlineLevel="1">
      <c r="A15" s="129"/>
      <c r="B15" s="424" t="s">
        <v>191</v>
      </c>
      <c r="C15" s="425"/>
      <c r="D15" s="426"/>
      <c r="E15" s="427"/>
      <c r="F15" s="428"/>
      <c r="G15" s="429"/>
      <c r="H15" s="103"/>
      <c r="I15" s="103"/>
    </row>
    <row r="16" spans="1:28" hidden="1" outlineLevel="1">
      <c r="A16" s="129"/>
      <c r="B16" s="424" t="s">
        <v>192</v>
      </c>
      <c r="C16" s="425"/>
      <c r="D16" s="426"/>
      <c r="E16" s="427"/>
      <c r="F16" s="428"/>
      <c r="G16" s="429"/>
      <c r="H16" s="103"/>
      <c r="I16" s="103"/>
    </row>
    <row r="17" spans="1:9" hidden="1" outlineLevel="1">
      <c r="A17" s="129"/>
      <c r="B17" s="424" t="s">
        <v>193</v>
      </c>
      <c r="C17" s="430"/>
      <c r="D17" s="426">
        <f>ROUND(C17/C$27,4)</f>
        <v>0</v>
      </c>
      <c r="E17" s="431"/>
      <c r="F17" s="428"/>
      <c r="G17" s="429">
        <f>ROUND(+D17*F17,4)</f>
        <v>0</v>
      </c>
      <c r="H17" s="103"/>
      <c r="I17" s="103"/>
    </row>
    <row r="18" spans="1:9" hidden="1" outlineLevel="1">
      <c r="A18" s="129"/>
      <c r="B18" s="432"/>
      <c r="C18" s="419"/>
      <c r="D18" s="420" t="s">
        <v>2</v>
      </c>
      <c r="E18" s="421"/>
      <c r="F18" s="422"/>
      <c r="G18" s="423"/>
      <c r="H18" s="103"/>
      <c r="I18" s="103"/>
    </row>
    <row r="19" spans="1:9" collapsed="1">
      <c r="A19" s="129"/>
      <c r="B19" s="433" t="s">
        <v>194</v>
      </c>
      <c r="C19" s="419">
        <f>SUM(C14:C18)</f>
        <v>6023860000</v>
      </c>
      <c r="D19" s="420">
        <f>ROUND(C19/C27,4)</f>
        <v>0.53910000000000002</v>
      </c>
      <c r="E19" s="419">
        <f>SUM(E14:E18)</f>
        <v>313300084.95999998</v>
      </c>
      <c r="F19" s="434">
        <f>ROUND(E19/C19,4)</f>
        <v>5.1999999999999998E-2</v>
      </c>
      <c r="G19" s="423">
        <f>ROUND(+D19*F19,4)</f>
        <v>2.8000000000000001E-2</v>
      </c>
      <c r="H19" s="103"/>
      <c r="I19" s="103"/>
    </row>
    <row r="20" spans="1:9">
      <c r="A20" s="129"/>
      <c r="B20" s="108"/>
      <c r="C20" s="435"/>
      <c r="D20" s="435"/>
      <c r="E20" s="421"/>
      <c r="F20" s="435"/>
      <c r="G20" s="435"/>
      <c r="H20" s="103"/>
      <c r="I20" s="103"/>
    </row>
    <row r="21" spans="1:9">
      <c r="A21" s="129"/>
      <c r="B21" s="109" t="s">
        <v>195</v>
      </c>
      <c r="C21" s="436">
        <f>C19+C12</f>
        <v>6113849070.96</v>
      </c>
      <c r="D21" s="437">
        <f>ROUND(C21/$C$27,4)</f>
        <v>0.54720000000000002</v>
      </c>
      <c r="E21" s="438">
        <f>E19+E12</f>
        <v>320978555.79287845</v>
      </c>
      <c r="F21" s="439">
        <f>ROUND(E21/C21,4)</f>
        <v>5.2499999999999998E-2</v>
      </c>
      <c r="G21" s="440">
        <f>ROUND(+D21*F21,4)</f>
        <v>2.87E-2</v>
      </c>
      <c r="H21" s="103"/>
      <c r="I21" s="103"/>
    </row>
    <row r="22" spans="1:9">
      <c r="A22" s="129"/>
      <c r="B22" s="110"/>
      <c r="C22" s="441"/>
      <c r="D22" s="420"/>
      <c r="E22" s="421"/>
      <c r="F22" s="441"/>
      <c r="G22" s="441"/>
      <c r="H22" s="103"/>
      <c r="I22" s="103"/>
    </row>
    <row r="23" spans="1:9">
      <c r="A23" s="129"/>
      <c r="B23" s="109" t="s">
        <v>196</v>
      </c>
      <c r="C23" s="442">
        <v>0</v>
      </c>
      <c r="D23" s="420">
        <f>ROUND(C23/$C$27,4)</f>
        <v>0</v>
      </c>
      <c r="E23" s="443">
        <v>0</v>
      </c>
      <c r="F23" s="470">
        <v>0</v>
      </c>
      <c r="G23" s="423">
        <f>ROUND(+D23*F23,4)</f>
        <v>0</v>
      </c>
      <c r="H23" s="103"/>
      <c r="I23" s="103"/>
    </row>
    <row r="24" spans="1:9">
      <c r="A24" s="129"/>
      <c r="B24" s="110"/>
      <c r="C24" s="419"/>
      <c r="D24" s="420"/>
      <c r="E24" s="421"/>
      <c r="F24" s="441"/>
      <c r="G24" s="441"/>
      <c r="H24" s="103"/>
      <c r="I24" s="103"/>
    </row>
    <row r="25" spans="1:9">
      <c r="A25" s="129"/>
      <c r="B25" s="109" t="s">
        <v>202</v>
      </c>
      <c r="C25" s="436">
        <f>'Pg 2 CapStructure'!C34-'Pg 2 CapStructure'!I38</f>
        <v>5059736851</v>
      </c>
      <c r="D25" s="437">
        <f>ROUND(C25/$C$27,4)</f>
        <v>0.45279999999999998</v>
      </c>
      <c r="E25" s="444"/>
      <c r="F25" s="445" t="e">
        <f>#REF!</f>
        <v>#REF!</v>
      </c>
      <c r="G25" s="440" t="e">
        <f>ROUND(+D25*F25,4)</f>
        <v>#REF!</v>
      </c>
      <c r="H25" s="103"/>
      <c r="I25" s="103"/>
    </row>
    <row r="26" spans="1:9">
      <c r="A26" s="129"/>
      <c r="B26" s="110"/>
      <c r="C26" s="446"/>
      <c r="D26" s="447"/>
      <c r="E26" s="421"/>
      <c r="F26" s="441"/>
      <c r="G26" s="446"/>
      <c r="H26" s="103"/>
      <c r="I26" s="103"/>
    </row>
    <row r="27" spans="1:9">
      <c r="A27" s="129"/>
      <c r="B27" s="109" t="s">
        <v>166</v>
      </c>
      <c r="C27" s="448">
        <f>SUM(C21:C25)</f>
        <v>11173585921.959999</v>
      </c>
      <c r="D27" s="449">
        <f>SUM(D21:D25)</f>
        <v>1</v>
      </c>
      <c r="E27" s="450"/>
      <c r="F27" s="451"/>
      <c r="G27" s="452" t="e">
        <f>SUM(G21:G25)</f>
        <v>#REF!</v>
      </c>
      <c r="H27" s="103"/>
      <c r="I27" s="103"/>
    </row>
    <row r="28" spans="1:9">
      <c r="A28" s="129"/>
      <c r="B28" s="103"/>
      <c r="C28" s="441"/>
      <c r="D28" s="441"/>
      <c r="E28" s="453"/>
      <c r="F28" s="441"/>
      <c r="G28" s="441"/>
      <c r="H28" s="103"/>
      <c r="I28" s="103"/>
    </row>
    <row r="29" spans="1:9">
      <c r="A29" s="129"/>
      <c r="B29" s="103"/>
      <c r="C29" s="441"/>
      <c r="D29" s="441"/>
      <c r="E29" s="453"/>
      <c r="F29" s="441" t="s">
        <v>2</v>
      </c>
      <c r="G29" s="441"/>
      <c r="H29" s="103"/>
      <c r="I29" s="103"/>
    </row>
    <row r="30" spans="1:9">
      <c r="A30" s="129"/>
      <c r="B30" s="103"/>
      <c r="C30" s="454"/>
      <c r="D30" s="103"/>
      <c r="E30" s="455"/>
      <c r="F30" s="103"/>
      <c r="G30" s="103"/>
      <c r="H30" s="103"/>
      <c r="I30" s="103"/>
    </row>
    <row r="31" spans="1:9">
      <c r="A31" s="129"/>
      <c r="B31" s="456" t="s">
        <v>197</v>
      </c>
      <c r="C31" s="412"/>
      <c r="D31" s="412"/>
      <c r="E31" s="414"/>
      <c r="F31" s="412"/>
      <c r="G31" s="412"/>
    </row>
    <row r="32" spans="1:9">
      <c r="A32" s="129"/>
      <c r="B32" s="457" t="s">
        <v>198</v>
      </c>
      <c r="C32" s="412"/>
      <c r="D32" s="412"/>
      <c r="E32" s="414"/>
      <c r="F32" s="412"/>
      <c r="G32" s="412"/>
    </row>
    <row r="33" spans="1:7">
      <c r="A33" s="129"/>
      <c r="B33" s="458" t="s">
        <v>201</v>
      </c>
      <c r="C33" s="412"/>
      <c r="D33" s="412"/>
      <c r="E33" s="414"/>
      <c r="F33" s="412"/>
      <c r="G33" s="412"/>
    </row>
    <row r="34" spans="1:7">
      <c r="A34" s="459"/>
      <c r="B34" s="456" t="s">
        <v>203</v>
      </c>
      <c r="C34" s="412"/>
      <c r="D34" s="412"/>
      <c r="E34" s="414"/>
      <c r="F34" s="412"/>
      <c r="G34" s="412"/>
    </row>
    <row r="35" spans="1:7">
      <c r="A35" s="459"/>
      <c r="B35" s="412"/>
      <c r="C35" s="412"/>
      <c r="D35" s="412"/>
      <c r="E35" s="414"/>
      <c r="F35" s="412"/>
      <c r="G35" s="412"/>
    </row>
    <row r="36" spans="1:7">
      <c r="A36" s="411"/>
      <c r="B36" s="412"/>
      <c r="C36" s="412"/>
      <c r="D36" s="412"/>
      <c r="E36" s="414"/>
      <c r="F36" s="412"/>
      <c r="G36" s="412"/>
    </row>
    <row r="40" spans="1:7">
      <c r="B40" s="404" t="s">
        <v>288</v>
      </c>
      <c r="C40" s="555">
        <f>C19</f>
        <v>6023860000</v>
      </c>
    </row>
    <row r="41" spans="1:7">
      <c r="B41" s="404" t="s">
        <v>289</v>
      </c>
      <c r="C41" s="556">
        <f>C25</f>
        <v>5059736851</v>
      </c>
      <c r="D41" s="461"/>
      <c r="E41" s="462"/>
    </row>
    <row r="42" spans="1:7">
      <c r="B42" s="404" t="s">
        <v>16</v>
      </c>
      <c r="C42" s="555">
        <f>SUM(C40:C41)</f>
        <v>11083596851</v>
      </c>
      <c r="D42" s="461"/>
      <c r="E42" s="462"/>
    </row>
    <row r="43" spans="1:7">
      <c r="C43" s="460"/>
      <c r="D43" s="461"/>
      <c r="E43" s="462"/>
    </row>
    <row r="44" spans="1:7">
      <c r="C44" s="460"/>
      <c r="D44" s="461"/>
      <c r="E44" s="462"/>
    </row>
    <row r="45" spans="1:7">
      <c r="C45" s="460"/>
      <c r="D45" s="461"/>
      <c r="E45" s="462"/>
    </row>
    <row r="46" spans="1:7">
      <c r="C46" s="460"/>
      <c r="D46" s="461"/>
      <c r="E46" s="462"/>
    </row>
    <row r="47" spans="1:7">
      <c r="D47" s="461"/>
      <c r="E47" s="462"/>
    </row>
    <row r="48" spans="1:7">
      <c r="C48" s="460"/>
      <c r="D48" s="461"/>
      <c r="E48" s="462"/>
    </row>
    <row r="49" spans="4:5">
      <c r="D49" s="463"/>
      <c r="E49" s="464"/>
    </row>
  </sheetData>
  <phoneticPr fontId="25" type="noConversion"/>
  <printOptions horizontalCentered="1" gridLines="1" gridLinesSet="0"/>
  <pageMargins left="0.4" right="0.47" top="0.77" bottom="0.56999999999999995" header="0.35" footer="0.2"/>
  <pageSetup orientation="portrait" r:id="rId1"/>
  <headerFooter alignWithMargins="0">
    <oddFooter>&amp;R&amp;8I:\Cost of Capital\&amp;F\&amp;A</oddFooter>
  </headerFooter>
  <customProperties>
    <customPr name="_pios_id" r:id="rId2"/>
  </customProperties>
  <drawing r:id="rId3"/>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heetViews>
  <sheetFormatPr defaultColWidth="10.6640625" defaultRowHeight="12"/>
  <cols>
    <col min="1" max="16384" width="10.6640625" style="494"/>
  </cols>
  <sheetData>
    <row r="1" spans="1:7" s="493" customFormat="1" ht="59.25">
      <c r="A1" s="492" t="s">
        <v>223</v>
      </c>
      <c r="B1" s="492"/>
      <c r="C1" s="492"/>
      <c r="D1" s="492"/>
      <c r="E1" s="492"/>
      <c r="F1" s="492"/>
      <c r="G1" s="492"/>
    </row>
    <row r="10" spans="1:7">
      <c r="B10" s="495"/>
    </row>
  </sheetData>
  <phoneticPr fontId="25"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0"/>
  <sheetViews>
    <sheetView workbookViewId="0"/>
  </sheetViews>
  <sheetFormatPr defaultColWidth="8.83203125" defaultRowHeight="12.75" outlineLevelCol="1"/>
  <cols>
    <col min="1" max="1" width="3.83203125" style="25"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3" width="9.1640625" style="23" customWidth="1"/>
    <col min="14" max="14" width="9.83203125" style="23" customWidth="1"/>
    <col min="15" max="15" width="9.1640625" style="23" customWidth="1"/>
    <col min="16" max="16" width="9.83203125" style="23" customWidth="1"/>
    <col min="17" max="21" width="8.83203125" style="23" customWidth="1"/>
    <col min="22" max="23" width="6" style="23" customWidth="1"/>
    <col min="24" max="24" width="8.83203125" style="23" customWidth="1" outlineLevel="1"/>
    <col min="25" max="25" width="10.83203125" style="23" bestFit="1" customWidth="1" outlineLevel="1"/>
    <col min="26" max="26" width="8.83203125" style="23" customWidth="1" outlineLevel="1"/>
    <col min="27" max="16384" width="8.83203125" style="23"/>
  </cols>
  <sheetData>
    <row r="1" spans="1:25" ht="12.75" customHeight="1">
      <c r="A1" s="231" t="s">
        <v>96</v>
      </c>
      <c r="B1" s="154"/>
      <c r="C1" s="154"/>
      <c r="D1" s="153"/>
      <c r="E1" s="155"/>
      <c r="F1" s="153"/>
      <c r="G1" s="154"/>
      <c r="H1" s="154"/>
      <c r="I1" s="154"/>
    </row>
    <row r="2" spans="1:25" s="57" customFormat="1" ht="12.75" customHeight="1">
      <c r="A2" s="265" t="e">
        <f>#REF!</f>
        <v>#REF!</v>
      </c>
      <c r="B2" s="156"/>
      <c r="C2" s="156"/>
      <c r="D2" s="156"/>
      <c r="E2" s="157"/>
      <c r="F2" s="156"/>
      <c r="G2" s="158"/>
      <c r="H2" s="157"/>
      <c r="I2" s="156"/>
      <c r="J2" s="196"/>
      <c r="K2" s="196"/>
      <c r="L2" s="196"/>
      <c r="M2" s="196"/>
      <c r="N2" s="196"/>
      <c r="O2" s="196"/>
      <c r="P2" s="196"/>
      <c r="Q2" s="196"/>
      <c r="R2" s="196"/>
      <c r="S2" s="196"/>
      <c r="T2" s="196"/>
      <c r="U2" s="196"/>
    </row>
    <row r="3" spans="1:25" s="57" customFormat="1" ht="12.75" customHeight="1">
      <c r="A3" s="265"/>
      <c r="B3" s="156"/>
      <c r="C3" s="156"/>
      <c r="D3" s="156"/>
      <c r="E3" s="157"/>
      <c r="F3" s="156"/>
      <c r="G3" s="158"/>
      <c r="H3" s="157"/>
      <c r="I3" s="156"/>
      <c r="J3" s="196"/>
      <c r="K3" s="196"/>
      <c r="L3" s="196"/>
      <c r="M3" s="196"/>
      <c r="N3" s="196"/>
      <c r="O3" s="196"/>
      <c r="P3" s="196"/>
      <c r="Q3" s="196"/>
      <c r="R3" s="196"/>
      <c r="S3" s="196"/>
      <c r="T3" s="196"/>
      <c r="U3" s="196"/>
    </row>
    <row r="4" spans="1:25" ht="11.1" customHeight="1">
      <c r="A4" s="178" t="s">
        <v>5</v>
      </c>
      <c r="B4" s="178" t="s">
        <v>27</v>
      </c>
      <c r="C4" s="178" t="s">
        <v>52</v>
      </c>
      <c r="D4" s="178" t="s">
        <v>64</v>
      </c>
      <c r="E4" s="178" t="s">
        <v>65</v>
      </c>
      <c r="F4" s="178" t="s">
        <v>66</v>
      </c>
      <c r="G4" s="178" t="s">
        <v>67</v>
      </c>
      <c r="H4" s="178" t="s">
        <v>68</v>
      </c>
      <c r="I4" s="178" t="s">
        <v>69</v>
      </c>
      <c r="J4" s="178" t="s">
        <v>72</v>
      </c>
      <c r="K4" s="178" t="s">
        <v>73</v>
      </c>
      <c r="L4" s="178" t="s">
        <v>74</v>
      </c>
      <c r="M4" s="178" t="s">
        <v>75</v>
      </c>
      <c r="N4" s="178" t="s">
        <v>76</v>
      </c>
      <c r="O4" s="178" t="s">
        <v>87</v>
      </c>
      <c r="P4" s="178" t="s">
        <v>88</v>
      </c>
      <c r="Q4" s="178" t="s">
        <v>89</v>
      </c>
      <c r="R4" s="178" t="s">
        <v>90</v>
      </c>
      <c r="S4" s="178" t="s">
        <v>91</v>
      </c>
      <c r="T4" s="178" t="s">
        <v>92</v>
      </c>
      <c r="U4" s="178" t="s">
        <v>168</v>
      </c>
      <c r="X4" s="466" t="s">
        <v>199</v>
      </c>
    </row>
    <row r="5" spans="1:25" ht="33.75">
      <c r="A5" s="357">
        <v>1</v>
      </c>
      <c r="B5" s="358" t="s">
        <v>127</v>
      </c>
      <c r="C5" s="358" t="s">
        <v>100</v>
      </c>
      <c r="D5" s="358" t="s">
        <v>57</v>
      </c>
      <c r="E5" s="358" t="s">
        <v>104</v>
      </c>
      <c r="F5" s="358" t="s">
        <v>117</v>
      </c>
      <c r="G5" s="358" t="s">
        <v>84</v>
      </c>
      <c r="H5" s="358" t="s">
        <v>94</v>
      </c>
      <c r="I5" s="358" t="s">
        <v>80</v>
      </c>
      <c r="J5" s="359">
        <v>41560</v>
      </c>
      <c r="K5" s="359">
        <v>41591</v>
      </c>
      <c r="L5" s="359">
        <v>41621</v>
      </c>
      <c r="M5" s="359" t="e">
        <f>'Pg 2 CapStructure'!#REF!</f>
        <v>#REF!</v>
      </c>
      <c r="N5" s="359" t="e">
        <f>'Pg 2 CapStructure'!#REF!</f>
        <v>#REF!</v>
      </c>
      <c r="O5" s="359" t="e">
        <f>'Pg 2 CapStructure'!#REF!</f>
        <v>#REF!</v>
      </c>
      <c r="P5" s="359" t="e">
        <f>'Pg 2 CapStructure'!#REF!</f>
        <v>#REF!</v>
      </c>
      <c r="Q5" s="359">
        <f>'Pg 2 CapStructure'!C6</f>
        <v>45291</v>
      </c>
      <c r="R5" s="359">
        <f>'Pg 2 CapStructure'!D6</f>
        <v>45322</v>
      </c>
      <c r="S5" s="359">
        <f>'Pg 2 CapStructure'!E6</f>
        <v>45351</v>
      </c>
      <c r="T5" s="359">
        <f>'Pg 2 CapStructure'!F6</f>
        <v>45382</v>
      </c>
      <c r="U5" s="359">
        <f>'Pg 2 CapStructure'!G6</f>
        <v>45412</v>
      </c>
      <c r="X5" s="467" t="s">
        <v>38</v>
      </c>
      <c r="Y5" s="467" t="s">
        <v>200</v>
      </c>
    </row>
    <row r="6" spans="1:25">
      <c r="A6" s="132">
        <f>A5+1</f>
        <v>2</v>
      </c>
      <c r="B6" s="136" t="s">
        <v>22</v>
      </c>
      <c r="C6" s="279">
        <v>6.9000000000000006E-2</v>
      </c>
      <c r="D6" s="280">
        <v>34242</v>
      </c>
      <c r="E6" s="280">
        <v>41548</v>
      </c>
      <c r="F6" s="269">
        <f>ROUND(((+J6+U6)+(SUM(K6:T6)*2))/22,0)</f>
        <v>0</v>
      </c>
      <c r="G6" s="281">
        <v>98.82208</v>
      </c>
      <c r="H6" s="180">
        <f t="shared" ref="H6:H27" si="0">ROUND(YIELD(D6,E6,C6,G6,100,2,2),4)</f>
        <v>7.0099999999999996E-2</v>
      </c>
      <c r="I6" s="269">
        <f t="shared" ref="I6:I27" si="1">ROUND(+H6*F6,0)</f>
        <v>0</v>
      </c>
      <c r="J6" s="269">
        <v>0</v>
      </c>
      <c r="K6" s="269">
        <v>0</v>
      </c>
      <c r="L6" s="269">
        <v>0</v>
      </c>
      <c r="M6" s="269">
        <v>0</v>
      </c>
      <c r="N6" s="269">
        <v>0</v>
      </c>
      <c r="O6" s="269">
        <v>0</v>
      </c>
      <c r="P6" s="269">
        <v>0</v>
      </c>
      <c r="Q6" s="269">
        <v>0</v>
      </c>
      <c r="R6" s="269">
        <v>0</v>
      </c>
      <c r="S6" s="269">
        <v>0</v>
      </c>
      <c r="T6" s="269">
        <v>0</v>
      </c>
      <c r="U6" s="269">
        <v>0</v>
      </c>
      <c r="X6" s="269">
        <f t="shared" ref="X6:X27" si="2">H6*U6</f>
        <v>0</v>
      </c>
    </row>
    <row r="7" spans="1:25">
      <c r="A7" s="132">
        <f>A6+1</f>
        <v>3</v>
      </c>
      <c r="B7" s="136" t="s">
        <v>23</v>
      </c>
      <c r="C7" s="279">
        <v>7.3499999999999996E-2</v>
      </c>
      <c r="D7" s="280">
        <v>34953</v>
      </c>
      <c r="E7" s="280">
        <v>42258</v>
      </c>
      <c r="F7" s="269">
        <f t="shared" ref="F7:F27" si="3">ROUND(((+J7+U7)+(SUM(K7:T7)*2))/22,0)</f>
        <v>10000000</v>
      </c>
      <c r="G7" s="281">
        <v>98.84387199999999</v>
      </c>
      <c r="H7" s="180">
        <f t="shared" si="0"/>
        <v>7.46E-2</v>
      </c>
      <c r="I7" s="269">
        <f t="shared" si="1"/>
        <v>746000</v>
      </c>
      <c r="J7" s="269">
        <v>10000000</v>
      </c>
      <c r="K7" s="269">
        <v>10000000</v>
      </c>
      <c r="L7" s="269">
        <v>10000000</v>
      </c>
      <c r="M7" s="269">
        <v>10000000</v>
      </c>
      <c r="N7" s="269">
        <v>10000000</v>
      </c>
      <c r="O7" s="269">
        <v>10000000</v>
      </c>
      <c r="P7" s="269">
        <v>10000000</v>
      </c>
      <c r="Q7" s="269">
        <v>10000000</v>
      </c>
      <c r="R7" s="269">
        <v>10000000</v>
      </c>
      <c r="S7" s="269">
        <v>10000000</v>
      </c>
      <c r="T7" s="269">
        <v>10000000</v>
      </c>
      <c r="U7" s="269">
        <v>10000000</v>
      </c>
      <c r="X7" s="269">
        <f t="shared" si="2"/>
        <v>746000</v>
      </c>
    </row>
    <row r="8" spans="1:25" s="27" customFormat="1">
      <c r="A8" s="132">
        <f>A7+1</f>
        <v>4</v>
      </c>
      <c r="B8" s="136" t="s">
        <v>23</v>
      </c>
      <c r="C8" s="279">
        <v>7.3599999999999999E-2</v>
      </c>
      <c r="D8" s="280">
        <v>34953</v>
      </c>
      <c r="E8" s="280">
        <v>42262</v>
      </c>
      <c r="F8" s="269">
        <f t="shared" si="3"/>
        <v>2000000</v>
      </c>
      <c r="G8" s="281">
        <v>98.843919999999997</v>
      </c>
      <c r="H8" s="180">
        <f t="shared" si="0"/>
        <v>7.4700000000000003E-2</v>
      </c>
      <c r="I8" s="269">
        <f t="shared" si="1"/>
        <v>149400</v>
      </c>
      <c r="J8" s="269">
        <v>2000000</v>
      </c>
      <c r="K8" s="269">
        <v>2000000</v>
      </c>
      <c r="L8" s="269">
        <v>2000000</v>
      </c>
      <c r="M8" s="269">
        <v>2000000</v>
      </c>
      <c r="N8" s="269">
        <v>2000000</v>
      </c>
      <c r="O8" s="269">
        <v>2000000</v>
      </c>
      <c r="P8" s="269">
        <v>2000000</v>
      </c>
      <c r="Q8" s="269">
        <v>2000000</v>
      </c>
      <c r="R8" s="269">
        <v>2000000</v>
      </c>
      <c r="S8" s="269">
        <v>2000000</v>
      </c>
      <c r="T8" s="269">
        <v>2000000</v>
      </c>
      <c r="U8" s="269">
        <v>2000000</v>
      </c>
      <c r="X8" s="269">
        <f t="shared" si="2"/>
        <v>149400</v>
      </c>
      <c r="Y8" s="23"/>
    </row>
    <row r="9" spans="1:25" s="27" customFormat="1">
      <c r="A9" s="132">
        <f>A8+1</f>
        <v>5</v>
      </c>
      <c r="B9" s="136" t="s">
        <v>95</v>
      </c>
      <c r="C9" s="279">
        <v>5.1970000000000002E-2</v>
      </c>
      <c r="D9" s="280">
        <v>38637</v>
      </c>
      <c r="E9" s="280">
        <v>42278</v>
      </c>
      <c r="F9" s="269">
        <f t="shared" si="3"/>
        <v>150000000</v>
      </c>
      <c r="G9" s="281">
        <v>99.193039993333343</v>
      </c>
      <c r="H9" s="180">
        <f t="shared" si="0"/>
        <v>5.2999999999999999E-2</v>
      </c>
      <c r="I9" s="269">
        <f>ROUND(+H9*F9,0)</f>
        <v>7950000</v>
      </c>
      <c r="J9" s="269">
        <v>150000000</v>
      </c>
      <c r="K9" s="269">
        <v>150000000</v>
      </c>
      <c r="L9" s="269">
        <v>150000000</v>
      </c>
      <c r="M9" s="269">
        <v>150000000</v>
      </c>
      <c r="N9" s="269">
        <v>150000000</v>
      </c>
      <c r="O9" s="269">
        <v>150000000</v>
      </c>
      <c r="P9" s="269">
        <v>150000000</v>
      </c>
      <c r="Q9" s="269">
        <v>150000000</v>
      </c>
      <c r="R9" s="269">
        <v>150000000</v>
      </c>
      <c r="S9" s="269">
        <v>150000000</v>
      </c>
      <c r="T9" s="269">
        <v>150000000</v>
      </c>
      <c r="U9" s="269">
        <v>150000000</v>
      </c>
      <c r="X9" s="269">
        <f t="shared" si="2"/>
        <v>7950000</v>
      </c>
      <c r="Y9" s="23"/>
    </row>
    <row r="10" spans="1:25" s="27" customFormat="1">
      <c r="A10" s="132">
        <f t="shared" ref="A10:A34" si="4">A9+1</f>
        <v>6</v>
      </c>
      <c r="B10" s="136" t="s">
        <v>95</v>
      </c>
      <c r="C10" s="279">
        <v>6.7500000000000004E-2</v>
      </c>
      <c r="D10" s="280">
        <v>39836</v>
      </c>
      <c r="E10" s="280">
        <v>42384</v>
      </c>
      <c r="F10" s="269">
        <f t="shared" si="3"/>
        <v>250000000</v>
      </c>
      <c r="G10" s="281">
        <v>99.239900000000006</v>
      </c>
      <c r="H10" s="180">
        <f t="shared" si="0"/>
        <v>6.8900000000000003E-2</v>
      </c>
      <c r="I10" s="269">
        <f>ROUND(+H10*F10,0)</f>
        <v>17225000</v>
      </c>
      <c r="J10" s="269">
        <v>250000000</v>
      </c>
      <c r="K10" s="269">
        <v>250000000</v>
      </c>
      <c r="L10" s="269">
        <v>250000000</v>
      </c>
      <c r="M10" s="269">
        <v>250000000</v>
      </c>
      <c r="N10" s="269">
        <v>250000000</v>
      </c>
      <c r="O10" s="269">
        <v>250000000</v>
      </c>
      <c r="P10" s="269">
        <v>250000000</v>
      </c>
      <c r="Q10" s="269">
        <v>250000000</v>
      </c>
      <c r="R10" s="269">
        <v>250000000</v>
      </c>
      <c r="S10" s="269">
        <v>250000000</v>
      </c>
      <c r="T10" s="269">
        <v>250000000</v>
      </c>
      <c r="U10" s="269">
        <v>250000000</v>
      </c>
      <c r="X10" s="269">
        <f t="shared" si="2"/>
        <v>17225000</v>
      </c>
      <c r="Y10" s="23"/>
    </row>
    <row r="11" spans="1:25" s="27" customFormat="1">
      <c r="A11" s="132">
        <f t="shared" si="4"/>
        <v>7</v>
      </c>
      <c r="B11" s="136" t="s">
        <v>21</v>
      </c>
      <c r="C11" s="279">
        <v>6.7400000000000002E-2</v>
      </c>
      <c r="D11" s="280">
        <v>35961</v>
      </c>
      <c r="E11" s="280">
        <v>43266</v>
      </c>
      <c r="F11" s="269">
        <f t="shared" si="3"/>
        <v>200000000</v>
      </c>
      <c r="G11" s="281">
        <v>98.98509159000001</v>
      </c>
      <c r="H11" s="180">
        <f t="shared" si="0"/>
        <v>6.83E-2</v>
      </c>
      <c r="I11" s="269">
        <f t="shared" si="1"/>
        <v>13660000</v>
      </c>
      <c r="J11" s="269">
        <v>200000000</v>
      </c>
      <c r="K11" s="269">
        <v>200000000</v>
      </c>
      <c r="L11" s="269">
        <v>200000000</v>
      </c>
      <c r="M11" s="269">
        <v>200000000</v>
      </c>
      <c r="N11" s="269">
        <v>200000000</v>
      </c>
      <c r="O11" s="269">
        <v>200000000</v>
      </c>
      <c r="P11" s="269">
        <v>200000000</v>
      </c>
      <c r="Q11" s="269">
        <v>200000000</v>
      </c>
      <c r="R11" s="269">
        <v>200000000</v>
      </c>
      <c r="S11" s="269">
        <v>200000000</v>
      </c>
      <c r="T11" s="269">
        <v>200000000</v>
      </c>
      <c r="U11" s="269">
        <v>200000000</v>
      </c>
      <c r="X11" s="269">
        <f t="shared" si="2"/>
        <v>13660000</v>
      </c>
    </row>
    <row r="12" spans="1:25" s="28" customFormat="1">
      <c r="A12" s="132">
        <f>A11+1</f>
        <v>8</v>
      </c>
      <c r="B12" s="136" t="s">
        <v>23</v>
      </c>
      <c r="C12" s="279">
        <v>7.1499999999999994E-2</v>
      </c>
      <c r="D12" s="280">
        <v>35053</v>
      </c>
      <c r="E12" s="280">
        <v>46010</v>
      </c>
      <c r="F12" s="269">
        <f t="shared" si="3"/>
        <v>15000000</v>
      </c>
      <c r="G12" s="281">
        <v>99.211911999999998</v>
      </c>
      <c r="H12" s="180">
        <f t="shared" si="0"/>
        <v>7.2099999999999997E-2</v>
      </c>
      <c r="I12" s="269">
        <f t="shared" si="1"/>
        <v>1081500</v>
      </c>
      <c r="J12" s="269">
        <v>15000000</v>
      </c>
      <c r="K12" s="269">
        <v>15000000</v>
      </c>
      <c r="L12" s="269">
        <v>15000000</v>
      </c>
      <c r="M12" s="269">
        <v>15000000</v>
      </c>
      <c r="N12" s="269">
        <v>15000000</v>
      </c>
      <c r="O12" s="269">
        <v>15000000</v>
      </c>
      <c r="P12" s="269">
        <v>15000000</v>
      </c>
      <c r="Q12" s="269">
        <v>15000000</v>
      </c>
      <c r="R12" s="269">
        <v>15000000</v>
      </c>
      <c r="S12" s="269">
        <v>15000000</v>
      </c>
      <c r="T12" s="269">
        <v>15000000</v>
      </c>
      <c r="U12" s="269">
        <v>15000000</v>
      </c>
      <c r="X12" s="269">
        <f t="shared" si="2"/>
        <v>1081500</v>
      </c>
      <c r="Y12" s="27"/>
    </row>
    <row r="13" spans="1:25" s="28" customFormat="1">
      <c r="A13" s="132">
        <f t="shared" si="4"/>
        <v>9</v>
      </c>
      <c r="B13" s="136" t="s">
        <v>23</v>
      </c>
      <c r="C13" s="279">
        <v>7.1999999999999995E-2</v>
      </c>
      <c r="D13" s="280">
        <v>35054</v>
      </c>
      <c r="E13" s="280">
        <v>46013</v>
      </c>
      <c r="F13" s="269">
        <f t="shared" si="3"/>
        <v>2000000</v>
      </c>
      <c r="G13" s="281">
        <v>99.211600000000004</v>
      </c>
      <c r="H13" s="180">
        <f t="shared" si="0"/>
        <v>7.2599999999999998E-2</v>
      </c>
      <c r="I13" s="269">
        <f t="shared" si="1"/>
        <v>145200</v>
      </c>
      <c r="J13" s="269">
        <v>2000000</v>
      </c>
      <c r="K13" s="269">
        <v>2000000</v>
      </c>
      <c r="L13" s="269">
        <v>2000000</v>
      </c>
      <c r="M13" s="269">
        <v>2000000</v>
      </c>
      <c r="N13" s="269">
        <v>2000000</v>
      </c>
      <c r="O13" s="269">
        <v>2000000</v>
      </c>
      <c r="P13" s="269">
        <v>2000000</v>
      </c>
      <c r="Q13" s="269">
        <v>2000000</v>
      </c>
      <c r="R13" s="269">
        <v>2000000</v>
      </c>
      <c r="S13" s="269">
        <v>2000000</v>
      </c>
      <c r="T13" s="269">
        <v>2000000</v>
      </c>
      <c r="U13" s="269">
        <v>2000000</v>
      </c>
      <c r="X13" s="269">
        <f t="shared" si="2"/>
        <v>145200</v>
      </c>
    </row>
    <row r="14" spans="1:25" s="28" customFormat="1">
      <c r="A14" s="132">
        <f t="shared" si="4"/>
        <v>10</v>
      </c>
      <c r="B14" s="136" t="s">
        <v>21</v>
      </c>
      <c r="C14" s="279">
        <v>7.0199999999999999E-2</v>
      </c>
      <c r="D14" s="280">
        <v>35786</v>
      </c>
      <c r="E14" s="280">
        <v>46722</v>
      </c>
      <c r="F14" s="269">
        <f t="shared" si="3"/>
        <v>300000000</v>
      </c>
      <c r="G14" s="281">
        <v>98.985735776666658</v>
      </c>
      <c r="H14" s="180">
        <f t="shared" si="0"/>
        <v>7.0999999999999994E-2</v>
      </c>
      <c r="I14" s="269">
        <f t="shared" si="1"/>
        <v>21300000</v>
      </c>
      <c r="J14" s="269">
        <v>300000000</v>
      </c>
      <c r="K14" s="269">
        <v>300000000</v>
      </c>
      <c r="L14" s="269">
        <v>300000000</v>
      </c>
      <c r="M14" s="269">
        <v>300000000</v>
      </c>
      <c r="N14" s="269">
        <v>300000000</v>
      </c>
      <c r="O14" s="269">
        <v>300000000</v>
      </c>
      <c r="P14" s="269">
        <v>300000000</v>
      </c>
      <c r="Q14" s="269">
        <v>300000000</v>
      </c>
      <c r="R14" s="269">
        <v>300000000</v>
      </c>
      <c r="S14" s="269">
        <v>300000000</v>
      </c>
      <c r="T14" s="269">
        <v>300000000</v>
      </c>
      <c r="U14" s="269">
        <v>300000000</v>
      </c>
      <c r="X14" s="269">
        <f t="shared" si="2"/>
        <v>21299999.999999996</v>
      </c>
    </row>
    <row r="15" spans="1:25">
      <c r="A15" s="132">
        <f t="shared" si="4"/>
        <v>11</v>
      </c>
      <c r="B15" s="136" t="s">
        <v>22</v>
      </c>
      <c r="C15" s="279">
        <v>7.0000000000000007E-2</v>
      </c>
      <c r="D15" s="280">
        <v>36228</v>
      </c>
      <c r="E15" s="280">
        <v>47186</v>
      </c>
      <c r="F15" s="269">
        <f t="shared" si="3"/>
        <v>100000000</v>
      </c>
      <c r="G15" s="281">
        <v>99.042870549999989</v>
      </c>
      <c r="H15" s="180">
        <f t="shared" si="0"/>
        <v>7.0800000000000002E-2</v>
      </c>
      <c r="I15" s="269">
        <f t="shared" si="1"/>
        <v>7080000</v>
      </c>
      <c r="J15" s="269">
        <v>100000000</v>
      </c>
      <c r="K15" s="269">
        <v>100000000</v>
      </c>
      <c r="L15" s="269">
        <v>100000000</v>
      </c>
      <c r="M15" s="269">
        <v>100000000</v>
      </c>
      <c r="N15" s="269">
        <v>100000000</v>
      </c>
      <c r="O15" s="269">
        <v>100000000</v>
      </c>
      <c r="P15" s="269">
        <v>100000000</v>
      </c>
      <c r="Q15" s="269">
        <v>100000000</v>
      </c>
      <c r="R15" s="269">
        <v>100000000</v>
      </c>
      <c r="S15" s="269">
        <v>100000000</v>
      </c>
      <c r="T15" s="269">
        <v>100000000</v>
      </c>
      <c r="U15" s="269">
        <v>100000000</v>
      </c>
      <c r="X15" s="269">
        <f t="shared" si="2"/>
        <v>7080000</v>
      </c>
      <c r="Y15" s="28"/>
    </row>
    <row r="16" spans="1:25">
      <c r="A16" s="132">
        <f>A15+1</f>
        <v>12</v>
      </c>
      <c r="B16" s="282" t="s">
        <v>24</v>
      </c>
      <c r="C16" s="279">
        <v>3.9E-2</v>
      </c>
      <c r="D16" s="283">
        <v>41417</v>
      </c>
      <c r="E16" s="284">
        <v>47908</v>
      </c>
      <c r="F16" s="269">
        <f t="shared" si="3"/>
        <v>138460000</v>
      </c>
      <c r="G16" s="281">
        <v>98.939099999999996</v>
      </c>
      <c r="H16" s="180">
        <f t="shared" si="0"/>
        <v>3.9800000000000002E-2</v>
      </c>
      <c r="I16" s="269">
        <f t="shared" si="1"/>
        <v>5510708</v>
      </c>
      <c r="J16" s="269">
        <v>138460000</v>
      </c>
      <c r="K16" s="269">
        <v>138460000</v>
      </c>
      <c r="L16" s="269">
        <v>138460000</v>
      </c>
      <c r="M16" s="269">
        <v>138460000</v>
      </c>
      <c r="N16" s="269">
        <v>138460000</v>
      </c>
      <c r="O16" s="269">
        <v>138460000</v>
      </c>
      <c r="P16" s="269">
        <v>138460000</v>
      </c>
      <c r="Q16" s="269">
        <v>138460000</v>
      </c>
      <c r="R16" s="269">
        <v>138460000</v>
      </c>
      <c r="S16" s="269">
        <v>138460000</v>
      </c>
      <c r="T16" s="269">
        <v>138460000</v>
      </c>
      <c r="U16" s="269">
        <v>138460000</v>
      </c>
      <c r="X16" s="269">
        <f t="shared" si="2"/>
        <v>5510708</v>
      </c>
    </row>
    <row r="17" spans="1:25">
      <c r="A17" s="132">
        <f t="shared" si="4"/>
        <v>13</v>
      </c>
      <c r="B17" s="282" t="s">
        <v>24</v>
      </c>
      <c r="C17" s="279">
        <v>0.04</v>
      </c>
      <c r="D17" s="283">
        <v>41417</v>
      </c>
      <c r="E17" s="284">
        <v>47908</v>
      </c>
      <c r="F17" s="269">
        <f t="shared" si="3"/>
        <v>23400000</v>
      </c>
      <c r="G17" s="281">
        <v>98.939099999999996</v>
      </c>
      <c r="H17" s="180">
        <f t="shared" si="0"/>
        <v>4.0800000000000003E-2</v>
      </c>
      <c r="I17" s="269">
        <f t="shared" si="1"/>
        <v>954720</v>
      </c>
      <c r="J17" s="269">
        <v>23400000</v>
      </c>
      <c r="K17" s="269">
        <v>23400000</v>
      </c>
      <c r="L17" s="269">
        <v>23400000</v>
      </c>
      <c r="M17" s="269">
        <v>23400000</v>
      </c>
      <c r="N17" s="269">
        <v>23400000</v>
      </c>
      <c r="O17" s="269">
        <v>23400000</v>
      </c>
      <c r="P17" s="269">
        <v>23400000</v>
      </c>
      <c r="Q17" s="269">
        <v>23400000</v>
      </c>
      <c r="R17" s="269">
        <v>23400000</v>
      </c>
      <c r="S17" s="269">
        <v>23400000</v>
      </c>
      <c r="T17" s="269">
        <v>23400000</v>
      </c>
      <c r="U17" s="269">
        <v>23400000</v>
      </c>
      <c r="X17" s="269">
        <f t="shared" si="2"/>
        <v>954720.00000000012</v>
      </c>
    </row>
    <row r="18" spans="1:25">
      <c r="A18" s="132">
        <f>A17+1</f>
        <v>14</v>
      </c>
      <c r="B18" s="136" t="s">
        <v>95</v>
      </c>
      <c r="C18" s="279">
        <v>5.4829999999999997E-2</v>
      </c>
      <c r="D18" s="280">
        <v>38499</v>
      </c>
      <c r="E18" s="280">
        <v>49461</v>
      </c>
      <c r="F18" s="269">
        <f t="shared" si="3"/>
        <v>250000000</v>
      </c>
      <c r="G18" s="281">
        <v>84.886606835999999</v>
      </c>
      <c r="H18" s="180">
        <f t="shared" si="0"/>
        <v>6.6500000000000004E-2</v>
      </c>
      <c r="I18" s="272">
        <f t="shared" si="1"/>
        <v>16625000</v>
      </c>
      <c r="J18" s="272">
        <v>250000000</v>
      </c>
      <c r="K18" s="272">
        <v>250000000</v>
      </c>
      <c r="L18" s="272">
        <v>250000000</v>
      </c>
      <c r="M18" s="272">
        <v>250000000</v>
      </c>
      <c r="N18" s="272">
        <v>250000000</v>
      </c>
      <c r="O18" s="272">
        <v>250000000</v>
      </c>
      <c r="P18" s="272">
        <v>250000000</v>
      </c>
      <c r="Q18" s="272">
        <v>250000000</v>
      </c>
      <c r="R18" s="272">
        <v>250000000</v>
      </c>
      <c r="S18" s="272">
        <v>250000000</v>
      </c>
      <c r="T18" s="272">
        <v>250000000</v>
      </c>
      <c r="U18" s="272">
        <v>250000000</v>
      </c>
      <c r="X18" s="269">
        <f t="shared" si="2"/>
        <v>16625000</v>
      </c>
    </row>
    <row r="19" spans="1:25">
      <c r="A19" s="132">
        <f t="shared" si="4"/>
        <v>15</v>
      </c>
      <c r="B19" s="136" t="s">
        <v>95</v>
      </c>
      <c r="C19" s="279">
        <v>6.7239999999999994E-2</v>
      </c>
      <c r="D19" s="280">
        <v>38898</v>
      </c>
      <c r="E19" s="280">
        <v>49841</v>
      </c>
      <c r="F19" s="269">
        <f t="shared" si="3"/>
        <v>250000000</v>
      </c>
      <c r="G19" s="281">
        <v>107.515271756</v>
      </c>
      <c r="H19" s="180">
        <f t="shared" si="0"/>
        <v>6.1699999999999998E-2</v>
      </c>
      <c r="I19" s="272">
        <f t="shared" si="1"/>
        <v>15425000</v>
      </c>
      <c r="J19" s="272">
        <v>250000000</v>
      </c>
      <c r="K19" s="272">
        <v>250000000</v>
      </c>
      <c r="L19" s="272">
        <v>250000000</v>
      </c>
      <c r="M19" s="272">
        <v>250000000</v>
      </c>
      <c r="N19" s="272">
        <v>250000000</v>
      </c>
      <c r="O19" s="272">
        <v>250000000</v>
      </c>
      <c r="P19" s="272">
        <v>250000000</v>
      </c>
      <c r="Q19" s="272">
        <v>250000000</v>
      </c>
      <c r="R19" s="272">
        <v>250000000</v>
      </c>
      <c r="S19" s="272">
        <v>250000000</v>
      </c>
      <c r="T19" s="272">
        <v>250000000</v>
      </c>
      <c r="U19" s="272">
        <v>250000000</v>
      </c>
      <c r="X19" s="269">
        <f t="shared" si="2"/>
        <v>15425000</v>
      </c>
    </row>
    <row r="20" spans="1:25">
      <c r="A20" s="132">
        <f t="shared" si="4"/>
        <v>16</v>
      </c>
      <c r="B20" s="136" t="s">
        <v>95</v>
      </c>
      <c r="C20" s="279">
        <v>6.2740000000000004E-2</v>
      </c>
      <c r="D20" s="280">
        <v>38978</v>
      </c>
      <c r="E20" s="280">
        <v>50114</v>
      </c>
      <c r="F20" s="269">
        <f t="shared" si="3"/>
        <v>300000000</v>
      </c>
      <c r="G20" s="281">
        <v>98.812700000000007</v>
      </c>
      <c r="H20" s="180">
        <f t="shared" si="0"/>
        <v>6.3600000000000004E-2</v>
      </c>
      <c r="I20" s="272">
        <f t="shared" si="1"/>
        <v>19080000</v>
      </c>
      <c r="J20" s="272">
        <v>300000000</v>
      </c>
      <c r="K20" s="272">
        <v>300000000</v>
      </c>
      <c r="L20" s="272">
        <v>300000000</v>
      </c>
      <c r="M20" s="272">
        <v>300000000</v>
      </c>
      <c r="N20" s="272">
        <v>300000000</v>
      </c>
      <c r="O20" s="272">
        <v>300000000</v>
      </c>
      <c r="P20" s="272">
        <v>300000000</v>
      </c>
      <c r="Q20" s="272">
        <v>300000000</v>
      </c>
      <c r="R20" s="272">
        <v>300000000</v>
      </c>
      <c r="S20" s="272">
        <v>300000000</v>
      </c>
      <c r="T20" s="272">
        <v>300000000</v>
      </c>
      <c r="U20" s="272">
        <v>300000000</v>
      </c>
      <c r="X20" s="269">
        <f t="shared" si="2"/>
        <v>19080000</v>
      </c>
    </row>
    <row r="21" spans="1:25">
      <c r="A21" s="132">
        <f t="shared" si="4"/>
        <v>17</v>
      </c>
      <c r="B21" s="136" t="s">
        <v>95</v>
      </c>
      <c r="C21" s="279">
        <v>5.7570000000000003E-2</v>
      </c>
      <c r="D21" s="280">
        <v>40067</v>
      </c>
      <c r="E21" s="280">
        <v>51058</v>
      </c>
      <c r="F21" s="269">
        <f t="shared" si="3"/>
        <v>350000000</v>
      </c>
      <c r="G21" s="281">
        <v>98.983599999999996</v>
      </c>
      <c r="H21" s="180">
        <f t="shared" si="0"/>
        <v>5.8299999999999998E-2</v>
      </c>
      <c r="I21" s="272">
        <f t="shared" si="1"/>
        <v>20405000</v>
      </c>
      <c r="J21" s="272">
        <v>350000000</v>
      </c>
      <c r="K21" s="272">
        <v>350000000</v>
      </c>
      <c r="L21" s="272">
        <v>350000000</v>
      </c>
      <c r="M21" s="272">
        <v>350000000</v>
      </c>
      <c r="N21" s="272">
        <v>350000000</v>
      </c>
      <c r="O21" s="272">
        <v>350000000</v>
      </c>
      <c r="P21" s="272">
        <v>350000000</v>
      </c>
      <c r="Q21" s="272">
        <v>350000000</v>
      </c>
      <c r="R21" s="272">
        <v>350000000</v>
      </c>
      <c r="S21" s="272">
        <v>350000000</v>
      </c>
      <c r="T21" s="272">
        <v>350000000</v>
      </c>
      <c r="U21" s="272">
        <v>350000000</v>
      </c>
      <c r="X21" s="269">
        <f t="shared" si="2"/>
        <v>20405000</v>
      </c>
    </row>
    <row r="22" spans="1:25">
      <c r="A22" s="132">
        <f t="shared" si="4"/>
        <v>18</v>
      </c>
      <c r="B22" s="136" t="s">
        <v>95</v>
      </c>
      <c r="C22" s="279">
        <v>5.7950000000000002E-2</v>
      </c>
      <c r="D22" s="280">
        <v>40245</v>
      </c>
      <c r="E22" s="280">
        <v>51210</v>
      </c>
      <c r="F22" s="269">
        <f t="shared" si="3"/>
        <v>325000000</v>
      </c>
      <c r="G22" s="281">
        <v>98.958799999999997</v>
      </c>
      <c r="H22" s="180">
        <f t="shared" si="0"/>
        <v>5.8700000000000002E-2</v>
      </c>
      <c r="I22" s="272">
        <f t="shared" si="1"/>
        <v>19077500</v>
      </c>
      <c r="J22" s="272">
        <v>325000000</v>
      </c>
      <c r="K22" s="272">
        <v>325000000</v>
      </c>
      <c r="L22" s="272">
        <v>325000000</v>
      </c>
      <c r="M22" s="272">
        <v>325000000</v>
      </c>
      <c r="N22" s="272">
        <v>325000000</v>
      </c>
      <c r="O22" s="272">
        <v>325000000</v>
      </c>
      <c r="P22" s="272">
        <v>325000000</v>
      </c>
      <c r="Q22" s="272">
        <v>325000000</v>
      </c>
      <c r="R22" s="272">
        <v>325000000</v>
      </c>
      <c r="S22" s="272">
        <v>325000000</v>
      </c>
      <c r="T22" s="272">
        <v>325000000</v>
      </c>
      <c r="U22" s="272">
        <v>325000000</v>
      </c>
      <c r="X22" s="269">
        <f t="shared" si="2"/>
        <v>19077500</v>
      </c>
    </row>
    <row r="23" spans="1:25">
      <c r="A23" s="132">
        <f t="shared" si="4"/>
        <v>19</v>
      </c>
      <c r="B23" s="136" t="s">
        <v>95</v>
      </c>
      <c r="C23" s="279">
        <v>5.7639999999999997E-2</v>
      </c>
      <c r="D23" s="280">
        <v>40358</v>
      </c>
      <c r="E23" s="280">
        <v>51332</v>
      </c>
      <c r="F23" s="269">
        <f t="shared" si="3"/>
        <v>250000000</v>
      </c>
      <c r="G23" s="281">
        <v>98.965199999999996</v>
      </c>
      <c r="H23" s="180">
        <f t="shared" si="0"/>
        <v>5.8400000000000001E-2</v>
      </c>
      <c r="I23" s="272">
        <f t="shared" si="1"/>
        <v>14600000</v>
      </c>
      <c r="J23" s="272">
        <v>250000000</v>
      </c>
      <c r="K23" s="272">
        <v>250000000</v>
      </c>
      <c r="L23" s="272">
        <v>250000000</v>
      </c>
      <c r="M23" s="272">
        <v>250000000</v>
      </c>
      <c r="N23" s="272">
        <v>250000000</v>
      </c>
      <c r="O23" s="272">
        <v>250000000</v>
      </c>
      <c r="P23" s="272">
        <v>250000000</v>
      </c>
      <c r="Q23" s="272">
        <v>250000000</v>
      </c>
      <c r="R23" s="272">
        <v>250000000</v>
      </c>
      <c r="S23" s="272">
        <v>250000000</v>
      </c>
      <c r="T23" s="272">
        <v>250000000</v>
      </c>
      <c r="U23" s="272">
        <v>250000000</v>
      </c>
      <c r="X23" s="269">
        <f t="shared" si="2"/>
        <v>14600000</v>
      </c>
    </row>
    <row r="24" spans="1:25">
      <c r="A24" s="132">
        <v>25</v>
      </c>
      <c r="B24" s="136" t="s">
        <v>95</v>
      </c>
      <c r="C24" s="279">
        <v>5.638E-2</v>
      </c>
      <c r="D24" s="280">
        <v>40627</v>
      </c>
      <c r="E24" s="280">
        <v>51606</v>
      </c>
      <c r="F24" s="269">
        <f t="shared" si="3"/>
        <v>300000000</v>
      </c>
      <c r="G24" s="281">
        <v>98.971000000000004</v>
      </c>
      <c r="H24" s="180">
        <f t="shared" si="0"/>
        <v>5.7099999999999998E-2</v>
      </c>
      <c r="I24" s="272">
        <f t="shared" si="1"/>
        <v>17130000</v>
      </c>
      <c r="J24" s="272">
        <v>300000000</v>
      </c>
      <c r="K24" s="272">
        <v>300000000</v>
      </c>
      <c r="L24" s="272">
        <v>300000000</v>
      </c>
      <c r="M24" s="272">
        <v>300000000</v>
      </c>
      <c r="N24" s="272">
        <v>300000000</v>
      </c>
      <c r="O24" s="272">
        <v>300000000</v>
      </c>
      <c r="P24" s="272">
        <v>300000000</v>
      </c>
      <c r="Q24" s="272">
        <v>300000000</v>
      </c>
      <c r="R24" s="272">
        <v>300000000</v>
      </c>
      <c r="S24" s="272">
        <v>300000000</v>
      </c>
      <c r="T24" s="272">
        <v>300000000</v>
      </c>
      <c r="U24" s="272">
        <v>300000000</v>
      </c>
      <c r="X24" s="269">
        <f t="shared" si="2"/>
        <v>17130000</v>
      </c>
    </row>
    <row r="25" spans="1:25">
      <c r="A25" s="132">
        <v>26</v>
      </c>
      <c r="B25" s="136" t="s">
        <v>95</v>
      </c>
      <c r="C25" s="279">
        <v>4.4339999999999997E-2</v>
      </c>
      <c r="D25" s="280">
        <v>40863</v>
      </c>
      <c r="E25" s="280">
        <v>51820</v>
      </c>
      <c r="F25" s="269">
        <f t="shared" si="3"/>
        <v>250000000</v>
      </c>
      <c r="G25" s="281">
        <v>98.962999999999994</v>
      </c>
      <c r="H25" s="180">
        <f t="shared" si="0"/>
        <v>4.4999999999999998E-2</v>
      </c>
      <c r="I25" s="272">
        <f t="shared" si="1"/>
        <v>11250000</v>
      </c>
      <c r="J25" s="272">
        <v>250000000</v>
      </c>
      <c r="K25" s="272">
        <v>250000000</v>
      </c>
      <c r="L25" s="272">
        <v>250000000</v>
      </c>
      <c r="M25" s="272">
        <v>250000000</v>
      </c>
      <c r="N25" s="272">
        <v>250000000</v>
      </c>
      <c r="O25" s="272">
        <v>250000000</v>
      </c>
      <c r="P25" s="272">
        <v>250000000</v>
      </c>
      <c r="Q25" s="272">
        <v>250000000</v>
      </c>
      <c r="R25" s="272">
        <v>250000000</v>
      </c>
      <c r="S25" s="272">
        <v>250000000</v>
      </c>
      <c r="T25" s="272">
        <v>250000000</v>
      </c>
      <c r="U25" s="272">
        <v>250000000</v>
      </c>
      <c r="X25" s="269">
        <f t="shared" si="2"/>
        <v>11250000</v>
      </c>
    </row>
    <row r="26" spans="1:25">
      <c r="A26" s="132">
        <v>27</v>
      </c>
      <c r="B26" s="136" t="s">
        <v>95</v>
      </c>
      <c r="C26" s="279">
        <v>4.7E-2</v>
      </c>
      <c r="D26" s="280">
        <v>40869</v>
      </c>
      <c r="E26" s="280">
        <v>55472</v>
      </c>
      <c r="F26" s="269">
        <f t="shared" si="3"/>
        <v>45000000</v>
      </c>
      <c r="G26" s="281">
        <v>98.863900000000001</v>
      </c>
      <c r="H26" s="180">
        <f t="shared" si="0"/>
        <v>4.7600000000000003E-2</v>
      </c>
      <c r="I26" s="272">
        <f t="shared" si="1"/>
        <v>2142000</v>
      </c>
      <c r="J26" s="272">
        <v>45000000</v>
      </c>
      <c r="K26" s="272">
        <v>45000000</v>
      </c>
      <c r="L26" s="272">
        <v>45000000</v>
      </c>
      <c r="M26" s="272">
        <v>45000000</v>
      </c>
      <c r="N26" s="272">
        <v>45000000</v>
      </c>
      <c r="O26" s="272">
        <v>45000000</v>
      </c>
      <c r="P26" s="272">
        <v>45000000</v>
      </c>
      <c r="Q26" s="272">
        <v>45000000</v>
      </c>
      <c r="R26" s="272">
        <v>45000000</v>
      </c>
      <c r="S26" s="272">
        <v>45000000</v>
      </c>
      <c r="T26" s="272">
        <v>45000000</v>
      </c>
      <c r="U26" s="272">
        <v>45000000</v>
      </c>
      <c r="X26" s="269">
        <f t="shared" si="2"/>
        <v>2142000</v>
      </c>
    </row>
    <row r="27" spans="1:25">
      <c r="A27" s="132">
        <v>28</v>
      </c>
      <c r="B27" s="136" t="s">
        <v>126</v>
      </c>
      <c r="C27" s="279">
        <v>6.9739999999999996E-2</v>
      </c>
      <c r="D27" s="280">
        <v>39237</v>
      </c>
      <c r="E27" s="280">
        <v>42887</v>
      </c>
      <c r="F27" s="269">
        <f t="shared" si="3"/>
        <v>250000000</v>
      </c>
      <c r="G27" s="281">
        <v>98.226200000000006</v>
      </c>
      <c r="H27" s="180">
        <f t="shared" si="0"/>
        <v>7.2300000000000003E-2</v>
      </c>
      <c r="I27" s="272">
        <f t="shared" si="1"/>
        <v>18075000</v>
      </c>
      <c r="J27" s="269">
        <v>250000000</v>
      </c>
      <c r="K27" s="269">
        <v>250000000</v>
      </c>
      <c r="L27" s="269">
        <v>250000000</v>
      </c>
      <c r="M27" s="269">
        <v>250000000</v>
      </c>
      <c r="N27" s="269">
        <v>250000000</v>
      </c>
      <c r="O27" s="269">
        <v>250000000</v>
      </c>
      <c r="P27" s="269">
        <v>250000000</v>
      </c>
      <c r="Q27" s="269">
        <v>250000000</v>
      </c>
      <c r="R27" s="269">
        <v>250000000</v>
      </c>
      <c r="S27" s="269">
        <v>250000000</v>
      </c>
      <c r="T27" s="269">
        <v>250000000</v>
      </c>
      <c r="U27" s="269">
        <v>250000000</v>
      </c>
      <c r="X27" s="269">
        <f t="shared" si="2"/>
        <v>18075000</v>
      </c>
    </row>
    <row r="28" spans="1:25">
      <c r="A28" s="132">
        <f t="shared" si="4"/>
        <v>29</v>
      </c>
      <c r="B28" s="136"/>
      <c r="C28" s="279"/>
      <c r="D28" s="280"/>
      <c r="E28" s="280"/>
      <c r="F28" s="269"/>
      <c r="G28" s="289"/>
      <c r="H28" s="180"/>
      <c r="I28" s="272"/>
      <c r="J28" s="269"/>
      <c r="K28" s="269"/>
      <c r="L28" s="269"/>
      <c r="M28" s="269"/>
      <c r="N28" s="269"/>
      <c r="O28" s="269"/>
      <c r="P28" s="269"/>
      <c r="Q28" s="269"/>
      <c r="R28" s="269"/>
      <c r="S28" s="269"/>
      <c r="T28" s="269"/>
      <c r="U28" s="269"/>
      <c r="X28" s="468">
        <f>SUM(X6:X27)</f>
        <v>229612028</v>
      </c>
    </row>
    <row r="29" spans="1:25" ht="13.5" thickBot="1">
      <c r="A29" s="132">
        <f t="shared" si="4"/>
        <v>30</v>
      </c>
      <c r="B29" s="136"/>
      <c r="C29" s="138" t="s">
        <v>116</v>
      </c>
      <c r="D29" s="280"/>
      <c r="E29" s="280"/>
      <c r="F29" s="269"/>
      <c r="G29" s="285"/>
      <c r="H29" s="180"/>
      <c r="I29" s="286">
        <f>'Pg 7 Reacquired Debt'!I32</f>
        <v>1925956.96</v>
      </c>
      <c r="J29" s="228"/>
      <c r="K29" s="228"/>
      <c r="L29" s="228"/>
      <c r="M29" s="228"/>
      <c r="N29" s="228"/>
      <c r="O29" s="228"/>
      <c r="P29" s="228"/>
      <c r="Q29" s="228"/>
      <c r="R29" s="228"/>
      <c r="S29" s="228"/>
      <c r="T29" s="228"/>
      <c r="U29" s="228"/>
      <c r="X29" s="468">
        <f>I29</f>
        <v>1925956.96</v>
      </c>
    </row>
    <row r="30" spans="1:25" ht="13.5" thickBot="1">
      <c r="A30" s="132">
        <f t="shared" si="4"/>
        <v>31</v>
      </c>
      <c r="B30" s="138" t="s">
        <v>129</v>
      </c>
      <c r="C30" s="279"/>
      <c r="D30" s="280"/>
      <c r="E30" s="280"/>
      <c r="F30" s="286">
        <f>SUM(F6:F29)</f>
        <v>3760860000</v>
      </c>
      <c r="G30" s="287"/>
      <c r="H30" s="213">
        <f>ROUND(+I30/F30,4)</f>
        <v>6.1600000000000002E-2</v>
      </c>
      <c r="I30" s="290">
        <f t="shared" ref="I30:U30" si="5">SUM(I6:I29)</f>
        <v>231537984.96000001</v>
      </c>
      <c r="J30" s="290">
        <f t="shared" si="5"/>
        <v>3760860000</v>
      </c>
      <c r="K30" s="290">
        <f t="shared" si="5"/>
        <v>3760860000</v>
      </c>
      <c r="L30" s="290">
        <f t="shared" si="5"/>
        <v>3760860000</v>
      </c>
      <c r="M30" s="290">
        <f t="shared" si="5"/>
        <v>3760860000</v>
      </c>
      <c r="N30" s="290">
        <f t="shared" si="5"/>
        <v>3760860000</v>
      </c>
      <c r="O30" s="290">
        <f t="shared" si="5"/>
        <v>3760860000</v>
      </c>
      <c r="P30" s="290">
        <f t="shared" si="5"/>
        <v>3760860000</v>
      </c>
      <c r="Q30" s="290">
        <f t="shared" si="5"/>
        <v>3760860000</v>
      </c>
      <c r="R30" s="290">
        <f t="shared" si="5"/>
        <v>3760860000</v>
      </c>
      <c r="S30" s="290">
        <f t="shared" si="5"/>
        <v>3760860000</v>
      </c>
      <c r="T30" s="290">
        <f t="shared" si="5"/>
        <v>3760860000</v>
      </c>
      <c r="U30" s="290">
        <f t="shared" si="5"/>
        <v>3760860000</v>
      </c>
      <c r="X30" s="290">
        <f>SUM(X28:X29)</f>
        <v>231537984.96000001</v>
      </c>
      <c r="Y30" s="469">
        <f>X30/U30</f>
        <v>6.156516992390039E-2</v>
      </c>
    </row>
    <row r="31" spans="1:25">
      <c r="A31" s="132">
        <f t="shared" si="4"/>
        <v>32</v>
      </c>
      <c r="B31" s="136"/>
      <c r="C31" s="279"/>
      <c r="D31" s="280"/>
      <c r="E31" s="280"/>
      <c r="F31" s="288"/>
      <c r="G31" s="285"/>
      <c r="H31" s="243"/>
      <c r="I31" s="288"/>
      <c r="J31" s="491"/>
      <c r="K31" s="491"/>
      <c r="L31" s="491"/>
      <c r="M31" s="491"/>
      <c r="N31" s="491"/>
      <c r="O31" s="491"/>
      <c r="P31" s="491"/>
      <c r="Q31" s="491"/>
      <c r="R31" s="491"/>
      <c r="S31" s="491"/>
      <c r="T31" s="491"/>
      <c r="U31" s="491"/>
      <c r="X31" s="270">
        <f>H31*U31</f>
        <v>0</v>
      </c>
    </row>
    <row r="32" spans="1:25">
      <c r="A32" s="132">
        <f t="shared" si="4"/>
        <v>33</v>
      </c>
      <c r="B32" s="138"/>
      <c r="C32" s="135"/>
      <c r="D32" s="135"/>
      <c r="E32" s="135"/>
      <c r="F32" s="288"/>
      <c r="G32" s="25"/>
      <c r="H32" s="243"/>
      <c r="I32" s="288"/>
      <c r="J32" s="339"/>
      <c r="K32" s="339"/>
      <c r="L32" s="339"/>
      <c r="M32" s="339"/>
      <c r="N32" s="339"/>
      <c r="O32" s="339"/>
      <c r="P32" s="339"/>
      <c r="Q32" s="339"/>
      <c r="R32" s="339"/>
      <c r="S32" s="339"/>
      <c r="T32" s="339"/>
      <c r="U32" s="339"/>
      <c r="X32" s="269">
        <f>I32</f>
        <v>0</v>
      </c>
    </row>
    <row r="33" spans="1:55">
      <c r="A33" s="132">
        <f t="shared" si="4"/>
        <v>34</v>
      </c>
      <c r="B33" s="134" t="s">
        <v>85</v>
      </c>
      <c r="C33" s="135"/>
      <c r="D33" s="135"/>
      <c r="E33" s="135"/>
      <c r="F33" s="135"/>
      <c r="G33" s="135"/>
      <c r="H33" s="135"/>
      <c r="I33" s="135"/>
      <c r="X33" s="288"/>
      <c r="Y33" s="243"/>
    </row>
    <row r="34" spans="1:55">
      <c r="A34" s="132">
        <f t="shared" si="4"/>
        <v>35</v>
      </c>
      <c r="B34" s="134" t="s">
        <v>93</v>
      </c>
      <c r="C34" s="135"/>
      <c r="D34" s="135"/>
      <c r="E34" s="135"/>
      <c r="F34" s="135"/>
      <c r="G34" s="137"/>
      <c r="H34" s="135"/>
      <c r="I34" s="135"/>
    </row>
    <row r="35" spans="1:55">
      <c r="A35" s="132"/>
      <c r="B35" s="134"/>
      <c r="C35" s="135"/>
      <c r="D35" s="135"/>
      <c r="E35" s="135"/>
      <c r="F35" s="135"/>
      <c r="G35" s="137"/>
      <c r="H35" s="135"/>
      <c r="I35" s="135"/>
    </row>
    <row r="36" spans="1:55">
      <c r="A36" s="132"/>
      <c r="B36" s="133"/>
      <c r="C36" s="133"/>
      <c r="D36" s="133"/>
      <c r="E36" s="317" t="str">
        <f>IF((F30-'Pg 2 CapStructure'!Q16)&gt;1,"Total LTD ERROR",IF((F30-'Pg 2 CapStructure'!Q16)&lt;-1,"Total LTD ERROR",""))</f>
        <v>Total LTD ERROR</v>
      </c>
      <c r="G36" s="133"/>
      <c r="H36" s="291"/>
      <c r="I36" s="292"/>
      <c r="J36" s="293"/>
      <c r="K36" s="293"/>
      <c r="L36" s="293"/>
      <c r="M36" s="293"/>
      <c r="N36" s="293"/>
      <c r="O36" s="293"/>
      <c r="P36" s="293"/>
      <c r="Q36" s="293"/>
      <c r="R36" s="293"/>
      <c r="S36" s="293"/>
      <c r="T36" s="293"/>
      <c r="U36" s="293"/>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row>
    <row r="37" spans="1:55">
      <c r="A37" s="44"/>
      <c r="B37" s="294"/>
      <c r="C37" s="294"/>
      <c r="D37" s="294"/>
      <c r="E37" s="294"/>
      <c r="F37" s="268"/>
      <c r="G37" s="294"/>
      <c r="H37" s="135"/>
      <c r="I37" s="177"/>
      <c r="J37" s="295"/>
      <c r="K37" s="295"/>
      <c r="L37" s="295"/>
      <c r="M37" s="136"/>
      <c r="N37" s="136"/>
      <c r="O37" s="136"/>
      <c r="P37" s="136"/>
      <c r="Q37" s="136"/>
      <c r="R37" s="136"/>
      <c r="S37" s="136"/>
      <c r="T37" s="136"/>
      <c r="U37" s="136"/>
    </row>
    <row r="38" spans="1:55">
      <c r="A38" s="44"/>
      <c r="B38" s="294"/>
      <c r="C38" s="294"/>
      <c r="D38" s="294"/>
      <c r="E38" s="294"/>
      <c r="F38" s="267"/>
      <c r="G38" s="294"/>
      <c r="H38" s="133"/>
      <c r="I38" s="292"/>
      <c r="J38" s="270"/>
      <c r="K38" s="270"/>
      <c r="L38" s="270"/>
      <c r="M38" s="270"/>
      <c r="N38" s="270"/>
      <c r="O38" s="270"/>
      <c r="P38" s="270"/>
      <c r="Q38" s="270"/>
      <c r="R38" s="270"/>
      <c r="S38" s="270"/>
      <c r="T38" s="270"/>
      <c r="U38" s="270"/>
    </row>
    <row r="39" spans="1:55">
      <c r="A39" s="44"/>
      <c r="B39" s="28"/>
      <c r="C39" s="28"/>
      <c r="D39" s="28"/>
      <c r="E39" s="28"/>
      <c r="F39" s="268"/>
      <c r="G39" s="28"/>
      <c r="H39" s="28"/>
      <c r="I39" s="45"/>
      <c r="J39" s="218" t="str">
        <f t="shared" ref="J39:U39" si="6">IF(J38&lt;&gt;0,"ERROR","")</f>
        <v/>
      </c>
      <c r="K39" s="218" t="str">
        <f t="shared" si="6"/>
        <v/>
      </c>
      <c r="L39" s="218" t="str">
        <f t="shared" si="6"/>
        <v/>
      </c>
      <c r="M39" s="218" t="str">
        <f t="shared" si="6"/>
        <v/>
      </c>
      <c r="N39" s="218" t="str">
        <f t="shared" si="6"/>
        <v/>
      </c>
      <c r="O39" s="218" t="str">
        <f t="shared" si="6"/>
        <v/>
      </c>
      <c r="P39" s="218" t="str">
        <f t="shared" si="6"/>
        <v/>
      </c>
      <c r="Q39" s="218" t="str">
        <f t="shared" si="6"/>
        <v/>
      </c>
      <c r="R39" s="218" t="str">
        <f t="shared" si="6"/>
        <v/>
      </c>
      <c r="S39" s="218" t="str">
        <f t="shared" si="6"/>
        <v/>
      </c>
      <c r="T39" s="218" t="str">
        <f t="shared" si="6"/>
        <v/>
      </c>
      <c r="U39" s="44" t="str">
        <f t="shared" si="6"/>
        <v/>
      </c>
    </row>
    <row r="40" spans="1:55">
      <c r="A40" s="44"/>
      <c r="B40" s="28"/>
      <c r="C40" s="28"/>
      <c r="D40" s="28"/>
      <c r="E40" s="28"/>
      <c r="F40" s="45"/>
      <c r="G40" s="28"/>
      <c r="H40" s="180"/>
    </row>
    <row r="41" spans="1:55">
      <c r="A41" s="46"/>
      <c r="B41" s="47"/>
      <c r="C41" s="48"/>
      <c r="D41" s="49"/>
      <c r="E41" s="49"/>
      <c r="F41" s="259"/>
      <c r="G41" s="51"/>
      <c r="H41" s="180"/>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45"/>
  <sheetViews>
    <sheetView workbookViewId="0"/>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B1" s="340" t="s">
        <v>4</v>
      </c>
      <c r="C1" s="340"/>
      <c r="D1" s="340"/>
      <c r="E1" s="340"/>
      <c r="F1" s="340"/>
    </row>
    <row r="2" spans="1:12">
      <c r="A2" s="102"/>
      <c r="B2" s="17"/>
      <c r="C2" s="17"/>
      <c r="D2" s="17"/>
      <c r="E2" s="17"/>
      <c r="F2" s="17"/>
    </row>
    <row r="3" spans="1:12" ht="15.75">
      <c r="B3" s="341" t="s">
        <v>6</v>
      </c>
      <c r="C3" s="341"/>
      <c r="D3" s="341"/>
      <c r="E3" s="341"/>
      <c r="F3" s="341"/>
    </row>
    <row r="4" spans="1:12" ht="15.75">
      <c r="B4" s="342" t="s">
        <v>58</v>
      </c>
      <c r="C4" s="342"/>
      <c r="D4" s="342"/>
      <c r="E4" s="342"/>
      <c r="F4" s="342"/>
      <c r="H4" s="236"/>
      <c r="L4" s="239"/>
    </row>
    <row r="5" spans="1:12">
      <c r="A5" s="103"/>
      <c r="B5" s="264" t="e">
        <f>#REF!</f>
        <v>#REF!</v>
      </c>
      <c r="C5" s="264"/>
      <c r="D5" s="264"/>
      <c r="E5" s="264"/>
      <c r="F5" s="264"/>
      <c r="H5" s="236"/>
      <c r="L5" s="239"/>
    </row>
    <row r="6" spans="1:12">
      <c r="A6" s="18"/>
      <c r="C6" s="19"/>
      <c r="H6" s="236"/>
      <c r="L6" s="239"/>
    </row>
    <row r="7" spans="1:12" ht="18">
      <c r="A7" s="18"/>
      <c r="B7" s="496" t="s">
        <v>224</v>
      </c>
      <c r="C7" s="497"/>
      <c r="D7" s="497"/>
      <c r="E7" s="497"/>
      <c r="F7" s="498"/>
      <c r="H7" s="236"/>
      <c r="L7" s="239"/>
    </row>
    <row r="8" spans="1:12" ht="15.75">
      <c r="A8" s="18"/>
      <c r="B8" s="499" t="s">
        <v>225</v>
      </c>
      <c r="C8" s="500"/>
      <c r="D8" s="500"/>
      <c r="E8" s="500"/>
      <c r="F8" s="501"/>
      <c r="H8" s="236"/>
      <c r="L8" s="239"/>
    </row>
    <row r="9" spans="1:12">
      <c r="A9" s="191">
        <v>1</v>
      </c>
      <c r="B9" s="127" t="s">
        <v>5</v>
      </c>
      <c r="C9" s="127" t="s">
        <v>27</v>
      </c>
      <c r="D9" s="127" t="s">
        <v>52</v>
      </c>
      <c r="E9" s="127" t="s">
        <v>64</v>
      </c>
      <c r="F9" s="127" t="s">
        <v>65</v>
      </c>
      <c r="H9" s="236"/>
      <c r="L9" s="239"/>
    </row>
    <row r="10" spans="1:12">
      <c r="A10" s="191">
        <f t="shared" ref="A10:A24" si="0">+A9+1</f>
        <v>2</v>
      </c>
      <c r="B10" s="103"/>
      <c r="C10" s="103"/>
      <c r="D10" s="103"/>
      <c r="E10" s="103"/>
      <c r="F10" s="103"/>
      <c r="H10" s="236"/>
      <c r="L10" s="239"/>
    </row>
    <row r="11" spans="1:12">
      <c r="A11" s="191">
        <f t="shared" si="0"/>
        <v>3</v>
      </c>
      <c r="B11" s="104" t="s">
        <v>2</v>
      </c>
      <c r="C11" s="105"/>
      <c r="D11" s="105"/>
      <c r="E11" s="105"/>
      <c r="F11" s="105" t="s">
        <v>7</v>
      </c>
      <c r="H11" s="236"/>
      <c r="L11" s="239"/>
    </row>
    <row r="12" spans="1:12">
      <c r="A12" s="191">
        <f t="shared" si="0"/>
        <v>4</v>
      </c>
      <c r="B12" s="105"/>
      <c r="C12" s="106"/>
      <c r="D12" s="105"/>
      <c r="E12" s="105"/>
      <c r="F12" s="106" t="s">
        <v>8</v>
      </c>
      <c r="H12" s="236"/>
      <c r="L12" s="239"/>
    </row>
    <row r="13" spans="1:12">
      <c r="A13" s="191">
        <f t="shared" si="0"/>
        <v>5</v>
      </c>
      <c r="B13" s="107" t="s">
        <v>9</v>
      </c>
      <c r="C13" s="107" t="s">
        <v>79</v>
      </c>
      <c r="D13" s="107" t="s">
        <v>10</v>
      </c>
      <c r="E13" s="107" t="s">
        <v>11</v>
      </c>
      <c r="F13" s="107" t="s">
        <v>12</v>
      </c>
      <c r="H13" s="236"/>
      <c r="L13" s="239"/>
    </row>
    <row r="14" spans="1:12">
      <c r="A14" s="191">
        <f t="shared" si="0"/>
        <v>6</v>
      </c>
      <c r="B14" s="108"/>
      <c r="C14" s="108"/>
      <c r="D14" s="108"/>
      <c r="E14" s="108"/>
      <c r="F14" s="108"/>
      <c r="H14" s="236"/>
      <c r="L14" s="239"/>
    </row>
    <row r="15" spans="1:12">
      <c r="A15" s="191">
        <f t="shared" si="0"/>
        <v>7</v>
      </c>
      <c r="B15" s="109" t="s">
        <v>13</v>
      </c>
      <c r="C15" s="165" t="e">
        <f>#REF!</f>
        <v>#REF!</v>
      </c>
      <c r="D15" s="546" t="e">
        <f>#REF!</f>
        <v>#REF!</v>
      </c>
      <c r="E15" s="347" t="e">
        <f>'A2  STD Cost Rate-Prior Fac'!F23</f>
        <v>#REF!</v>
      </c>
      <c r="F15" s="179" t="e">
        <f>ROUND(D15*E15,5)</f>
        <v>#REF!</v>
      </c>
      <c r="L15" s="236"/>
    </row>
    <row r="16" spans="1:12">
      <c r="A16" s="191">
        <f t="shared" si="0"/>
        <v>8</v>
      </c>
      <c r="B16" s="108"/>
      <c r="C16" s="167"/>
      <c r="D16" s="179"/>
      <c r="E16" s="166"/>
      <c r="F16" s="179"/>
      <c r="L16" s="236"/>
    </row>
    <row r="17" spans="1:12">
      <c r="A17" s="191">
        <f t="shared" si="0"/>
        <v>9</v>
      </c>
      <c r="B17" s="109" t="s">
        <v>14</v>
      </c>
      <c r="C17" s="167" t="e">
        <f>#REF!</f>
        <v>#REF!</v>
      </c>
      <c r="D17" s="502" t="e">
        <f>#REF!</f>
        <v>#REF!</v>
      </c>
      <c r="E17" s="168" t="e">
        <f>#REF!</f>
        <v>#REF!</v>
      </c>
      <c r="F17" s="179" t="e">
        <f>ROUND(D17*E17,5)</f>
        <v>#REF!</v>
      </c>
      <c r="L17" s="236"/>
    </row>
    <row r="18" spans="1:12">
      <c r="A18" s="191">
        <f t="shared" si="0"/>
        <v>10</v>
      </c>
      <c r="B18" s="110"/>
      <c r="C18" s="167"/>
      <c r="D18" s="179"/>
      <c r="E18" s="170"/>
      <c r="F18" s="355"/>
      <c r="H18" s="503"/>
      <c r="I18" s="503"/>
      <c r="J18" s="503"/>
      <c r="K18" s="503"/>
      <c r="L18" s="503"/>
    </row>
    <row r="19" spans="1:12">
      <c r="A19" s="191">
        <f t="shared" si="0"/>
        <v>11</v>
      </c>
      <c r="B19" s="109" t="s">
        <v>15</v>
      </c>
      <c r="C19" s="171" t="e">
        <f>#REF!</f>
        <v>#REF!</v>
      </c>
      <c r="D19" s="335" t="e">
        <f>#REF!</f>
        <v>#REF!</v>
      </c>
      <c r="E19" s="504" t="e">
        <f>#REF!</f>
        <v>#REF!</v>
      </c>
      <c r="F19" s="356" t="e">
        <f>ROUND(D19*E19,5)</f>
        <v>#REF!</v>
      </c>
      <c r="H19" s="250"/>
      <c r="I19" s="250"/>
      <c r="J19" s="251"/>
      <c r="K19" s="252"/>
      <c r="L19" s="168"/>
    </row>
    <row r="20" spans="1:12">
      <c r="A20" s="191">
        <f t="shared" si="0"/>
        <v>12</v>
      </c>
      <c r="B20" s="110"/>
      <c r="C20" s="168"/>
      <c r="D20" s="172"/>
      <c r="E20" s="173"/>
      <c r="F20" s="168"/>
      <c r="H20" s="250"/>
      <c r="I20" s="250"/>
      <c r="J20" s="251"/>
      <c r="K20" s="252"/>
      <c r="L20" s="168"/>
    </row>
    <row r="21" spans="1:12">
      <c r="A21" s="191">
        <f t="shared" si="0"/>
        <v>13</v>
      </c>
      <c r="B21" s="109" t="s">
        <v>16</v>
      </c>
      <c r="C21" s="174" t="e">
        <f>ROUND(SUM(C15:C19),2)</f>
        <v>#REF!</v>
      </c>
      <c r="D21" s="242" t="e">
        <f>SUM(D15:D19)</f>
        <v>#REF!</v>
      </c>
      <c r="E21" s="175"/>
      <c r="F21" s="225" t="e">
        <f>ROUND(SUM(F15:F19),5)</f>
        <v>#REF!</v>
      </c>
      <c r="H21" s="111"/>
      <c r="I21" s="111"/>
      <c r="J21" s="251"/>
      <c r="K21" s="168"/>
      <c r="L21" s="253"/>
    </row>
    <row r="22" spans="1:12">
      <c r="A22" s="191">
        <f t="shared" si="0"/>
        <v>14</v>
      </c>
      <c r="B22" s="103"/>
      <c r="C22" s="111"/>
      <c r="D22" s="111"/>
      <c r="E22" s="111"/>
      <c r="F22" s="111"/>
      <c r="H22" s="103"/>
      <c r="I22" s="103"/>
      <c r="J22" s="103"/>
    </row>
    <row r="23" spans="1:12">
      <c r="A23" s="191">
        <f t="shared" si="0"/>
        <v>15</v>
      </c>
      <c r="B23" s="103"/>
      <c r="C23" s="103"/>
      <c r="D23" s="103"/>
      <c r="E23" s="139"/>
      <c r="F23" s="103"/>
    </row>
    <row r="24" spans="1:12">
      <c r="A24" s="191">
        <f t="shared" si="0"/>
        <v>16</v>
      </c>
      <c r="B24" s="109" t="s">
        <v>226</v>
      </c>
      <c r="C24" s="103"/>
      <c r="D24" s="103"/>
      <c r="E24" s="103"/>
      <c r="F24" s="103"/>
      <c r="G24" s="240"/>
    </row>
    <row r="25" spans="1:12">
      <c r="A25" s="15"/>
      <c r="B25" s="103"/>
      <c r="C25" s="103"/>
      <c r="D25" s="103"/>
      <c r="E25" s="103"/>
      <c r="F25" s="103"/>
    </row>
    <row r="26" spans="1:12">
      <c r="A26" s="15"/>
      <c r="B26" s="103"/>
      <c r="C26" s="167"/>
      <c r="D26" s="103"/>
      <c r="E26" s="103"/>
      <c r="F26" s="103"/>
    </row>
    <row r="27" spans="1:12">
      <c r="A27" s="15"/>
      <c r="B27" s="103"/>
      <c r="C27" s="167"/>
      <c r="D27" s="103"/>
      <c r="E27" s="103"/>
      <c r="F27" s="103"/>
    </row>
    <row r="28" spans="1:12">
      <c r="A28" s="15"/>
      <c r="B28" s="103"/>
      <c r="C28" s="167"/>
      <c r="D28" s="103"/>
      <c r="E28" s="103"/>
      <c r="F28" s="103"/>
    </row>
    <row r="29" spans="1:12">
      <c r="A29" s="15"/>
      <c r="B29" s="103"/>
      <c r="D29" s="103"/>
      <c r="E29" s="103"/>
      <c r="F29" s="103"/>
    </row>
    <row r="30" spans="1:12">
      <c r="A30" s="15"/>
      <c r="B30" s="103"/>
      <c r="C30" s="192"/>
      <c r="D30" s="103"/>
      <c r="E30" s="103"/>
      <c r="F30" s="103"/>
    </row>
    <row r="31" spans="1:12">
      <c r="A31" s="15"/>
      <c r="B31" s="103"/>
      <c r="C31" s="103"/>
      <c r="D31" s="103"/>
      <c r="E31" s="103"/>
      <c r="F31" s="103"/>
    </row>
    <row r="32" spans="1:12">
      <c r="A32" s="15"/>
      <c r="B32" s="103"/>
      <c r="C32" s="103"/>
      <c r="D32" s="103"/>
      <c r="E32" s="103"/>
      <c r="F32" s="103"/>
    </row>
    <row r="33" spans="2:6">
      <c r="B33" s="103"/>
      <c r="C33" s="103"/>
      <c r="D33" s="103"/>
      <c r="E33" s="103"/>
      <c r="F33" s="103"/>
    </row>
    <row r="34" spans="2:6">
      <c r="B34" s="103"/>
      <c r="C34" s="103"/>
      <c r="D34" s="103"/>
      <c r="E34" s="103"/>
      <c r="F34" s="103"/>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5" type="noConversion"/>
  <printOptions horizontalCentered="1"/>
  <pageMargins left="0.6" right="0.75" top="0.75" bottom="0.72" header="0.5" footer="0.34"/>
  <pageSetup orientation="landscape" r:id="rId1"/>
  <headerFooter alignWithMargins="0">
    <oddFooter>&amp;C&amp;A&amp;R&amp;8                   &amp;F</oddFooter>
  </headerFooter>
  <customProperties>
    <customPr name="_pios_id" r:id="rId2"/>
  </customProperties>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07"/>
  <sheetViews>
    <sheetView workbookViewId="0"/>
  </sheetViews>
  <sheetFormatPr defaultColWidth="11.5" defaultRowHeight="12.75"/>
  <cols>
    <col min="1" max="1" width="8.33203125" style="5" customWidth="1"/>
    <col min="2" max="2" width="46" style="5" customWidth="1"/>
    <col min="3" max="3" width="15.832031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ht="20.25">
      <c r="B1" s="505" t="s">
        <v>227</v>
      </c>
      <c r="C1" s="505"/>
      <c r="D1" s="505"/>
      <c r="E1" s="505"/>
      <c r="F1" s="505"/>
      <c r="G1" s="506"/>
    </row>
    <row r="2" spans="1:8">
      <c r="A2" s="3" t="s">
        <v>2</v>
      </c>
      <c r="B2" s="4"/>
      <c r="C2" s="4"/>
      <c r="D2" s="4"/>
      <c r="E2" s="4"/>
      <c r="F2" s="4"/>
      <c r="G2" s="4"/>
      <c r="H2" s="4"/>
    </row>
    <row r="3" spans="1:8" ht="15.75">
      <c r="A3" s="34"/>
      <c r="B3" s="332" t="s">
        <v>25</v>
      </c>
      <c r="C3" s="199"/>
      <c r="D3" s="199"/>
      <c r="E3" s="199"/>
      <c r="F3" s="199"/>
    </row>
    <row r="4" spans="1:8" ht="15.75">
      <c r="A4" s="34"/>
      <c r="B4" s="332" t="s">
        <v>37</v>
      </c>
      <c r="C4" s="199"/>
      <c r="D4" s="199"/>
      <c r="E4" s="199"/>
      <c r="F4" s="199"/>
    </row>
    <row r="5" spans="1:8" ht="15.75" customHeight="1">
      <c r="B5" s="333" t="e">
        <f>#REF!</f>
        <v>#REF!</v>
      </c>
      <c r="C5" s="200"/>
      <c r="D5" s="200"/>
      <c r="E5" s="200"/>
      <c r="F5" s="200"/>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89989070.959999993</v>
      </c>
      <c r="D13" s="209">
        <f>IF(E13=0,"NA",(E13/C13))</f>
        <v>5.6773199406302662E-2</v>
      </c>
      <c r="E13" s="76">
        <f>'A3  STD Int &amp; Fees-Prior Fac'!D11</f>
        <v>5108967.47</v>
      </c>
      <c r="F13" s="74"/>
      <c r="G13" s="75"/>
    </row>
    <row r="14" spans="1:8">
      <c r="A14" s="3">
        <f t="shared" si="0"/>
        <v>7</v>
      </c>
      <c r="B14" s="67" t="s">
        <v>115</v>
      </c>
      <c r="C14" s="76">
        <f>'A3  STD Int &amp; Fees-Prior Fac'!C12</f>
        <v>0</v>
      </c>
      <c r="D14" s="209" t="e">
        <f>IF(E14=0,"NA",(E14/C14))</f>
        <v>#REF!</v>
      </c>
      <c r="E14" s="76" t="e">
        <f>'A3  STD Int &amp; Fees-Prior Fac'!D12</f>
        <v>#REF!</v>
      </c>
      <c r="F14" s="74"/>
      <c r="G14" s="75"/>
    </row>
    <row r="15" spans="1:8">
      <c r="A15" s="3">
        <f t="shared" si="0"/>
        <v>8</v>
      </c>
      <c r="B15" s="67" t="s">
        <v>149</v>
      </c>
      <c r="C15" s="76" t="e">
        <f>'A3  STD Int &amp; Fees-Prior Fac'!C13</f>
        <v>#REF!</v>
      </c>
      <c r="D15" s="209" t="e">
        <f>IF(E15=0,"NA",(E15/C15))</f>
        <v>#REF!</v>
      </c>
      <c r="E15" s="76" t="e">
        <f>'A3  STD Int &amp; Fees-Prior Fac'!D13</f>
        <v>#REF!</v>
      </c>
      <c r="F15" s="74"/>
      <c r="G15" s="75"/>
    </row>
    <row r="16" spans="1:8">
      <c r="A16" s="3">
        <f t="shared" si="0"/>
        <v>9</v>
      </c>
      <c r="B16" s="67" t="s">
        <v>150</v>
      </c>
      <c r="C16" s="76" t="e">
        <f>'A3  STD Int &amp; Fees-Prior Fac'!C14</f>
        <v>#REF!</v>
      </c>
      <c r="D16" s="209" t="e">
        <f>IF(E16=0,"NA",(E16/C16))</f>
        <v>#REF!</v>
      </c>
      <c r="E16" s="76" t="e">
        <f>'A3  STD Int &amp; Fees-Prior Fac'!D14</f>
        <v>#REF!</v>
      </c>
      <c r="F16" s="74"/>
      <c r="G16" s="75"/>
    </row>
    <row r="17" spans="1:7">
      <c r="A17" s="3">
        <f t="shared" si="0"/>
        <v>10</v>
      </c>
      <c r="B17" s="325" t="s">
        <v>157</v>
      </c>
      <c r="C17" s="327" t="e">
        <f>SUM(C13:C16)</f>
        <v>#REF!</v>
      </c>
      <c r="D17" s="328" t="e">
        <f>IF(E17=0,"NA",(E17/C17))</f>
        <v>#REF!</v>
      </c>
      <c r="E17" s="326" t="e">
        <f>SUM(E13:E16)</f>
        <v>#REF!</v>
      </c>
      <c r="F17" s="74"/>
      <c r="G17" s="75"/>
    </row>
    <row r="18" spans="1:7">
      <c r="A18" s="3">
        <f t="shared" si="0"/>
        <v>11</v>
      </c>
      <c r="B18" s="67"/>
      <c r="C18" s="86"/>
      <c r="D18" s="210"/>
      <c r="E18" s="77"/>
      <c r="F18" s="67"/>
      <c r="G18" s="75"/>
    </row>
    <row r="19" spans="1:7">
      <c r="A19" s="3">
        <f t="shared" si="0"/>
        <v>12</v>
      </c>
      <c r="B19" s="71" t="s">
        <v>54</v>
      </c>
      <c r="C19" s="87"/>
      <c r="D19" s="88"/>
      <c r="E19" s="346" t="e">
        <f>'A3  STD Int &amp; Fees-Prior Fac'!H16</f>
        <v>#REF!</v>
      </c>
      <c r="F19" s="189" t="s">
        <v>77</v>
      </c>
      <c r="G19" s="75"/>
    </row>
    <row r="20" spans="1:7">
      <c r="A20" s="3">
        <f t="shared" si="0"/>
        <v>13</v>
      </c>
      <c r="B20" s="71"/>
      <c r="C20" s="78"/>
      <c r="D20" s="79"/>
      <c r="E20" s="83"/>
      <c r="F20" s="74"/>
      <c r="G20" s="75"/>
    </row>
    <row r="21" spans="1:7">
      <c r="A21" s="3">
        <f t="shared" si="0"/>
        <v>14</v>
      </c>
      <c r="B21" s="71" t="s">
        <v>55</v>
      </c>
      <c r="C21" s="78"/>
      <c r="D21" s="79"/>
      <c r="E21" s="346">
        <f>-'A4  STD Amort-Prior Fac'!E25</f>
        <v>293659.07999999996</v>
      </c>
      <c r="F21" s="189" t="s">
        <v>98</v>
      </c>
      <c r="G21" s="75"/>
    </row>
    <row r="22" spans="1:7" ht="13.5" thickBot="1">
      <c r="A22" s="3">
        <f t="shared" si="0"/>
        <v>15</v>
      </c>
      <c r="B22" s="67"/>
      <c r="C22" s="77"/>
      <c r="D22" s="76"/>
      <c r="E22" s="84"/>
      <c r="G22" s="67"/>
    </row>
    <row r="23" spans="1:7" ht="13.5" thickBot="1">
      <c r="A23" s="3">
        <f t="shared" si="0"/>
        <v>16</v>
      </c>
      <c r="B23" s="80" t="s">
        <v>39</v>
      </c>
      <c r="C23" s="81" t="e">
        <f>C17</f>
        <v>#REF!</v>
      </c>
      <c r="D23" s="82"/>
      <c r="E23" s="81" t="e">
        <f>SUM(E17:E22)</f>
        <v>#REF!</v>
      </c>
      <c r="F23" s="214"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0" t="s">
        <v>174</v>
      </c>
      <c r="C26" s="507"/>
      <c r="D26" s="507"/>
      <c r="E26" s="507"/>
      <c r="F26" s="71"/>
      <c r="G26" s="10"/>
    </row>
    <row r="27" spans="1:7">
      <c r="A27" s="3">
        <f t="shared" si="0"/>
        <v>20</v>
      </c>
      <c r="B27" s="130" t="s">
        <v>228</v>
      </c>
      <c r="C27" s="507"/>
      <c r="D27" s="507"/>
      <c r="E27" s="507"/>
      <c r="F27" s="71"/>
      <c r="G27" s="10"/>
    </row>
    <row r="28" spans="1:7">
      <c r="A28" s="3">
        <f t="shared" si="0"/>
        <v>21</v>
      </c>
      <c r="B28" s="130" t="s">
        <v>229</v>
      </c>
      <c r="C28" s="71"/>
      <c r="D28" s="71"/>
      <c r="E28" s="71"/>
      <c r="F28" s="71"/>
      <c r="G28" s="10"/>
    </row>
    <row r="29" spans="1:7">
      <c r="A29" s="3"/>
      <c r="B29" s="130"/>
      <c r="E29" s="10"/>
      <c r="F29" s="9"/>
      <c r="G29" s="10"/>
    </row>
    <row r="30" spans="1:7">
      <c r="A30" s="3"/>
      <c r="B30" s="130"/>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5" type="noConversion"/>
  <printOptions horizontalCentered="1"/>
  <pageMargins left="0.75" right="0.75" top="0.65" bottom="0.63" header="0.5" footer="0.31"/>
  <pageSetup scale="10" orientation="landscape" r:id="rId1"/>
  <headerFooter alignWithMargins="0">
    <oddFooter>&amp;C&amp;A&amp;R&amp;8&amp;F</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O41"/>
  <sheetViews>
    <sheetView workbookViewId="0"/>
  </sheetViews>
  <sheetFormatPr defaultRowHeight="11.25"/>
  <cols>
    <col min="1" max="1" width="5.1640625" customWidth="1"/>
    <col min="2" max="2" width="24.6640625" customWidth="1"/>
    <col min="3" max="3" width="16.1640625" customWidth="1"/>
    <col min="4" max="4" width="15.1640625" customWidth="1"/>
    <col min="5" max="5" width="11.83203125" customWidth="1"/>
    <col min="6" max="6" width="15" customWidth="1"/>
    <col min="7" max="7" width="14.33203125" customWidth="1"/>
    <col min="8" max="8" width="14.83203125" customWidth="1"/>
    <col min="9" max="10" width="12.83203125" customWidth="1"/>
    <col min="11" max="11" width="5.83203125" customWidth="1"/>
    <col min="12" max="12" width="8.5" customWidth="1"/>
    <col min="13" max="13" width="10" customWidth="1"/>
    <col min="14" max="14" width="11.1640625" customWidth="1"/>
    <col min="15" max="15" width="11.5" customWidth="1"/>
  </cols>
  <sheetData>
    <row r="1" spans="1:15" ht="20.25">
      <c r="A1" s="35"/>
      <c r="B1" s="36" t="s">
        <v>46</v>
      </c>
      <c r="C1" s="36"/>
      <c r="D1" s="35"/>
      <c r="E1" s="508" t="s">
        <v>227</v>
      </c>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4" t="e">
        <f>#REF!</f>
        <v>#REF!</v>
      </c>
      <c r="C3" s="255"/>
      <c r="D3" s="256"/>
      <c r="E3" s="256"/>
      <c r="F3" s="256"/>
      <c r="G3" s="257"/>
      <c r="H3" s="257"/>
      <c r="I3" s="257"/>
      <c r="J3" s="257"/>
      <c r="K3" s="35"/>
      <c r="L3" s="35"/>
      <c r="N3" s="35"/>
      <c r="O3" s="35"/>
    </row>
    <row r="4" spans="1:15" ht="12">
      <c r="A4" s="35"/>
      <c r="B4" s="36"/>
      <c r="C4" s="43"/>
      <c r="D4" s="35"/>
      <c r="E4" s="35"/>
      <c r="F4" s="35"/>
      <c r="G4" s="35"/>
      <c r="H4" s="35"/>
      <c r="I4" s="35"/>
      <c r="J4" s="35"/>
      <c r="K4" s="35"/>
      <c r="L4" s="35"/>
      <c r="N4" s="35"/>
      <c r="O4" s="35"/>
    </row>
    <row r="5" spans="1:15" ht="13.5" thickBot="1">
      <c r="A5" s="190">
        <v>1</v>
      </c>
      <c r="B5" s="348" t="s">
        <v>5</v>
      </c>
      <c r="C5" s="348" t="s">
        <v>27</v>
      </c>
      <c r="D5" s="348" t="s">
        <v>52</v>
      </c>
      <c r="E5" s="348" t="s">
        <v>64</v>
      </c>
      <c r="F5" s="348" t="s">
        <v>65</v>
      </c>
      <c r="G5" s="348" t="s">
        <v>66</v>
      </c>
      <c r="H5" s="348" t="s">
        <v>67</v>
      </c>
      <c r="I5" s="348" t="s">
        <v>68</v>
      </c>
      <c r="J5" s="348" t="s">
        <v>69</v>
      </c>
      <c r="K5" s="69"/>
      <c r="L5" s="69"/>
      <c r="N5" s="35"/>
      <c r="O5" s="35"/>
    </row>
    <row r="6" spans="1:15" ht="12">
      <c r="A6" s="190">
        <f t="shared" ref="A6:A40" si="0">+A5+1</f>
        <v>2</v>
      </c>
      <c r="B6" s="349" t="s">
        <v>121</v>
      </c>
      <c r="C6" s="350"/>
      <c r="D6" s="350"/>
      <c r="E6" s="350"/>
      <c r="F6" s="350"/>
      <c r="G6" s="350"/>
      <c r="H6" s="149"/>
      <c r="I6" s="149"/>
      <c r="J6" s="149"/>
      <c r="K6" s="351"/>
      <c r="M6" s="35"/>
      <c r="N6" s="35"/>
      <c r="O6" s="35"/>
    </row>
    <row r="7" spans="1:15" ht="12">
      <c r="A7" s="190">
        <f t="shared" si="0"/>
        <v>3</v>
      </c>
      <c r="B7" s="509"/>
      <c r="C7" s="204"/>
      <c r="D7" s="204"/>
      <c r="E7" s="204"/>
      <c r="F7" s="204"/>
      <c r="G7" s="204"/>
      <c r="H7" s="89"/>
      <c r="I7" s="89"/>
      <c r="J7" s="89"/>
      <c r="K7" s="151"/>
      <c r="M7" s="35"/>
      <c r="N7" s="35"/>
      <c r="O7" s="35"/>
    </row>
    <row r="8" spans="1:15" ht="12">
      <c r="A8" s="190">
        <f t="shared" si="0"/>
        <v>4</v>
      </c>
      <c r="B8" s="203"/>
      <c r="C8" s="204"/>
      <c r="D8" s="382" t="s">
        <v>230</v>
      </c>
      <c r="E8" s="211" t="s">
        <v>231</v>
      </c>
      <c r="F8" s="211" t="s">
        <v>232</v>
      </c>
      <c r="G8" s="383" t="s">
        <v>230</v>
      </c>
      <c r="H8" s="38"/>
      <c r="I8" s="38"/>
      <c r="J8" s="38"/>
      <c r="K8" s="352" t="s">
        <v>2</v>
      </c>
      <c r="L8" s="35"/>
      <c r="M8" s="271"/>
      <c r="N8" s="35"/>
      <c r="O8" s="35"/>
    </row>
    <row r="9" spans="1:15" ht="12">
      <c r="A9" s="190">
        <f t="shared" si="0"/>
        <v>5</v>
      </c>
      <c r="B9" s="203"/>
      <c r="C9" s="211" t="s">
        <v>50</v>
      </c>
      <c r="D9" s="211" t="s">
        <v>114</v>
      </c>
      <c r="E9" s="211" t="s">
        <v>50</v>
      </c>
      <c r="F9" s="211" t="s">
        <v>233</v>
      </c>
      <c r="G9" s="211" t="s">
        <v>50</v>
      </c>
      <c r="H9" s="211" t="s">
        <v>131</v>
      </c>
      <c r="I9" s="38"/>
      <c r="J9" s="38"/>
      <c r="K9" s="352"/>
      <c r="L9" s="202"/>
      <c r="M9" s="35"/>
      <c r="N9" s="35"/>
      <c r="O9" s="35"/>
    </row>
    <row r="10" spans="1:15" ht="12">
      <c r="A10" s="190">
        <f t="shared" si="0"/>
        <v>6</v>
      </c>
      <c r="B10" s="203"/>
      <c r="C10" s="212" t="s">
        <v>151</v>
      </c>
      <c r="D10" s="212" t="s">
        <v>38</v>
      </c>
      <c r="E10" s="212" t="s">
        <v>99</v>
      </c>
      <c r="F10" s="212" t="s">
        <v>242</v>
      </c>
      <c r="G10" s="212" t="s">
        <v>99</v>
      </c>
      <c r="H10" s="212" t="s">
        <v>152</v>
      </c>
      <c r="I10" s="40"/>
      <c r="J10" s="38"/>
      <c r="K10" s="352"/>
      <c r="L10" s="202"/>
      <c r="M10" s="237"/>
      <c r="N10" s="35"/>
      <c r="O10" s="35"/>
    </row>
    <row r="11" spans="1:15" ht="12">
      <c r="A11" s="190">
        <f t="shared" si="0"/>
        <v>7</v>
      </c>
      <c r="B11" s="203" t="s">
        <v>36</v>
      </c>
      <c r="C11" s="258">
        <f>'Pg 4 STD OS &amp; Comm Fees'!C11</f>
        <v>89989070.959999993</v>
      </c>
      <c r="D11" s="258">
        <f>G11*C11</f>
        <v>5108967.47</v>
      </c>
      <c r="E11" s="266">
        <f>'Pg 4 STD OS &amp; Comm Fees'!E11</f>
        <v>5.6773199406302662E-2</v>
      </c>
      <c r="F11" s="266">
        <v>0</v>
      </c>
      <c r="G11" s="266">
        <f>SUM(E11:F11)</f>
        <v>5.6773199406302662E-2</v>
      </c>
      <c r="H11" s="510">
        <v>0</v>
      </c>
      <c r="I11" s="343"/>
      <c r="J11" s="38"/>
      <c r="K11" s="352"/>
      <c r="L11" s="35"/>
      <c r="M11" s="201"/>
      <c r="N11" s="35"/>
      <c r="O11" s="35"/>
    </row>
    <row r="12" spans="1:15" ht="12">
      <c r="A12" s="190">
        <f t="shared" si="0"/>
        <v>8</v>
      </c>
      <c r="B12" s="203" t="s">
        <v>115</v>
      </c>
      <c r="C12" s="258">
        <f>'Pg 4 STD OS &amp; Comm Fees'!C12</f>
        <v>0</v>
      </c>
      <c r="D12" s="258" t="e">
        <f>G12*C12</f>
        <v>#REF!</v>
      </c>
      <c r="E12" s="266" t="str">
        <f>'Pg 4 STD OS &amp; Comm Fees'!E12</f>
        <v>NA</v>
      </c>
      <c r="F12" s="266">
        <v>0</v>
      </c>
      <c r="G12" s="266" t="e">
        <f>(D11+D13+D14)/(C11+C13+C14)</f>
        <v>#REF!</v>
      </c>
      <c r="H12" s="510">
        <v>0</v>
      </c>
      <c r="I12" s="343"/>
      <c r="J12" s="38"/>
      <c r="K12" s="352"/>
      <c r="L12" s="35"/>
      <c r="M12" s="201"/>
      <c r="N12" s="35"/>
      <c r="O12" s="35"/>
    </row>
    <row r="13" spans="1:15" ht="12">
      <c r="A13" s="190">
        <f t="shared" si="0"/>
        <v>9</v>
      </c>
      <c r="B13" s="203" t="s">
        <v>234</v>
      </c>
      <c r="C13" s="258" t="e">
        <f>'Pg 4 STD OS &amp; Comm Fees'!#REF!</f>
        <v>#REF!</v>
      </c>
      <c r="D13" s="258" t="e">
        <f>G13*C13</f>
        <v>#REF!</v>
      </c>
      <c r="E13" s="266" t="e">
        <f>'Pg 4 STD OS &amp; Comm Fees'!#REF!</f>
        <v>#REF!</v>
      </c>
      <c r="F13" s="266">
        <f>$C$38</f>
        <v>-3.2500000000000003E-3</v>
      </c>
      <c r="G13" s="266" t="e">
        <f>SUM(E13:F13)</f>
        <v>#REF!</v>
      </c>
      <c r="H13" s="208" t="e">
        <f>J23</f>
        <v>#REF!</v>
      </c>
      <c r="I13" s="343"/>
      <c r="J13" s="38"/>
      <c r="K13" s="352"/>
      <c r="L13" s="35"/>
      <c r="M13" s="201"/>
      <c r="N13" s="35"/>
      <c r="O13" s="35"/>
    </row>
    <row r="14" spans="1:15" ht="12">
      <c r="A14" s="190">
        <f t="shared" si="0"/>
        <v>10</v>
      </c>
      <c r="B14" s="203" t="s">
        <v>234</v>
      </c>
      <c r="C14" s="258" t="e">
        <f>'Pg 4 STD OS &amp; Comm Fees'!#REF!</f>
        <v>#REF!</v>
      </c>
      <c r="D14" s="258" t="e">
        <f>G14*C14</f>
        <v>#REF!</v>
      </c>
      <c r="E14" s="266" t="e">
        <f>'Pg 4 STD OS &amp; Comm Fees'!#REF!</f>
        <v>#REF!</v>
      </c>
      <c r="F14" s="266">
        <f>$C$38</f>
        <v>-3.2500000000000003E-3</v>
      </c>
      <c r="G14" s="266" t="e">
        <f>SUM(E14:F14)</f>
        <v>#REF!</v>
      </c>
      <c r="H14" s="208">
        <f>J24</f>
        <v>253472.22222200001</v>
      </c>
      <c r="I14" s="343"/>
      <c r="J14" s="38"/>
      <c r="K14" s="352"/>
      <c r="L14" s="35"/>
      <c r="M14" s="201"/>
      <c r="N14" s="35"/>
      <c r="O14" s="35"/>
    </row>
    <row r="15" spans="1:15" ht="12">
      <c r="A15" s="190">
        <f t="shared" si="0"/>
        <v>11</v>
      </c>
      <c r="B15" s="203" t="s">
        <v>159</v>
      </c>
      <c r="C15" s="258"/>
      <c r="D15" s="258"/>
      <c r="E15" s="266"/>
      <c r="F15" s="266"/>
      <c r="G15" s="266"/>
      <c r="H15" s="208">
        <f>J30</f>
        <v>77503.792097152764</v>
      </c>
      <c r="I15" s="343"/>
      <c r="J15" s="38"/>
      <c r="K15" s="352"/>
      <c r="L15" s="35"/>
      <c r="M15" s="201"/>
      <c r="N15" s="35"/>
      <c r="O15" s="35"/>
    </row>
    <row r="16" spans="1:15" ht="12">
      <c r="A16" s="190">
        <f t="shared" si="0"/>
        <v>12</v>
      </c>
      <c r="B16" s="330" t="s">
        <v>163</v>
      </c>
      <c r="C16" s="511" t="e">
        <f>SUM(C11:C15)</f>
        <v>#REF!</v>
      </c>
      <c r="D16" s="513" t="e">
        <f>SUM(D11:D15)</f>
        <v>#REF!</v>
      </c>
      <c r="E16" s="512">
        <v>1.1564749125603244E-2</v>
      </c>
      <c r="F16" s="266"/>
      <c r="G16" s="512" t="e">
        <f>D16/C16</f>
        <v>#REF!</v>
      </c>
      <c r="H16" s="513" t="e">
        <f>SUM(H11:H15)</f>
        <v>#REF!</v>
      </c>
      <c r="I16" s="38"/>
      <c r="J16" s="38"/>
      <c r="K16" s="352"/>
      <c r="L16" s="35"/>
      <c r="M16" s="35"/>
      <c r="N16" s="35"/>
      <c r="O16" s="35"/>
    </row>
    <row r="17" spans="1:15" ht="12">
      <c r="A17" s="190">
        <f t="shared" si="0"/>
        <v>13</v>
      </c>
      <c r="B17" s="203"/>
      <c r="C17" s="205"/>
      <c r="D17" s="206"/>
      <c r="E17" s="204"/>
      <c r="F17" s="205"/>
      <c r="G17" s="38"/>
      <c r="H17" s="38"/>
      <c r="I17" s="38"/>
      <c r="J17" s="38"/>
      <c r="K17" s="352"/>
      <c r="L17" s="35"/>
      <c r="M17" s="35"/>
      <c r="N17" s="35"/>
      <c r="O17" s="35"/>
    </row>
    <row r="18" spans="1:15" ht="12.75" thickBot="1">
      <c r="A18" s="190">
        <f t="shared" si="0"/>
        <v>14</v>
      </c>
      <c r="B18" s="345"/>
      <c r="C18" s="207"/>
      <c r="D18" s="207"/>
      <c r="E18" s="207"/>
      <c r="F18" s="207"/>
      <c r="G18" s="353"/>
      <c r="H18" s="353"/>
      <c r="I18" s="353"/>
      <c r="J18" s="353"/>
      <c r="K18" s="354"/>
      <c r="L18" s="38"/>
      <c r="M18" s="35"/>
      <c r="N18" s="35"/>
      <c r="O18" s="35"/>
    </row>
    <row r="19" spans="1:15" ht="12">
      <c r="A19" s="190">
        <f t="shared" si="0"/>
        <v>15</v>
      </c>
      <c r="B19" s="638" t="s">
        <v>97</v>
      </c>
      <c r="C19" s="639"/>
      <c r="D19" s="149"/>
      <c r="E19" s="149"/>
      <c r="F19" s="149"/>
      <c r="G19" s="149"/>
      <c r="H19" s="182"/>
      <c r="I19" s="182"/>
      <c r="J19" s="182"/>
      <c r="K19" s="146"/>
      <c r="L19" s="38" t="s">
        <v>2</v>
      </c>
      <c r="M19" s="35"/>
      <c r="N19" s="35"/>
      <c r="O19" s="35"/>
    </row>
    <row r="20" spans="1:15" ht="12">
      <c r="A20" s="190">
        <f t="shared" si="0"/>
        <v>16</v>
      </c>
      <c r="B20" s="636" t="s">
        <v>106</v>
      </c>
      <c r="C20" s="637"/>
      <c r="D20" s="38"/>
      <c r="E20" s="38"/>
      <c r="F20" s="38"/>
      <c r="G20" s="238" t="s">
        <v>156</v>
      </c>
      <c r="H20" s="238" t="s">
        <v>156</v>
      </c>
      <c r="I20" s="42"/>
      <c r="J20" s="42"/>
      <c r="K20" s="151"/>
      <c r="L20" s="38"/>
      <c r="M20" s="35"/>
      <c r="N20" s="35"/>
      <c r="O20" s="35"/>
    </row>
    <row r="21" spans="1:15" ht="12">
      <c r="A21" s="190">
        <f t="shared" si="0"/>
        <v>17</v>
      </c>
      <c r="B21" s="183"/>
      <c r="C21" s="181"/>
      <c r="D21" s="38"/>
      <c r="E21" s="38"/>
      <c r="F21" s="38"/>
      <c r="G21" s="217" t="s">
        <v>154</v>
      </c>
      <c r="H21" s="217" t="s">
        <v>155</v>
      </c>
      <c r="I21" s="42"/>
      <c r="J21" s="42"/>
      <c r="K21" s="151"/>
      <c r="L21" s="38"/>
      <c r="M21" s="35"/>
      <c r="N21" s="35"/>
      <c r="O21" s="35"/>
    </row>
    <row r="22" spans="1:15" ht="12">
      <c r="A22" s="190">
        <f t="shared" si="0"/>
        <v>18</v>
      </c>
      <c r="B22" s="514" t="s">
        <v>235</v>
      </c>
      <c r="C22" s="39" t="s">
        <v>48</v>
      </c>
      <c r="D22" s="39" t="s">
        <v>49</v>
      </c>
      <c r="E22" s="40" t="s">
        <v>51</v>
      </c>
      <c r="F22" s="40" t="s">
        <v>131</v>
      </c>
      <c r="G22" s="40" t="s">
        <v>153</v>
      </c>
      <c r="H22" s="40" t="s">
        <v>131</v>
      </c>
      <c r="I22" s="40" t="s">
        <v>60</v>
      </c>
      <c r="J22" s="40" t="s">
        <v>61</v>
      </c>
      <c r="K22" s="184"/>
      <c r="L22" s="38"/>
      <c r="M22" s="35"/>
      <c r="N22" s="35"/>
      <c r="O22" s="35"/>
    </row>
    <row r="23" spans="1:15" ht="12">
      <c r="A23" s="190">
        <f t="shared" si="0"/>
        <v>19</v>
      </c>
      <c r="B23" s="203" t="s">
        <v>236</v>
      </c>
      <c r="C23" s="515">
        <v>40178</v>
      </c>
      <c r="D23" s="515">
        <v>40543</v>
      </c>
      <c r="E23" s="344">
        <f>D23-C23</f>
        <v>365</v>
      </c>
      <c r="F23" s="516">
        <v>500000000</v>
      </c>
      <c r="G23" s="258" t="e">
        <f>(C13+C14)/2</f>
        <v>#REF!</v>
      </c>
      <c r="H23" s="258" t="e">
        <f>F23-G23</f>
        <v>#REF!</v>
      </c>
      <c r="I23" s="266">
        <v>1.25E-3</v>
      </c>
      <c r="J23" s="208" t="e">
        <f>ROUND(H23*I23*E23/360,6)</f>
        <v>#REF!</v>
      </c>
      <c r="K23" s="151"/>
      <c r="L23" s="38"/>
      <c r="M23" s="35"/>
      <c r="N23" s="35"/>
      <c r="O23" s="35"/>
    </row>
    <row r="24" spans="1:15" ht="12">
      <c r="A24" s="190">
        <f t="shared" si="0"/>
        <v>20</v>
      </c>
      <c r="B24" s="203" t="s">
        <v>237</v>
      </c>
      <c r="C24" s="515">
        <v>40178</v>
      </c>
      <c r="D24" s="515">
        <v>40543</v>
      </c>
      <c r="E24" s="344">
        <f>D24-C24</f>
        <v>365</v>
      </c>
      <c r="F24" s="516">
        <v>200000000</v>
      </c>
      <c r="G24" s="258" t="e">
        <f>(C13+C14)/2</f>
        <v>#REF!</v>
      </c>
      <c r="H24" s="547" t="s">
        <v>249</v>
      </c>
      <c r="I24" s="266">
        <v>1.25E-3</v>
      </c>
      <c r="J24" s="208">
        <f>ROUND(F24*I24*E24/360,6)</f>
        <v>253472.22222200001</v>
      </c>
      <c r="K24" s="151"/>
      <c r="L24" s="38"/>
      <c r="M24" s="35"/>
      <c r="N24" s="35"/>
      <c r="O24" s="35"/>
    </row>
    <row r="25" spans="1:15" ht="12">
      <c r="A25" s="190">
        <f t="shared" si="0"/>
        <v>21</v>
      </c>
      <c r="B25" s="262" t="s">
        <v>130</v>
      </c>
      <c r="C25" s="41"/>
      <c r="D25" s="273"/>
      <c r="E25" s="344"/>
      <c r="F25" s="517"/>
      <c r="I25" s="273"/>
      <c r="J25" s="518" t="e">
        <f>SUM(J23:J24)</f>
        <v>#REF!</v>
      </c>
      <c r="K25" s="185"/>
      <c r="L25" s="38"/>
      <c r="M25" s="35"/>
      <c r="N25" s="35"/>
      <c r="O25" s="35"/>
    </row>
    <row r="26" spans="1:15" ht="12">
      <c r="A26" s="190">
        <f t="shared" si="0"/>
        <v>22</v>
      </c>
      <c r="B26" s="241"/>
      <c r="C26" s="41"/>
      <c r="D26" s="273"/>
      <c r="E26" s="519"/>
      <c r="F26" s="40"/>
      <c r="G26" s="273"/>
      <c r="H26" s="520"/>
      <c r="I26" s="520"/>
      <c r="J26" s="520"/>
      <c r="K26" s="185"/>
      <c r="L26" s="38"/>
      <c r="M26" s="35"/>
      <c r="N26" s="35"/>
      <c r="O26" s="35"/>
    </row>
    <row r="27" spans="1:15" ht="12">
      <c r="A27" s="190">
        <f t="shared" si="0"/>
        <v>23</v>
      </c>
      <c r="B27" s="261" t="s">
        <v>132</v>
      </c>
      <c r="C27" s="277"/>
      <c r="F27" s="40" t="s">
        <v>175</v>
      </c>
      <c r="G27" s="40" t="s">
        <v>51</v>
      </c>
      <c r="H27" s="40" t="s">
        <v>160</v>
      </c>
      <c r="I27" s="273"/>
      <c r="J27" s="276"/>
      <c r="K27" s="185"/>
      <c r="L27" s="38"/>
      <c r="M27" s="35"/>
      <c r="N27" s="35"/>
      <c r="O27" s="35"/>
    </row>
    <row r="28" spans="1:15" ht="12">
      <c r="A28" s="190">
        <f t="shared" si="0"/>
        <v>24</v>
      </c>
      <c r="B28" s="262" t="s">
        <v>161</v>
      </c>
      <c r="C28" s="278"/>
      <c r="F28" s="400" t="s">
        <v>179</v>
      </c>
      <c r="G28" s="344">
        <v>365</v>
      </c>
      <c r="H28" s="258">
        <f>'Pg 4 STD OS &amp; Comm Fees'!H31</f>
        <v>2034093</v>
      </c>
      <c r="I28" s="521">
        <v>6.4999999999999997E-3</v>
      </c>
      <c r="J28" s="258">
        <f>(I28*H28)*(G28/360)</f>
        <v>13405.237895833332</v>
      </c>
      <c r="K28" s="185"/>
      <c r="L28" s="38"/>
      <c r="M28" s="35"/>
      <c r="N28" s="35"/>
      <c r="O28" s="35"/>
    </row>
    <row r="29" spans="1:15" ht="12.75" customHeight="1">
      <c r="A29" s="190">
        <f t="shared" si="0"/>
        <v>25</v>
      </c>
      <c r="B29" s="262" t="s">
        <v>177</v>
      </c>
      <c r="C29" s="278"/>
      <c r="F29" s="400" t="s">
        <v>178</v>
      </c>
      <c r="G29" s="344">
        <v>365</v>
      </c>
      <c r="H29" s="258">
        <f>'Pg 4 STD OS &amp; Comm Fees'!H32</f>
        <v>9726229.5099999998</v>
      </c>
      <c r="I29" s="521">
        <v>6.4999999999999997E-3</v>
      </c>
      <c r="J29" s="258">
        <f>(I29*H29)*(G29/360)</f>
        <v>64098.554201319435</v>
      </c>
      <c r="K29" s="151"/>
      <c r="L29" s="38"/>
      <c r="M29" s="35"/>
      <c r="N29" s="35"/>
      <c r="O29" s="35"/>
    </row>
    <row r="30" spans="1:15" ht="12.75" customHeight="1" thickBot="1">
      <c r="A30" s="190">
        <f t="shared" si="0"/>
        <v>26</v>
      </c>
      <c r="B30" s="329" t="s">
        <v>162</v>
      </c>
      <c r="C30" s="278"/>
      <c r="D30" s="278"/>
      <c r="E30" s="365"/>
      <c r="F30" s="366"/>
      <c r="G30" s="344"/>
      <c r="H30" s="42"/>
      <c r="I30" s="42"/>
      <c r="J30" s="367">
        <f>SUM(J28:J29)</f>
        <v>77503.792097152764</v>
      </c>
      <c r="K30" s="151"/>
      <c r="L30" s="38"/>
      <c r="M30" s="35"/>
      <c r="N30" s="35"/>
      <c r="O30" s="35"/>
    </row>
    <row r="31" spans="1:15" ht="12.75" customHeight="1" thickTop="1">
      <c r="A31" s="190">
        <f t="shared" si="0"/>
        <v>27</v>
      </c>
      <c r="B31" s="262"/>
      <c r="C31" s="159"/>
      <c r="D31" s="159"/>
      <c r="E31" s="159"/>
      <c r="F31" s="321"/>
      <c r="G31" s="322"/>
      <c r="H31" s="42"/>
      <c r="I31" s="42"/>
      <c r="J31" s="42"/>
      <c r="K31" s="151"/>
      <c r="L31" s="38"/>
      <c r="M31" s="35"/>
      <c r="N31" s="35"/>
      <c r="O31" s="35"/>
    </row>
    <row r="32" spans="1:15" ht="12">
      <c r="A32" s="190">
        <f t="shared" si="0"/>
        <v>28</v>
      </c>
      <c r="B32" s="183"/>
      <c r="C32" s="181"/>
      <c r="D32" s="181"/>
      <c r="E32" s="89"/>
      <c r="F32" s="89"/>
      <c r="G32" s="89"/>
      <c r="H32" s="147"/>
      <c r="I32" s="147"/>
      <c r="J32" s="147"/>
      <c r="K32" s="151"/>
    </row>
    <row r="33" spans="1:11" ht="12.75" thickBot="1">
      <c r="A33" s="190">
        <f t="shared" si="0"/>
        <v>29</v>
      </c>
      <c r="B33" s="125" t="s">
        <v>83</v>
      </c>
      <c r="C33" s="187"/>
      <c r="D33" s="187"/>
      <c r="E33" s="152"/>
      <c r="F33" s="152"/>
      <c r="G33" s="152"/>
      <c r="H33" s="188"/>
      <c r="I33" s="188"/>
      <c r="J33" s="188"/>
      <c r="K33" s="186"/>
    </row>
    <row r="34" spans="1:11" ht="12">
      <c r="A34" s="190">
        <f t="shared" si="0"/>
        <v>30</v>
      </c>
      <c r="B34" s="522" t="s">
        <v>238</v>
      </c>
      <c r="C34" s="149"/>
      <c r="D34" s="149"/>
      <c r="E34" s="149"/>
      <c r="F34" s="149"/>
      <c r="G34" s="149"/>
      <c r="H34" s="149"/>
      <c r="I34" s="149"/>
      <c r="J34" s="149"/>
      <c r="K34" s="351"/>
    </row>
    <row r="35" spans="1:11" ht="12">
      <c r="A35" s="190">
        <f t="shared" si="0"/>
        <v>31</v>
      </c>
      <c r="B35" s="523"/>
      <c r="C35" s="89"/>
      <c r="D35" s="89"/>
      <c r="E35" s="89"/>
      <c r="F35" s="89"/>
      <c r="G35" s="89"/>
      <c r="H35" s="89"/>
      <c r="I35" s="89"/>
      <c r="J35" s="89"/>
      <c r="K35" s="151"/>
    </row>
    <row r="36" spans="1:11" ht="12">
      <c r="A36" s="190">
        <f t="shared" si="0"/>
        <v>32</v>
      </c>
      <c r="B36" s="523" t="s">
        <v>239</v>
      </c>
      <c r="C36" s="524">
        <v>5.2500000000000003E-3</v>
      </c>
      <c r="D36" s="89"/>
      <c r="E36" s="89"/>
      <c r="F36" s="89"/>
      <c r="G36" s="89"/>
      <c r="H36" s="89"/>
      <c r="I36" s="89"/>
      <c r="J36" s="89"/>
      <c r="K36" s="151"/>
    </row>
    <row r="37" spans="1:11" ht="12">
      <c r="A37" s="190">
        <f t="shared" si="0"/>
        <v>33</v>
      </c>
      <c r="B37" s="523" t="s">
        <v>240</v>
      </c>
      <c r="C37" s="524">
        <v>8.5000000000000006E-3</v>
      </c>
      <c r="D37" s="89"/>
      <c r="E37" s="89"/>
      <c r="F37" s="89"/>
      <c r="G37" s="89"/>
      <c r="H37" s="89"/>
      <c r="I37" s="89"/>
      <c r="J37" s="89"/>
      <c r="K37" s="151"/>
    </row>
    <row r="38" spans="1:11" ht="12">
      <c r="A38" s="190">
        <f t="shared" si="0"/>
        <v>34</v>
      </c>
      <c r="B38" s="525" t="s">
        <v>241</v>
      </c>
      <c r="C38" s="526">
        <f>C36-C37</f>
        <v>-3.2500000000000003E-3</v>
      </c>
      <c r="D38" s="38" t="s">
        <v>243</v>
      </c>
      <c r="E38" s="89"/>
      <c r="F38" s="89"/>
      <c r="G38" s="89"/>
      <c r="H38" s="89"/>
      <c r="I38" s="89"/>
      <c r="J38" s="89"/>
      <c r="K38" s="151"/>
    </row>
    <row r="39" spans="1:11">
      <c r="A39" s="190">
        <f t="shared" si="0"/>
        <v>35</v>
      </c>
      <c r="B39" s="150"/>
      <c r="C39" s="89"/>
      <c r="D39" s="89"/>
      <c r="E39" s="89"/>
      <c r="F39" s="89"/>
      <c r="G39" s="89"/>
      <c r="H39" s="89"/>
      <c r="I39" s="89"/>
      <c r="J39" s="89"/>
      <c r="K39" s="151"/>
    </row>
    <row r="40" spans="1:11" ht="12" thickBot="1">
      <c r="A40" s="190">
        <f t="shared" si="0"/>
        <v>36</v>
      </c>
      <c r="B40" s="527"/>
      <c r="C40" s="152"/>
      <c r="D40" s="152"/>
      <c r="E40" s="152"/>
      <c r="F40" s="152"/>
      <c r="G40" s="152"/>
      <c r="H40" s="152"/>
      <c r="I40" s="152"/>
      <c r="J40" s="152"/>
      <c r="K40" s="186"/>
    </row>
    <row r="41" spans="1:11">
      <c r="A41" s="190"/>
    </row>
  </sheetData>
  <mergeCells count="2">
    <mergeCell ref="B20:C20"/>
    <mergeCell ref="B19:C19"/>
  </mergeCells>
  <phoneticPr fontId="25" type="noConversion"/>
  <pageMargins left="0.5" right="0.5" top="0.51" bottom="0.96" header="0.28999999999999998" footer="0.28000000000000003"/>
  <pageSetup orientation="landscape" r:id="rId1"/>
  <headerFooter alignWithMargins="0">
    <oddFooter>&amp;C&amp;A&amp;R&amp;8&amp;F</oddFooter>
  </headerFooter>
  <customProperties>
    <customPr name="_pios_id" r:id="rId2"/>
  </customProperties>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workbookViewId="0"/>
  </sheetViews>
  <sheetFormatPr defaultRowHeight="11.25"/>
  <cols>
    <col min="1" max="1" width="4.83203125" customWidth="1"/>
    <col min="2" max="2" width="44.1640625" customWidth="1"/>
    <col min="3" max="3" width="16.6640625" customWidth="1"/>
    <col min="4" max="4" width="16.83203125" customWidth="1"/>
    <col min="5" max="5" width="15.6640625" customWidth="1"/>
    <col min="6" max="7" width="12" style="124" customWidth="1"/>
  </cols>
  <sheetData>
    <row r="1" spans="1:8" ht="20.25">
      <c r="B1" s="36" t="s">
        <v>46</v>
      </c>
      <c r="C1" s="508" t="s">
        <v>227</v>
      </c>
    </row>
    <row r="2" spans="1:8" ht="16.5" customHeight="1">
      <c r="A2" s="89"/>
      <c r="B2" s="126" t="s">
        <v>105</v>
      </c>
    </row>
    <row r="3" spans="1:8" ht="15" customHeight="1">
      <c r="A3" s="89"/>
      <c r="B3" s="318" t="e">
        <f>#REF!</f>
        <v>#REF!</v>
      </c>
    </row>
    <row r="4" spans="1:8">
      <c r="A4" s="528"/>
      <c r="B4" s="529"/>
    </row>
    <row r="5" spans="1:8">
      <c r="A5" s="127" t="s">
        <v>5</v>
      </c>
      <c r="B5" s="127" t="s">
        <v>27</v>
      </c>
      <c r="C5" s="127" t="s">
        <v>52</v>
      </c>
      <c r="D5" s="127" t="s">
        <v>64</v>
      </c>
      <c r="E5" s="127" t="s">
        <v>65</v>
      </c>
    </row>
    <row r="6" spans="1:8" ht="11.25" customHeight="1">
      <c r="B6" s="530"/>
      <c r="C6" s="530"/>
      <c r="D6" s="530"/>
      <c r="E6" s="530"/>
    </row>
    <row r="7" spans="1:8" ht="11.25" customHeight="1">
      <c r="A7" s="190"/>
      <c r="B7" s="161"/>
      <c r="C7" s="531" t="s">
        <v>244</v>
      </c>
      <c r="D7" s="531" t="s">
        <v>244</v>
      </c>
    </row>
    <row r="8" spans="1:8" ht="11.25" customHeight="1">
      <c r="A8" s="190">
        <v>1</v>
      </c>
      <c r="B8" s="161" t="s">
        <v>9</v>
      </c>
      <c r="C8" s="532" t="s">
        <v>245</v>
      </c>
      <c r="D8" s="533" t="s">
        <v>246</v>
      </c>
    </row>
    <row r="9" spans="1:8" ht="11.25" customHeight="1">
      <c r="A9" s="190">
        <f t="shared" ref="A9:A25" si="0">A8+1</f>
        <v>2</v>
      </c>
      <c r="B9" s="161"/>
      <c r="C9" s="532" t="s">
        <v>247</v>
      </c>
      <c r="D9" s="533" t="s">
        <v>248</v>
      </c>
      <c r="E9" s="534" t="s">
        <v>166</v>
      </c>
    </row>
    <row r="10" spans="1:8" ht="11.25" customHeight="1">
      <c r="A10" s="190">
        <f t="shared" si="0"/>
        <v>3</v>
      </c>
      <c r="B10" s="535" t="s">
        <v>148</v>
      </c>
      <c r="C10" s="536">
        <v>18100400</v>
      </c>
      <c r="D10" s="536">
        <v>18100583</v>
      </c>
      <c r="E10" s="536" t="s">
        <v>167</v>
      </c>
    </row>
    <row r="11" spans="1:8" ht="11.25" customHeight="1">
      <c r="A11" s="190">
        <f t="shared" si="0"/>
        <v>4</v>
      </c>
      <c r="B11" s="535"/>
      <c r="C11" s="537"/>
      <c r="D11" s="159"/>
    </row>
    <row r="12" spans="1:8">
      <c r="A12" s="190">
        <f t="shared" si="0"/>
        <v>5</v>
      </c>
      <c r="B12" s="538">
        <v>40209</v>
      </c>
      <c r="C12" s="295">
        <v>-5627.69</v>
      </c>
      <c r="D12" s="295">
        <v>-18843.900000000001</v>
      </c>
      <c r="E12" s="539"/>
    </row>
    <row r="13" spans="1:8">
      <c r="A13" s="190">
        <f t="shared" si="0"/>
        <v>6</v>
      </c>
      <c r="B13" s="538">
        <v>40237</v>
      </c>
      <c r="C13" s="295">
        <v>-5627.69</v>
      </c>
      <c r="D13" s="295">
        <v>-18843.900000000001</v>
      </c>
      <c r="E13" s="539"/>
    </row>
    <row r="14" spans="1:8">
      <c r="A14" s="190">
        <f t="shared" si="0"/>
        <v>7</v>
      </c>
      <c r="B14" s="538">
        <v>40268</v>
      </c>
      <c r="C14" s="295">
        <v>-5627.69</v>
      </c>
      <c r="D14" s="295">
        <v>-18843.900000000001</v>
      </c>
      <c r="E14" s="539"/>
    </row>
    <row r="15" spans="1:8">
      <c r="A15" s="190">
        <f t="shared" si="0"/>
        <v>8</v>
      </c>
      <c r="B15" s="538">
        <v>40298</v>
      </c>
      <c r="C15" s="295">
        <v>-5627.69</v>
      </c>
      <c r="D15" s="295">
        <v>-18843.900000000001</v>
      </c>
      <c r="E15" s="539"/>
    </row>
    <row r="16" spans="1:8">
      <c r="A16" s="190">
        <f t="shared" si="0"/>
        <v>9</v>
      </c>
      <c r="B16" s="538">
        <v>40329</v>
      </c>
      <c r="C16" s="295">
        <v>-5627.69</v>
      </c>
      <c r="D16" s="295">
        <v>-18843.900000000001</v>
      </c>
      <c r="E16" s="539"/>
      <c r="H16" s="331"/>
    </row>
    <row r="17" spans="1:5">
      <c r="A17" s="190">
        <f t="shared" si="0"/>
        <v>10</v>
      </c>
      <c r="B17" s="538">
        <v>40359</v>
      </c>
      <c r="C17" s="295">
        <v>-5627.69</v>
      </c>
      <c r="D17" s="295">
        <v>-18843.900000000001</v>
      </c>
      <c r="E17" s="539"/>
    </row>
    <row r="18" spans="1:5">
      <c r="A18" s="190">
        <f t="shared" si="0"/>
        <v>11</v>
      </c>
      <c r="B18" s="538">
        <v>40390</v>
      </c>
      <c r="C18" s="295">
        <v>-5627.69</v>
      </c>
      <c r="D18" s="295">
        <v>-18843.900000000001</v>
      </c>
      <c r="E18" s="539"/>
    </row>
    <row r="19" spans="1:5">
      <c r="A19" s="190">
        <f t="shared" si="0"/>
        <v>12</v>
      </c>
      <c r="B19" s="538">
        <v>40421</v>
      </c>
      <c r="C19" s="295">
        <v>-5627.69</v>
      </c>
      <c r="D19" s="295">
        <v>-18843.900000000001</v>
      </c>
      <c r="E19" s="539"/>
    </row>
    <row r="20" spans="1:5">
      <c r="A20" s="190">
        <f t="shared" si="0"/>
        <v>13</v>
      </c>
      <c r="B20" s="538">
        <v>40451</v>
      </c>
      <c r="C20" s="295">
        <v>-5627.69</v>
      </c>
      <c r="D20" s="295">
        <v>-18843.900000000001</v>
      </c>
      <c r="E20" s="539"/>
    </row>
    <row r="21" spans="1:5">
      <c r="A21" s="190">
        <f t="shared" si="0"/>
        <v>14</v>
      </c>
      <c r="B21" s="538">
        <v>40482</v>
      </c>
      <c r="C21" s="295">
        <v>-5627.69</v>
      </c>
      <c r="D21" s="295">
        <v>-18843.900000000001</v>
      </c>
      <c r="E21" s="539"/>
    </row>
    <row r="22" spans="1:5">
      <c r="A22" s="190">
        <f t="shared" si="0"/>
        <v>15</v>
      </c>
      <c r="B22" s="538">
        <v>40512</v>
      </c>
      <c r="C22" s="295">
        <v>-5627.69</v>
      </c>
      <c r="D22" s="295">
        <v>-18843.900000000001</v>
      </c>
      <c r="E22" s="539"/>
    </row>
    <row r="23" spans="1:5">
      <c r="A23" s="190">
        <f t="shared" si="0"/>
        <v>16</v>
      </c>
      <c r="B23" s="538">
        <v>40543</v>
      </c>
      <c r="C23" s="295">
        <v>-5627.69</v>
      </c>
      <c r="D23" s="295">
        <v>-18843.900000000001</v>
      </c>
      <c r="E23" s="539"/>
    </row>
    <row r="24" spans="1:5" ht="12" thickBot="1">
      <c r="A24" s="190">
        <f t="shared" si="0"/>
        <v>17</v>
      </c>
      <c r="B24" s="538"/>
      <c r="C24" s="540"/>
      <c r="D24" s="540"/>
      <c r="E24" s="541"/>
    </row>
    <row r="25" spans="1:5" ht="12" thickBot="1">
      <c r="A25" s="190">
        <f t="shared" si="0"/>
        <v>18</v>
      </c>
      <c r="B25" s="542" t="s">
        <v>172</v>
      </c>
      <c r="C25" s="543">
        <f>SUM(C12:C24)</f>
        <v>-67532.280000000013</v>
      </c>
      <c r="D25" s="543">
        <f>SUM(D12:D24)</f>
        <v>-226126.79999999996</v>
      </c>
      <c r="E25" s="544">
        <f>SUM(C25:D25)</f>
        <v>-293659.07999999996</v>
      </c>
    </row>
    <row r="26" spans="1:5">
      <c r="A26" s="190"/>
      <c r="B26" s="273"/>
      <c r="C26" s="545"/>
      <c r="D26" s="545"/>
      <c r="E26" s="541"/>
    </row>
    <row r="27" spans="1:5">
      <c r="A27" s="190"/>
      <c r="B27" s="221"/>
    </row>
    <row r="28" spans="1:5">
      <c r="A28" s="190"/>
      <c r="C28" s="124"/>
    </row>
    <row r="29" spans="1:5">
      <c r="A29" s="190"/>
      <c r="C29" s="124"/>
      <c r="D29" s="124"/>
    </row>
    <row r="30" spans="1:5">
      <c r="A30" s="190"/>
      <c r="B30" s="159"/>
    </row>
    <row r="31" spans="1:5">
      <c r="A31" s="190"/>
    </row>
    <row r="32" spans="1:5">
      <c r="A32" s="190"/>
    </row>
    <row r="33" spans="1:2">
      <c r="A33" s="190"/>
      <c r="B33" s="219"/>
    </row>
    <row r="34" spans="1:2">
      <c r="A34" s="190"/>
    </row>
    <row r="35" spans="1:2">
      <c r="A35" s="190"/>
    </row>
    <row r="36" spans="1:2">
      <c r="A36" s="190"/>
    </row>
    <row r="37" spans="1:2">
      <c r="A37" s="190"/>
    </row>
    <row r="38" spans="1:2">
      <c r="A38" s="190"/>
      <c r="B38" s="159"/>
    </row>
    <row r="39" spans="1:2">
      <c r="A39" s="190"/>
    </row>
    <row r="40" spans="1:2">
      <c r="A40" s="190"/>
    </row>
    <row r="41" spans="1:2">
      <c r="A41" s="190"/>
      <c r="B41" s="221"/>
    </row>
    <row r="42" spans="1:2">
      <c r="A42" s="190"/>
    </row>
    <row r="43" spans="1:2">
      <c r="A43" s="190"/>
    </row>
    <row r="44" spans="1:2">
      <c r="A44" s="190"/>
    </row>
    <row r="45" spans="1:2">
      <c r="A45" s="190"/>
    </row>
    <row r="46" spans="1:2">
      <c r="A46" s="190"/>
    </row>
    <row r="47" spans="1:2">
      <c r="A47" s="190"/>
    </row>
    <row r="48" spans="1:2">
      <c r="A48" s="190"/>
      <c r="B48" s="160"/>
    </row>
    <row r="49" spans="1:2">
      <c r="A49" s="190"/>
      <c r="B49" s="160"/>
    </row>
    <row r="50" spans="1:2">
      <c r="A50" s="190"/>
      <c r="B50" s="221"/>
    </row>
  </sheetData>
  <phoneticPr fontId="25" type="noConversion"/>
  <pageMargins left="0.79" right="0.67" top="0.56000000000000005" bottom="0.44" header="0.23" footer="0.17"/>
  <pageSetup orientation="landscape" r:id="rId1"/>
  <headerFooter alignWithMargins="0">
    <oddFooter>&amp;C&amp;A&amp;R&amp;F</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workbookViewId="0"/>
  </sheetViews>
  <sheetFormatPr defaultColWidth="13.33203125" defaultRowHeight="12.75" outlineLevelRow="1"/>
  <cols>
    <col min="1" max="1" width="2.83203125" style="404" customWidth="1"/>
    <col min="2" max="2" width="40.6640625" style="404" customWidth="1"/>
    <col min="3" max="3" width="18.33203125" style="404" customWidth="1"/>
    <col min="4" max="4" width="10.6640625" style="404" customWidth="1"/>
    <col min="5" max="5" width="18.33203125" style="465" customWidth="1"/>
    <col min="6" max="6" width="10.1640625" style="404" customWidth="1"/>
    <col min="7" max="7" width="11.33203125" style="404" customWidth="1"/>
    <col min="8" max="16384" width="13.33203125" style="404"/>
  </cols>
  <sheetData>
    <row r="1" spans="1:28" ht="15.75">
      <c r="A1" s="401" t="s">
        <v>4</v>
      </c>
      <c r="B1" s="402"/>
      <c r="C1" s="402"/>
      <c r="D1" s="402"/>
      <c r="E1" s="402"/>
      <c r="F1" s="402"/>
      <c r="G1" s="402"/>
      <c r="H1" s="403"/>
      <c r="I1" s="403"/>
      <c r="J1" s="403"/>
      <c r="K1" s="403"/>
      <c r="L1" s="403"/>
      <c r="M1" s="403"/>
    </row>
    <row r="2" spans="1:28" ht="15.75">
      <c r="A2" s="405" t="s">
        <v>180</v>
      </c>
      <c r="B2" s="406"/>
      <c r="C2" s="407"/>
      <c r="D2" s="406"/>
      <c r="E2" s="406"/>
      <c r="F2" s="406"/>
      <c r="G2" s="406"/>
      <c r="AB2" s="408" t="s">
        <v>181</v>
      </c>
    </row>
    <row r="3" spans="1:28">
      <c r="A3" s="409">
        <v>42004</v>
      </c>
      <c r="B3" s="409"/>
      <c r="C3" s="409"/>
      <c r="D3" s="409"/>
      <c r="E3" s="410"/>
      <c r="F3" s="410"/>
      <c r="G3" s="410"/>
    </row>
    <row r="4" spans="1:28" ht="15.75">
      <c r="A4" s="411"/>
      <c r="B4" s="412"/>
      <c r="C4" s="413"/>
      <c r="D4" s="412"/>
      <c r="E4" s="414"/>
      <c r="F4" s="412"/>
      <c r="G4" s="412"/>
    </row>
    <row r="5" spans="1:28">
      <c r="A5" s="411"/>
      <c r="B5" s="412"/>
      <c r="C5" s="412"/>
      <c r="D5" s="412"/>
      <c r="E5" s="414"/>
      <c r="F5" s="412"/>
      <c r="G5" s="412"/>
    </row>
    <row r="6" spans="1:28">
      <c r="A6" s="129"/>
      <c r="B6" s="412"/>
      <c r="C6" s="412"/>
      <c r="D6" s="412"/>
      <c r="E6" s="414"/>
      <c r="F6" s="412"/>
      <c r="G6" s="412"/>
    </row>
    <row r="7" spans="1:28">
      <c r="A7" s="129"/>
      <c r="B7" s="103" t="s">
        <v>2</v>
      </c>
      <c r="C7" s="110"/>
      <c r="D7" s="110"/>
      <c r="E7" s="415"/>
      <c r="F7" s="110"/>
      <c r="G7" s="103"/>
      <c r="H7" s="103"/>
      <c r="I7" s="103"/>
    </row>
    <row r="8" spans="1:28">
      <c r="A8" s="129"/>
      <c r="B8" s="110"/>
      <c r="C8" s="106"/>
      <c r="D8" s="110"/>
      <c r="E8" s="415"/>
      <c r="F8" s="110"/>
      <c r="G8" s="416" t="s">
        <v>182</v>
      </c>
      <c r="H8" s="103"/>
      <c r="I8" s="103"/>
    </row>
    <row r="9" spans="1:28">
      <c r="A9" s="129"/>
      <c r="B9" s="106" t="s">
        <v>183</v>
      </c>
      <c r="C9" s="106" t="s">
        <v>184</v>
      </c>
      <c r="D9" s="416" t="s">
        <v>185</v>
      </c>
      <c r="E9" s="416" t="s">
        <v>186</v>
      </c>
      <c r="F9" s="416" t="s">
        <v>187</v>
      </c>
      <c r="G9" s="416" t="s">
        <v>188</v>
      </c>
      <c r="H9" s="103"/>
      <c r="I9" s="103"/>
    </row>
    <row r="10" spans="1:28">
      <c r="A10" s="129"/>
      <c r="B10" s="108"/>
      <c r="C10" s="108"/>
      <c r="D10" s="108"/>
      <c r="E10" s="417"/>
      <c r="F10" s="108"/>
      <c r="G10" s="108"/>
      <c r="H10" s="103"/>
      <c r="I10" s="103"/>
    </row>
    <row r="11" spans="1:28">
      <c r="A11" s="129"/>
      <c r="B11" s="106"/>
      <c r="C11" s="108"/>
      <c r="D11" s="108"/>
      <c r="E11" s="417"/>
      <c r="F11" s="108"/>
      <c r="G11" s="108"/>
      <c r="H11" s="103"/>
      <c r="I11" s="103"/>
    </row>
    <row r="12" spans="1:28">
      <c r="A12" s="129"/>
      <c r="B12" s="418" t="s">
        <v>189</v>
      </c>
      <c r="C12" s="419">
        <f>'Pg 3 STD Cost Rate'!C23</f>
        <v>89989070.959999993</v>
      </c>
      <c r="D12" s="420">
        <f>ROUND(C12/C$27,4)</f>
        <v>8.0999999999999996E-3</v>
      </c>
      <c r="E12" s="421">
        <f>'Pg 3 STD Cost Rate'!E23</f>
        <v>7678470.8328784723</v>
      </c>
      <c r="F12" s="422">
        <f>ROUND(E12/C12,4)</f>
        <v>8.5300000000000001E-2</v>
      </c>
      <c r="G12" s="423">
        <f>ROUND(+D12*F12,4)</f>
        <v>6.9999999999999999E-4</v>
      </c>
      <c r="H12" s="103"/>
      <c r="I12" s="103"/>
    </row>
    <row r="13" spans="1:28">
      <c r="A13" s="129"/>
      <c r="B13" s="418"/>
      <c r="C13" s="419"/>
      <c r="D13" s="420"/>
      <c r="E13" s="421"/>
      <c r="F13" s="422"/>
      <c r="G13" s="423"/>
      <c r="H13" s="103"/>
      <c r="I13" s="103"/>
    </row>
    <row r="14" spans="1:28" hidden="1" outlineLevel="1">
      <c r="A14" s="129"/>
      <c r="B14" s="424" t="s">
        <v>190</v>
      </c>
      <c r="C14" s="425">
        <f>'Pg 6 LTD Cost '!S30</f>
        <v>6023860000</v>
      </c>
      <c r="D14" s="426">
        <f>ROUND(C14/C$27,4)</f>
        <v>0.53910000000000002</v>
      </c>
      <c r="E14" s="427">
        <f>'Pg 6 LTD Cost '!X30</f>
        <v>313300084.95999998</v>
      </c>
      <c r="F14" s="428">
        <f>ROUND(E14/C14,4)</f>
        <v>5.1999999999999998E-2</v>
      </c>
      <c r="G14" s="429">
        <f>ROUND(+D14*F14,4)</f>
        <v>2.8000000000000001E-2</v>
      </c>
      <c r="H14" s="103"/>
      <c r="I14" s="103"/>
    </row>
    <row r="15" spans="1:28" hidden="1" outlineLevel="1">
      <c r="A15" s="129"/>
      <c r="B15" s="424" t="s">
        <v>191</v>
      </c>
      <c r="C15" s="425"/>
      <c r="D15" s="426"/>
      <c r="E15" s="427"/>
      <c r="F15" s="428"/>
      <c r="G15" s="429"/>
      <c r="H15" s="103"/>
      <c r="I15" s="103"/>
    </row>
    <row r="16" spans="1:28" hidden="1" outlineLevel="1">
      <c r="A16" s="129"/>
      <c r="B16" s="424" t="s">
        <v>192</v>
      </c>
      <c r="C16" s="425"/>
      <c r="D16" s="426"/>
      <c r="E16" s="427"/>
      <c r="F16" s="428"/>
      <c r="G16" s="429"/>
      <c r="H16" s="103"/>
      <c r="I16" s="103"/>
    </row>
    <row r="17" spans="1:9" hidden="1" outlineLevel="1">
      <c r="A17" s="129"/>
      <c r="B17" s="424" t="s">
        <v>193</v>
      </c>
      <c r="C17" s="430"/>
      <c r="D17" s="426">
        <f>ROUND(C17/C$27,4)</f>
        <v>0</v>
      </c>
      <c r="E17" s="431"/>
      <c r="F17" s="428"/>
      <c r="G17" s="429">
        <f>ROUND(+D17*F17,4)</f>
        <v>0</v>
      </c>
      <c r="H17" s="103"/>
      <c r="I17" s="103"/>
    </row>
    <row r="18" spans="1:9" hidden="1" outlineLevel="1">
      <c r="A18" s="129"/>
      <c r="B18" s="432"/>
      <c r="C18" s="419"/>
      <c r="D18" s="420" t="s">
        <v>2</v>
      </c>
      <c r="E18" s="421"/>
      <c r="F18" s="422"/>
      <c r="G18" s="423"/>
      <c r="H18" s="103"/>
      <c r="I18" s="103"/>
    </row>
    <row r="19" spans="1:9" collapsed="1">
      <c r="A19" s="129"/>
      <c r="B19" s="433" t="s">
        <v>194</v>
      </c>
      <c r="C19" s="419">
        <f>SUM(C14:C18)</f>
        <v>6023860000</v>
      </c>
      <c r="D19" s="420">
        <f>ROUND(C19/C27,4)</f>
        <v>0.53910000000000002</v>
      </c>
      <c r="E19" s="419">
        <f>SUM(E14:E18)</f>
        <v>313300084.95999998</v>
      </c>
      <c r="F19" s="434">
        <f>ROUND(E19/C19,4)</f>
        <v>5.1999999999999998E-2</v>
      </c>
      <c r="G19" s="423">
        <f>ROUND(+D19*F19,4)</f>
        <v>2.8000000000000001E-2</v>
      </c>
      <c r="H19" s="103"/>
      <c r="I19" s="103"/>
    </row>
    <row r="20" spans="1:9">
      <c r="A20" s="129"/>
      <c r="B20" s="108"/>
      <c r="C20" s="435"/>
      <c r="D20" s="435"/>
      <c r="E20" s="421"/>
      <c r="F20" s="435"/>
      <c r="G20" s="435"/>
      <c r="H20" s="103"/>
      <c r="I20" s="103"/>
    </row>
    <row r="21" spans="1:9">
      <c r="A21" s="129"/>
      <c r="B21" s="109" t="s">
        <v>195</v>
      </c>
      <c r="C21" s="436">
        <f>C19+C12</f>
        <v>6113849070.96</v>
      </c>
      <c r="D21" s="437">
        <f>ROUND(C21/$C$27,4)</f>
        <v>0.54720000000000002</v>
      </c>
      <c r="E21" s="438">
        <f>E19+E12</f>
        <v>320978555.79287845</v>
      </c>
      <c r="F21" s="439">
        <f>ROUND(E21/C21,4)</f>
        <v>5.2499999999999998E-2</v>
      </c>
      <c r="G21" s="440">
        <f>ROUND(+D21*F21,4)</f>
        <v>2.87E-2</v>
      </c>
      <c r="H21" s="103"/>
      <c r="I21" s="103"/>
    </row>
    <row r="22" spans="1:9">
      <c r="A22" s="129"/>
      <c r="B22" s="110"/>
      <c r="C22" s="441"/>
      <c r="D22" s="420"/>
      <c r="E22" s="421"/>
      <c r="F22" s="441"/>
      <c r="G22" s="441"/>
      <c r="H22" s="103"/>
      <c r="I22" s="103"/>
    </row>
    <row r="23" spans="1:9">
      <c r="A23" s="129"/>
      <c r="B23" s="109" t="s">
        <v>196</v>
      </c>
      <c r="C23" s="442">
        <v>0</v>
      </c>
      <c r="D23" s="420">
        <f>ROUND(C23/$C$27,4)</f>
        <v>0</v>
      </c>
      <c r="E23" s="443">
        <v>0</v>
      </c>
      <c r="F23" s="470">
        <v>0</v>
      </c>
      <c r="G23" s="423">
        <f>ROUND(+D23*F23,4)</f>
        <v>0</v>
      </c>
      <c r="H23" s="103"/>
      <c r="I23" s="103"/>
    </row>
    <row r="24" spans="1:9">
      <c r="A24" s="129"/>
      <c r="B24" s="110"/>
      <c r="C24" s="419"/>
      <c r="D24" s="420"/>
      <c r="E24" s="421"/>
      <c r="F24" s="441"/>
      <c r="G24" s="441"/>
      <c r="H24" s="103"/>
      <c r="I24" s="103"/>
    </row>
    <row r="25" spans="1:9">
      <c r="A25" s="129"/>
      <c r="B25" s="109" t="s">
        <v>202</v>
      </c>
      <c r="C25" s="436">
        <f>'Pg 2 CapStructure'!C34-'Pg 2 CapStructure'!I38</f>
        <v>5059736851</v>
      </c>
      <c r="D25" s="437">
        <f>ROUND(C25/$C$27,4)</f>
        <v>0.45279999999999998</v>
      </c>
      <c r="E25" s="444"/>
      <c r="F25" s="445" t="e">
        <f>#REF!</f>
        <v>#REF!</v>
      </c>
      <c r="G25" s="440" t="e">
        <f>ROUND(+D25*F25,4)</f>
        <v>#REF!</v>
      </c>
      <c r="H25" s="103"/>
      <c r="I25" s="103"/>
    </row>
    <row r="26" spans="1:9">
      <c r="A26" s="129"/>
      <c r="B26" s="110"/>
      <c r="C26" s="446"/>
      <c r="D26" s="447"/>
      <c r="E26" s="421"/>
      <c r="F26" s="441"/>
      <c r="G26" s="446"/>
      <c r="H26" s="103"/>
      <c r="I26" s="103"/>
    </row>
    <row r="27" spans="1:9">
      <c r="A27" s="129"/>
      <c r="B27" s="109" t="s">
        <v>166</v>
      </c>
      <c r="C27" s="448">
        <f>SUM(C21:C25)</f>
        <v>11173585921.959999</v>
      </c>
      <c r="D27" s="449">
        <f>SUM(D21:D25)</f>
        <v>1</v>
      </c>
      <c r="E27" s="450"/>
      <c r="F27" s="451"/>
      <c r="G27" s="452" t="e">
        <f>SUM(G21:G25)</f>
        <v>#REF!</v>
      </c>
      <c r="H27" s="103"/>
      <c r="I27" s="103"/>
    </row>
    <row r="28" spans="1:9">
      <c r="A28" s="129"/>
      <c r="B28" s="103"/>
      <c r="C28" s="441"/>
      <c r="D28" s="441"/>
      <c r="E28" s="453"/>
      <c r="F28" s="441"/>
      <c r="G28" s="441"/>
      <c r="H28" s="103"/>
      <c r="I28" s="103"/>
    </row>
    <row r="29" spans="1:9">
      <c r="A29" s="129"/>
      <c r="B29" s="103"/>
      <c r="C29" s="441"/>
      <c r="D29" s="441"/>
      <c r="E29" s="453"/>
      <c r="F29" s="441" t="s">
        <v>2</v>
      </c>
      <c r="G29" s="441"/>
      <c r="H29" s="103"/>
      <c r="I29" s="103"/>
    </row>
    <row r="30" spans="1:9">
      <c r="A30" s="129"/>
      <c r="B30" s="103"/>
      <c r="C30" s="454"/>
      <c r="D30" s="103"/>
      <c r="E30" s="455"/>
      <c r="F30" s="103"/>
      <c r="G30" s="103"/>
      <c r="H30" s="103"/>
      <c r="I30" s="103"/>
    </row>
    <row r="31" spans="1:9">
      <c r="A31" s="129"/>
      <c r="B31" s="456" t="s">
        <v>197</v>
      </c>
      <c r="C31" s="412"/>
      <c r="D31" s="412"/>
      <c r="E31" s="414"/>
      <c r="F31" s="412"/>
      <c r="G31" s="412"/>
    </row>
    <row r="32" spans="1:9">
      <c r="A32" s="129"/>
      <c r="B32" s="457" t="s">
        <v>198</v>
      </c>
      <c r="C32" s="412"/>
      <c r="D32" s="412"/>
      <c r="E32" s="414"/>
      <c r="F32" s="412"/>
      <c r="G32" s="412"/>
    </row>
    <row r="33" spans="1:7">
      <c r="A33" s="129"/>
      <c r="B33" s="458" t="s">
        <v>201</v>
      </c>
      <c r="C33" s="412"/>
      <c r="D33" s="412"/>
      <c r="E33" s="414"/>
      <c r="F33" s="412"/>
      <c r="G33" s="412"/>
    </row>
    <row r="34" spans="1:7">
      <c r="A34" s="459"/>
      <c r="B34" s="456" t="s">
        <v>203</v>
      </c>
      <c r="C34" s="412"/>
      <c r="D34" s="412"/>
      <c r="E34" s="414"/>
      <c r="F34" s="412"/>
      <c r="G34" s="412"/>
    </row>
    <row r="35" spans="1:7">
      <c r="A35" s="459"/>
      <c r="B35" s="412"/>
      <c r="C35" s="412"/>
      <c r="D35" s="412"/>
      <c r="E35" s="414"/>
      <c r="F35" s="412"/>
      <c r="G35" s="412"/>
    </row>
    <row r="36" spans="1:7">
      <c r="A36" s="411"/>
      <c r="B36" s="412"/>
      <c r="C36" s="412"/>
      <c r="D36" s="412"/>
      <c r="E36" s="414"/>
      <c r="F36" s="412"/>
      <c r="G36" s="412"/>
    </row>
    <row r="41" spans="1:7">
      <c r="C41" s="460"/>
      <c r="D41" s="461"/>
      <c r="E41" s="462"/>
    </row>
    <row r="42" spans="1:7">
      <c r="D42" s="461"/>
      <c r="E42" s="462"/>
    </row>
    <row r="43" spans="1:7">
      <c r="C43" s="460"/>
      <c r="D43" s="461"/>
      <c r="E43" s="462"/>
    </row>
    <row r="44" spans="1:7">
      <c r="C44" s="460"/>
      <c r="D44" s="461"/>
      <c r="E44" s="462"/>
    </row>
    <row r="45" spans="1:7">
      <c r="C45" s="460"/>
      <c r="D45" s="461"/>
      <c r="E45" s="462"/>
    </row>
    <row r="46" spans="1:7">
      <c r="C46" s="460"/>
      <c r="D46" s="461"/>
      <c r="E46" s="462"/>
    </row>
    <row r="47" spans="1:7">
      <c r="D47" s="461"/>
      <c r="E47" s="462"/>
    </row>
    <row r="48" spans="1:7">
      <c r="C48" s="460"/>
      <c r="D48" s="461"/>
      <c r="E48" s="462"/>
    </row>
    <row r="49" spans="4:5">
      <c r="D49" s="463"/>
      <c r="E49" s="464"/>
    </row>
  </sheetData>
  <pageMargins left="0.7" right="0.7" top="0.75" bottom="0.75" header="0.3" footer="0.3"/>
  <customProperties>
    <customPr name="_pios_id" r:id="rId1"/>
  </customPropertie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workbookViewId="0">
      <selection activeCell="I35" sqref="I35"/>
    </sheetView>
  </sheetViews>
  <sheetFormatPr defaultColWidth="11.5" defaultRowHeight="12.75"/>
  <cols>
    <col min="1" max="1" width="3.83203125" style="16" customWidth="1"/>
    <col min="2" max="2" width="37.33203125" style="16" customWidth="1"/>
    <col min="3" max="3" width="18.6640625" style="16" bestFit="1" customWidth="1"/>
    <col min="4" max="4" width="13.5" style="16" customWidth="1"/>
    <col min="5" max="5" width="22.83203125" style="16" customWidth="1"/>
    <col min="6" max="6" width="13.5" style="16" customWidth="1"/>
    <col min="7" max="7" width="11.5" style="16" customWidth="1"/>
    <col min="8" max="8" width="13.83203125" style="16" customWidth="1"/>
    <col min="9" max="9" width="17.6640625" style="16" customWidth="1"/>
    <col min="10" max="10" width="8.5" style="16" customWidth="1"/>
    <col min="11" max="11" width="9" style="16" customWidth="1"/>
    <col min="12" max="12" width="8.6640625" style="16" customWidth="1"/>
    <col min="13" max="16384" width="11.5" style="16"/>
  </cols>
  <sheetData>
    <row r="1" spans="1:12" ht="15.75">
      <c r="B1" s="340" t="s">
        <v>4</v>
      </c>
      <c r="C1" s="340"/>
      <c r="D1" s="340"/>
      <c r="E1" s="340"/>
      <c r="F1" s="340"/>
    </row>
    <row r="2" spans="1:12">
      <c r="A2" s="102"/>
      <c r="B2" s="17"/>
      <c r="C2" s="17"/>
      <c r="D2" s="17"/>
      <c r="E2" s="17"/>
      <c r="F2" s="17"/>
    </row>
    <row r="3" spans="1:12" ht="15.75">
      <c r="B3" s="341" t="s">
        <v>6</v>
      </c>
      <c r="C3" s="341"/>
      <c r="D3" s="341"/>
      <c r="E3" s="341"/>
      <c r="F3" s="341"/>
    </row>
    <row r="4" spans="1:12" ht="15.75">
      <c r="B4" s="342" t="s">
        <v>58</v>
      </c>
      <c r="C4" s="342"/>
      <c r="D4" s="342"/>
      <c r="E4" s="342"/>
      <c r="F4" s="342"/>
      <c r="H4" s="236"/>
      <c r="L4" s="239"/>
    </row>
    <row r="5" spans="1:12">
      <c r="A5" s="103"/>
      <c r="B5" s="254" t="s">
        <v>320</v>
      </c>
      <c r="C5" s="254"/>
      <c r="D5" s="254"/>
      <c r="E5" s="254"/>
      <c r="F5" s="254"/>
      <c r="H5" s="236"/>
      <c r="L5" s="239"/>
    </row>
    <row r="6" spans="1:12">
      <c r="A6" s="18"/>
      <c r="C6" s="19"/>
      <c r="H6" s="236"/>
      <c r="L6" s="239"/>
    </row>
    <row r="7" spans="1:12">
      <c r="A7" s="18"/>
      <c r="B7" s="103"/>
      <c r="C7" s="103"/>
      <c r="D7" s="103"/>
      <c r="E7" s="103"/>
      <c r="F7" s="103"/>
      <c r="H7" s="236"/>
      <c r="L7" s="239"/>
    </row>
    <row r="8" spans="1:12">
      <c r="A8" s="191">
        <v>1</v>
      </c>
      <c r="B8" s="127" t="s">
        <v>5</v>
      </c>
      <c r="C8" s="127" t="s">
        <v>27</v>
      </c>
      <c r="D8" s="127" t="s">
        <v>52</v>
      </c>
      <c r="E8" s="127" t="s">
        <v>64</v>
      </c>
      <c r="F8" s="127" t="s">
        <v>65</v>
      </c>
      <c r="H8" s="236"/>
      <c r="L8" s="239"/>
    </row>
    <row r="9" spans="1:12">
      <c r="A9" s="191">
        <f>+A8+1</f>
        <v>2</v>
      </c>
      <c r="B9" s="103"/>
      <c r="C9" s="103"/>
      <c r="D9" s="103"/>
      <c r="E9" s="103"/>
      <c r="F9" s="103"/>
      <c r="H9" s="236"/>
      <c r="L9" s="239"/>
    </row>
    <row r="10" spans="1:12">
      <c r="A10" s="191">
        <f t="shared" ref="A10:A17" si="0">+A9+1</f>
        <v>3</v>
      </c>
      <c r="B10" s="104" t="s">
        <v>2</v>
      </c>
      <c r="C10" s="105"/>
      <c r="D10" s="105"/>
      <c r="E10" s="105"/>
      <c r="F10" s="105" t="s">
        <v>7</v>
      </c>
      <c r="H10" s="236"/>
      <c r="L10" s="239"/>
    </row>
    <row r="11" spans="1:12">
      <c r="A11" s="191">
        <f t="shared" si="0"/>
        <v>4</v>
      </c>
      <c r="B11" s="105"/>
      <c r="C11" s="106"/>
      <c r="D11" s="105"/>
      <c r="E11" s="105"/>
      <c r="F11" s="106" t="s">
        <v>8</v>
      </c>
      <c r="H11" s="236"/>
      <c r="L11" s="239"/>
    </row>
    <row r="12" spans="1:12">
      <c r="A12" s="191">
        <f t="shared" si="0"/>
        <v>5</v>
      </c>
      <c r="B12" s="107" t="s">
        <v>9</v>
      </c>
      <c r="C12" s="107" t="s">
        <v>79</v>
      </c>
      <c r="D12" s="107" t="s">
        <v>10</v>
      </c>
      <c r="E12" s="107" t="s">
        <v>11</v>
      </c>
      <c r="F12" s="107" t="s">
        <v>12</v>
      </c>
      <c r="H12" s="236"/>
      <c r="L12" s="239"/>
    </row>
    <row r="13" spans="1:12">
      <c r="A13" s="191">
        <f t="shared" si="0"/>
        <v>6</v>
      </c>
      <c r="B13" s="108"/>
      <c r="C13" s="108"/>
      <c r="D13" s="108"/>
      <c r="E13" s="108"/>
      <c r="F13" s="108"/>
      <c r="H13" s="236"/>
      <c r="L13" s="239"/>
    </row>
    <row r="14" spans="1:12">
      <c r="A14" s="191">
        <f t="shared" si="0"/>
        <v>7</v>
      </c>
      <c r="B14" s="108" t="s">
        <v>13</v>
      </c>
      <c r="C14" s="165">
        <f>'Pg 2 CapStructure'!Q10</f>
        <v>96941667</v>
      </c>
      <c r="D14" s="588">
        <f>ROUND(C14/$C$30,4)</f>
        <v>8.6999999999999994E-3</v>
      </c>
      <c r="E14" s="347">
        <f>'Pg 6 LTD Cost '!H34</f>
        <v>5.6800000000000003E-2</v>
      </c>
      <c r="F14" s="179">
        <f>ROUND(D14*E14,4)</f>
        <v>5.0000000000000001E-4</v>
      </c>
      <c r="L14" s="236"/>
    </row>
    <row r="15" spans="1:12">
      <c r="A15" s="191">
        <f t="shared" si="0"/>
        <v>8</v>
      </c>
      <c r="B15" s="108"/>
      <c r="C15" s="167"/>
      <c r="D15" s="179"/>
      <c r="E15" s="166"/>
      <c r="F15" s="179"/>
      <c r="L15" s="236"/>
    </row>
    <row r="16" spans="1:12">
      <c r="A16" s="191">
        <f t="shared" si="0"/>
        <v>9</v>
      </c>
      <c r="B16" s="108" t="s">
        <v>14</v>
      </c>
      <c r="C16" s="167">
        <f>'Pg 2 CapStructure'!Q16</f>
        <v>5614037240</v>
      </c>
      <c r="D16" s="557">
        <f>ROUND(C16/$C$30,4)</f>
        <v>0.50390000000000001</v>
      </c>
      <c r="E16" s="168">
        <f>'Pg 6 LTD Cost '!H32</f>
        <v>5.1400000000000001E-2</v>
      </c>
      <c r="F16" s="179">
        <f>ROUND(D16*E16,4)</f>
        <v>2.5899999999999999E-2</v>
      </c>
      <c r="L16" s="236"/>
    </row>
    <row r="17" spans="1:12">
      <c r="A17" s="191">
        <f t="shared" si="0"/>
        <v>10</v>
      </c>
      <c r="B17" s="110"/>
      <c r="C17" s="169"/>
      <c r="D17" s="179"/>
      <c r="E17" s="168"/>
      <c r="F17" s="355"/>
      <c r="H17" s="248"/>
      <c r="I17" s="193"/>
      <c r="J17" s="193"/>
      <c r="K17" s="193"/>
      <c r="L17" s="249"/>
    </row>
    <row r="18" spans="1:12">
      <c r="A18" s="191">
        <v>11</v>
      </c>
      <c r="B18" s="103" t="s">
        <v>298</v>
      </c>
      <c r="C18" s="169"/>
      <c r="D18" s="179">
        <f>ROUND((C14+C16)/C30,4)</f>
        <v>0.51259999999999994</v>
      </c>
      <c r="E18" s="168">
        <f>'Pg 6 LTD Cost '!H36</f>
        <v>5.1499999999999997E-2</v>
      </c>
      <c r="F18" s="355">
        <f>F16+F14</f>
        <v>2.64E-2</v>
      </c>
      <c r="G18" s="623"/>
      <c r="H18" s="565"/>
      <c r="I18" s="193"/>
      <c r="J18" s="193"/>
      <c r="K18" s="193"/>
      <c r="L18" s="249"/>
    </row>
    <row r="19" spans="1:12">
      <c r="A19" s="191">
        <v>12</v>
      </c>
      <c r="B19" s="110"/>
      <c r="C19" s="169"/>
      <c r="D19" s="179"/>
      <c r="E19" s="168"/>
      <c r="F19" s="355"/>
      <c r="H19" s="248"/>
      <c r="I19" s="193"/>
      <c r="J19" s="193"/>
      <c r="K19" s="193"/>
      <c r="L19" s="249"/>
    </row>
    <row r="20" spans="1:12">
      <c r="A20" s="191">
        <v>13</v>
      </c>
      <c r="B20" s="103" t="s">
        <v>54</v>
      </c>
      <c r="C20" s="169"/>
      <c r="D20" s="179"/>
      <c r="E20" s="168"/>
      <c r="F20" s="355">
        <f>'Pg 4 STD OS &amp; Comm Fees'!F20</f>
        <v>2.0000000000000001E-4</v>
      </c>
      <c r="H20" s="248"/>
      <c r="I20" s="193"/>
      <c r="J20" s="193"/>
      <c r="K20" s="193"/>
      <c r="L20" s="249"/>
    </row>
    <row r="21" spans="1:12">
      <c r="A21" s="191">
        <v>14</v>
      </c>
      <c r="B21" s="110"/>
      <c r="C21" s="169"/>
      <c r="D21" s="179"/>
      <c r="E21" s="168"/>
      <c r="F21" s="355"/>
      <c r="H21" s="248"/>
      <c r="I21" s="193"/>
      <c r="J21" s="193"/>
      <c r="K21" s="193"/>
      <c r="L21" s="249"/>
    </row>
    <row r="22" spans="1:12">
      <c r="A22" s="191">
        <v>15</v>
      </c>
      <c r="B22" s="103" t="s">
        <v>299</v>
      </c>
      <c r="C22" s="169"/>
      <c r="D22" s="179"/>
      <c r="E22" s="168"/>
      <c r="F22" s="355">
        <f>'Pg 5 STD Amort'!H35</f>
        <v>1E-4</v>
      </c>
      <c r="H22" s="248"/>
      <c r="I22" s="193"/>
      <c r="J22" s="193"/>
      <c r="K22" s="193"/>
      <c r="L22" s="249"/>
    </row>
    <row r="23" spans="1:12">
      <c r="A23" s="191">
        <v>16</v>
      </c>
      <c r="B23" s="110"/>
      <c r="C23" s="169"/>
      <c r="D23" s="179"/>
      <c r="E23" s="168"/>
      <c r="F23" s="355"/>
      <c r="H23" s="248"/>
      <c r="I23" s="193"/>
      <c r="J23" s="193"/>
      <c r="K23" s="193"/>
      <c r="L23" s="249"/>
    </row>
    <row r="24" spans="1:12">
      <c r="A24" s="191">
        <v>17</v>
      </c>
      <c r="B24" s="103" t="s">
        <v>300</v>
      </c>
      <c r="C24" s="169"/>
      <c r="D24" s="179"/>
      <c r="E24" s="168"/>
      <c r="F24" s="355">
        <f>'Pg 7 Reacquired Debt'!I36</f>
        <v>2.0000000000000001E-4</v>
      </c>
      <c r="H24" s="248"/>
      <c r="I24" s="193"/>
      <c r="J24" s="193"/>
      <c r="K24" s="193"/>
      <c r="L24" s="249"/>
    </row>
    <row r="25" spans="1:12">
      <c r="A25" s="191">
        <v>18</v>
      </c>
      <c r="B25" s="110"/>
      <c r="C25" s="169"/>
      <c r="D25" s="179"/>
      <c r="E25" s="168"/>
      <c r="F25" s="355"/>
      <c r="H25" s="248"/>
      <c r="I25" s="193"/>
      <c r="J25" s="193"/>
      <c r="K25" s="193"/>
      <c r="L25" s="249"/>
    </row>
    <row r="26" spans="1:12">
      <c r="A26" s="191">
        <v>19</v>
      </c>
      <c r="B26" s="110" t="s">
        <v>301</v>
      </c>
      <c r="C26" s="169">
        <f>C16+C14</f>
        <v>5710978907</v>
      </c>
      <c r="D26" s="179">
        <f>D18</f>
        <v>0.51259999999999994</v>
      </c>
      <c r="E26" s="587">
        <f>F26/D26</f>
        <v>5.2477565353101836E-2</v>
      </c>
      <c r="F26" s="584">
        <f>SUM(F18:F25)</f>
        <v>2.6899999999999997E-2</v>
      </c>
      <c r="G26" s="579"/>
      <c r="H26" s="248"/>
      <c r="I26" s="193"/>
      <c r="J26" s="193"/>
      <c r="K26" s="193"/>
      <c r="L26" s="249"/>
    </row>
    <row r="27" spans="1:12">
      <c r="A27" s="191">
        <v>20</v>
      </c>
      <c r="B27" s="110"/>
      <c r="C27" s="169"/>
      <c r="D27" s="179"/>
      <c r="E27" s="168"/>
      <c r="F27" s="355"/>
      <c r="H27" s="248"/>
      <c r="I27" s="193"/>
      <c r="J27" s="193"/>
      <c r="K27" s="193"/>
      <c r="L27" s="249"/>
    </row>
    <row r="28" spans="1:12">
      <c r="A28" s="191">
        <v>21</v>
      </c>
      <c r="B28" s="109" t="s">
        <v>15</v>
      </c>
      <c r="C28" s="171">
        <f>'Pg 2 CapStructure'!Q20</f>
        <v>5430602708</v>
      </c>
      <c r="D28" s="335">
        <f>ROUND(C28/$C$30,4)</f>
        <v>0.4874</v>
      </c>
      <c r="E28" s="587">
        <v>9.4E-2</v>
      </c>
      <c r="F28" s="356">
        <f>ROUND(D28*E28,4)</f>
        <v>4.58E-2</v>
      </c>
      <c r="H28" s="250"/>
      <c r="I28" s="587"/>
      <c r="J28" s="251"/>
      <c r="K28" s="252"/>
      <c r="L28" s="168"/>
    </row>
    <row r="29" spans="1:12">
      <c r="A29" s="191">
        <v>22</v>
      </c>
      <c r="B29" s="110"/>
      <c r="C29" s="168"/>
      <c r="D29" s="172"/>
      <c r="E29" s="552"/>
      <c r="F29" s="168"/>
      <c r="H29" s="250"/>
      <c r="I29" s="587"/>
      <c r="J29" s="251"/>
      <c r="K29" s="252"/>
      <c r="L29" s="168"/>
    </row>
    <row r="30" spans="1:12">
      <c r="A30" s="191">
        <v>23</v>
      </c>
      <c r="B30" s="109" t="s">
        <v>16</v>
      </c>
      <c r="C30" s="174">
        <f>C28+C26</f>
        <v>11141581615</v>
      </c>
      <c r="D30" s="242">
        <f>D28+D18</f>
        <v>1</v>
      </c>
      <c r="E30" s="561"/>
      <c r="F30" s="225">
        <f>F28+F26</f>
        <v>7.2700000000000001E-2</v>
      </c>
      <c r="H30" s="111"/>
      <c r="I30" s="111"/>
      <c r="J30" s="251"/>
      <c r="K30" s="168"/>
      <c r="L30" s="253"/>
    </row>
    <row r="31" spans="1:12">
      <c r="A31" s="191">
        <v>24</v>
      </c>
      <c r="B31" s="103"/>
      <c r="C31" s="111"/>
      <c r="D31" s="111"/>
      <c r="E31" s="175"/>
      <c r="F31" s="111"/>
      <c r="H31" s="103"/>
      <c r="I31" s="103"/>
      <c r="J31" s="103"/>
    </row>
    <row r="32" spans="1:12">
      <c r="A32" s="191">
        <v>25</v>
      </c>
      <c r="B32" s="103"/>
      <c r="C32" s="103"/>
      <c r="D32" s="103"/>
      <c r="E32" s="111"/>
      <c r="F32" s="103"/>
    </row>
    <row r="33" spans="1:7">
      <c r="A33" s="191">
        <v>26</v>
      </c>
      <c r="B33" s="371" t="s">
        <v>176</v>
      </c>
      <c r="C33" s="103"/>
      <c r="D33" s="103"/>
      <c r="E33" s="139"/>
      <c r="F33" s="103"/>
      <c r="G33" s="240"/>
    </row>
    <row r="34" spans="1:7">
      <c r="A34" s="15"/>
      <c r="B34" s="103"/>
      <c r="C34" s="103"/>
      <c r="D34" s="103"/>
      <c r="E34" s="103"/>
      <c r="F34" s="103"/>
    </row>
    <row r="35" spans="1:7">
      <c r="A35" s="15"/>
      <c r="B35" s="103"/>
      <c r="C35" s="167"/>
      <c r="D35" s="103"/>
      <c r="E35" s="103"/>
      <c r="F35" s="103"/>
    </row>
    <row r="36" spans="1:7">
      <c r="A36" s="15"/>
      <c r="B36" s="103"/>
      <c r="C36" s="167"/>
      <c r="D36" s="103"/>
      <c r="E36" s="103"/>
      <c r="F36" s="103"/>
    </row>
    <row r="37" spans="1:7">
      <c r="A37" s="15"/>
      <c r="B37" s="103"/>
      <c r="C37" s="167"/>
      <c r="D37" s="103"/>
      <c r="E37" s="103"/>
      <c r="F37" s="103"/>
    </row>
    <row r="38" spans="1:7">
      <c r="A38" s="15"/>
      <c r="B38" s="103"/>
      <c r="D38" s="103"/>
      <c r="E38" s="103"/>
      <c r="F38" s="103"/>
    </row>
    <row r="39" spans="1:7">
      <c r="A39" s="15"/>
      <c r="B39" s="103"/>
      <c r="C39" s="192"/>
      <c r="D39" s="103"/>
      <c r="E39" s="103"/>
      <c r="F39" s="103"/>
    </row>
    <row r="40" spans="1:7">
      <c r="A40" s="15"/>
      <c r="B40" s="103"/>
      <c r="C40" s="103"/>
      <c r="D40" s="103"/>
      <c r="E40" s="103"/>
      <c r="F40" s="103"/>
    </row>
    <row r="41" spans="1:7">
      <c r="A41" s="15"/>
      <c r="B41" s="103"/>
      <c r="C41" s="103"/>
      <c r="D41" s="103"/>
      <c r="E41" s="103"/>
      <c r="F41" s="103"/>
    </row>
    <row r="42" spans="1:7">
      <c r="B42" s="103"/>
      <c r="C42" s="103"/>
      <c r="D42" s="103"/>
      <c r="E42" s="103"/>
      <c r="F42" s="103"/>
    </row>
    <row r="43" spans="1:7">
      <c r="B43" s="103"/>
      <c r="C43" s="103"/>
      <c r="D43" s="103"/>
      <c r="E43" s="103"/>
      <c r="F43" s="103"/>
    </row>
    <row r="44" spans="1:7">
      <c r="E44" s="103"/>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pageMargins left="0.7" right="0.7" top="0.75" bottom="0.75" header="0.3" footer="0.3"/>
  <pageSetup orientation="portrait" r:id="rId1"/>
  <headerFooter>
    <oddFooter>&amp;CPg 1 Cost of Capital&amp;R&amp;F</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A677"/>
  <sheetViews>
    <sheetView zoomScale="110" zoomScaleNormal="110" workbookViewId="0">
      <selection activeCell="G33" sqref="G33"/>
    </sheetView>
  </sheetViews>
  <sheetFormatPr defaultColWidth="15.83203125" defaultRowHeight="12.75"/>
  <cols>
    <col min="1" max="1" width="3.33203125" style="1" customWidth="1"/>
    <col min="2" max="2" width="32.33203125" style="1" customWidth="1"/>
    <col min="3" max="10" width="11.83203125" style="2" customWidth="1"/>
    <col min="11" max="11" width="11.1640625" style="2" bestFit="1" customWidth="1"/>
    <col min="12" max="14" width="11.5" style="2" customWidth="1"/>
    <col min="15" max="15" width="12" style="2" customWidth="1"/>
    <col min="16" max="16" width="2.6640625" style="2" customWidth="1"/>
    <col min="17" max="17" width="12.5" style="1" customWidth="1"/>
    <col min="18" max="18" width="15.5" style="615" customWidth="1"/>
    <col min="19" max="19" width="15.83203125" style="1" bestFit="1" customWidth="1"/>
    <col min="20" max="20" width="10.33203125" style="1" customWidth="1"/>
    <col min="21" max="21" width="16.33203125" style="1" bestFit="1" customWidth="1"/>
    <col min="22" max="31" width="8.83203125" style="1" customWidth="1"/>
    <col min="32" max="32" width="10.1640625" style="1" customWidth="1"/>
    <col min="33" max="16384" width="15.83203125" style="1"/>
  </cols>
  <sheetData>
    <row r="1" spans="1:52">
      <c r="B1" s="143" t="s">
        <v>0</v>
      </c>
      <c r="C1" s="144"/>
      <c r="D1" s="144"/>
      <c r="E1" s="144"/>
      <c r="F1" s="144"/>
      <c r="G1" s="144"/>
      <c r="H1" s="144"/>
      <c r="I1" s="144"/>
      <c r="J1" s="144"/>
      <c r="K1" s="144"/>
      <c r="L1" s="144"/>
      <c r="M1" s="144"/>
      <c r="N1" s="144"/>
      <c r="O1" s="144"/>
      <c r="P1" s="144"/>
      <c r="Q1" s="145"/>
    </row>
    <row r="2" spans="1:52">
      <c r="B2" s="143" t="s">
        <v>35</v>
      </c>
      <c r="C2" s="144"/>
      <c r="D2" s="144"/>
      <c r="E2" s="144"/>
      <c r="F2" s="144"/>
      <c r="G2" s="144"/>
      <c r="H2" s="144"/>
      <c r="I2" s="144"/>
      <c r="J2" s="144"/>
      <c r="K2" s="144"/>
      <c r="L2" s="144"/>
      <c r="M2" s="144"/>
      <c r="N2" s="144"/>
      <c r="O2" s="144"/>
      <c r="P2" s="144"/>
      <c r="Q2" s="145"/>
    </row>
    <row r="3" spans="1:52" ht="12.75" customHeight="1">
      <c r="B3" s="635" t="s">
        <v>321</v>
      </c>
      <c r="C3" s="635"/>
      <c r="D3" s="635"/>
      <c r="E3" s="635"/>
      <c r="F3" s="635"/>
      <c r="G3" s="635"/>
      <c r="H3" s="635"/>
      <c r="I3" s="635"/>
      <c r="J3" s="635"/>
      <c r="K3" s="635"/>
      <c r="L3" s="635"/>
      <c r="M3" s="635"/>
      <c r="N3" s="635"/>
      <c r="O3" s="635"/>
      <c r="P3" s="635"/>
      <c r="Q3" s="635"/>
    </row>
    <row r="4" spans="1:52">
      <c r="B4" s="634" t="s">
        <v>59</v>
      </c>
      <c r="C4" s="634"/>
      <c r="D4" s="634"/>
      <c r="E4" s="634"/>
      <c r="F4" s="634"/>
      <c r="G4" s="634"/>
      <c r="H4" s="634"/>
      <c r="I4" s="634"/>
      <c r="J4" s="634"/>
      <c r="K4" s="634"/>
      <c r="L4" s="634"/>
      <c r="M4" s="634"/>
      <c r="N4" s="634"/>
      <c r="O4" s="634"/>
      <c r="P4" s="634"/>
      <c r="Q4" s="634"/>
    </row>
    <row r="5" spans="1:52">
      <c r="A5" s="129">
        <v>1</v>
      </c>
      <c r="B5" s="127" t="s">
        <v>5</v>
      </c>
      <c r="C5" s="127" t="s">
        <v>27</v>
      </c>
      <c r="D5" s="310" t="s">
        <v>52</v>
      </c>
      <c r="E5" s="310" t="s">
        <v>64</v>
      </c>
      <c r="F5" s="310" t="s">
        <v>65</v>
      </c>
      <c r="G5" s="310" t="s">
        <v>66</v>
      </c>
      <c r="H5" s="310" t="s">
        <v>67</v>
      </c>
      <c r="I5" s="310" t="s">
        <v>68</v>
      </c>
      <c r="J5" s="310" t="s">
        <v>69</v>
      </c>
      <c r="K5" s="310" t="s">
        <v>71</v>
      </c>
      <c r="L5" s="310" t="s">
        <v>72</v>
      </c>
      <c r="M5" s="310" t="s">
        <v>73</v>
      </c>
      <c r="N5" s="310" t="s">
        <v>74</v>
      </c>
      <c r="P5" s="310" t="s">
        <v>75</v>
      </c>
      <c r="Q5" s="127" t="s">
        <v>76</v>
      </c>
    </row>
    <row r="6" spans="1:52" ht="35.1" customHeight="1">
      <c r="A6" s="129">
        <f>+A5+1</f>
        <v>2</v>
      </c>
      <c r="B6" s="101" t="s">
        <v>1</v>
      </c>
      <c r="C6" s="196">
        <v>45291</v>
      </c>
      <c r="D6" s="196">
        <v>45322</v>
      </c>
      <c r="E6" s="196">
        <v>45351</v>
      </c>
      <c r="F6" s="196">
        <v>45382</v>
      </c>
      <c r="G6" s="196">
        <v>45412</v>
      </c>
      <c r="H6" s="196">
        <v>45443</v>
      </c>
      <c r="I6" s="196">
        <v>45473</v>
      </c>
      <c r="J6" s="196">
        <v>45504</v>
      </c>
      <c r="K6" s="196">
        <v>45535</v>
      </c>
      <c r="L6" s="196">
        <v>45565</v>
      </c>
      <c r="M6" s="196">
        <v>45596</v>
      </c>
      <c r="N6" s="196">
        <v>45626</v>
      </c>
      <c r="O6" s="196">
        <v>45657</v>
      </c>
      <c r="P6" s="196"/>
      <c r="Q6" s="122" t="s">
        <v>113</v>
      </c>
      <c r="R6" s="616"/>
      <c r="S6" s="100"/>
      <c r="T6" s="100"/>
      <c r="U6" s="100"/>
      <c r="V6" s="100"/>
      <c r="W6" s="100"/>
      <c r="X6" s="100"/>
      <c r="Y6" s="100"/>
      <c r="Z6" s="100"/>
      <c r="AA6" s="100"/>
      <c r="AB6" s="100"/>
      <c r="AC6" s="100"/>
      <c r="AD6" s="100"/>
      <c r="AE6" s="90"/>
      <c r="AF6" s="90"/>
      <c r="AG6" s="90"/>
      <c r="AH6" s="90"/>
      <c r="AI6" s="90"/>
      <c r="AJ6" s="90"/>
      <c r="AK6" s="90"/>
      <c r="AL6" s="90"/>
      <c r="AM6" s="90"/>
      <c r="AN6" s="90"/>
      <c r="AO6" s="90"/>
      <c r="AP6" s="90"/>
      <c r="AQ6" s="90"/>
      <c r="AR6" s="90"/>
      <c r="AS6" s="90"/>
      <c r="AT6" s="90"/>
      <c r="AU6" s="90"/>
      <c r="AV6" s="90"/>
      <c r="AW6" s="90"/>
      <c r="AX6" s="90"/>
      <c r="AY6" s="90"/>
      <c r="AZ6" s="90"/>
    </row>
    <row r="7" spans="1:52">
      <c r="A7" s="129">
        <f>+A6+1</f>
        <v>3</v>
      </c>
      <c r="B7" s="141" t="s">
        <v>36</v>
      </c>
      <c r="C7" s="372">
        <v>336600000</v>
      </c>
      <c r="D7" s="372">
        <v>265000000</v>
      </c>
      <c r="E7" s="372">
        <v>240000000</v>
      </c>
      <c r="F7" s="372">
        <v>340000000</v>
      </c>
      <c r="G7" s="372">
        <v>40000000</v>
      </c>
      <c r="H7" s="372">
        <v>90000000</v>
      </c>
      <c r="I7" s="630">
        <v>0</v>
      </c>
      <c r="J7" s="630">
        <v>0</v>
      </c>
      <c r="K7" s="630">
        <v>0</v>
      </c>
      <c r="L7" s="630">
        <v>0</v>
      </c>
      <c r="M7" s="630">
        <v>0</v>
      </c>
      <c r="N7" s="630">
        <v>0</v>
      </c>
      <c r="O7" s="372">
        <v>40000000</v>
      </c>
      <c r="P7" s="372"/>
      <c r="Q7" s="162">
        <f>ROUND(((C7+O7)+(SUM(D7:N7)*2))/24,0)</f>
        <v>96941667</v>
      </c>
      <c r="R7" s="617" t="s">
        <v>314</v>
      </c>
      <c r="S7" s="548" t="s">
        <v>311</v>
      </c>
      <c r="T7" s="100"/>
      <c r="U7" s="100"/>
      <c r="V7" s="100"/>
      <c r="W7" s="100"/>
      <c r="X7" s="100"/>
      <c r="Y7" s="100"/>
      <c r="Z7" s="100"/>
      <c r="AA7" s="100"/>
      <c r="AB7" s="100"/>
      <c r="AC7" s="100"/>
      <c r="AD7" s="100"/>
      <c r="AE7" s="90"/>
      <c r="AF7" s="90"/>
      <c r="AG7" s="90"/>
      <c r="AH7" s="90"/>
      <c r="AI7" s="90"/>
      <c r="AJ7" s="90"/>
      <c r="AK7" s="90"/>
      <c r="AL7" s="90"/>
      <c r="AM7" s="90"/>
      <c r="AN7" s="90"/>
      <c r="AO7" s="90"/>
      <c r="AP7" s="90"/>
      <c r="AQ7" s="90"/>
      <c r="AR7" s="90"/>
      <c r="AS7" s="90"/>
      <c r="AT7" s="90"/>
      <c r="AU7" s="90"/>
      <c r="AV7" s="90"/>
      <c r="AW7" s="90"/>
      <c r="AX7" s="90"/>
      <c r="AY7" s="90"/>
      <c r="AZ7" s="90"/>
    </row>
    <row r="8" spans="1:52">
      <c r="A8" s="129">
        <f>+A7+1</f>
        <v>4</v>
      </c>
      <c r="B8" s="141" t="s">
        <v>171</v>
      </c>
      <c r="C8" s="372"/>
      <c r="D8" s="372"/>
      <c r="E8" s="372"/>
      <c r="F8" s="372"/>
      <c r="G8" s="372"/>
      <c r="H8" s="372"/>
      <c r="I8" s="372"/>
      <c r="J8" s="372"/>
      <c r="K8" s="372"/>
      <c r="L8" s="372"/>
      <c r="M8" s="372"/>
      <c r="N8" s="372"/>
      <c r="O8" s="372"/>
      <c r="P8" s="372"/>
      <c r="Q8" s="162">
        <f>ROUND(((C8+L8)+(SUM(D8:N8)*2))/24,0)</f>
        <v>0</v>
      </c>
      <c r="R8" s="618"/>
      <c r="S8" s="548"/>
      <c r="T8" s="100"/>
      <c r="U8" s="100"/>
      <c r="V8" s="100"/>
      <c r="W8" s="100"/>
      <c r="X8" s="100"/>
      <c r="Y8" s="100"/>
      <c r="Z8" s="100"/>
      <c r="AA8" s="100"/>
      <c r="AB8" s="100"/>
      <c r="AC8" s="100"/>
      <c r="AD8" s="100"/>
      <c r="AE8" s="90"/>
      <c r="AF8" s="90"/>
      <c r="AG8" s="90"/>
      <c r="AH8" s="90"/>
      <c r="AI8" s="90"/>
      <c r="AJ8" s="90"/>
      <c r="AK8" s="90"/>
      <c r="AL8" s="90"/>
      <c r="AM8" s="90"/>
      <c r="AN8" s="90"/>
      <c r="AO8" s="90"/>
      <c r="AP8" s="90"/>
      <c r="AQ8" s="90"/>
      <c r="AR8" s="90"/>
      <c r="AS8" s="90"/>
      <c r="AT8" s="90"/>
      <c r="AU8" s="90"/>
      <c r="AV8" s="90"/>
      <c r="AW8" s="90"/>
      <c r="AX8" s="90"/>
      <c r="AY8" s="90"/>
      <c r="AZ8" s="90"/>
    </row>
    <row r="9" spans="1:52" ht="13.5" thickBot="1">
      <c r="A9" s="129">
        <f>+A8+1</f>
        <v>5</v>
      </c>
      <c r="B9" s="141" t="s">
        <v>158</v>
      </c>
      <c r="C9" s="372"/>
      <c r="D9" s="372"/>
      <c r="E9" s="372"/>
      <c r="F9" s="372"/>
      <c r="G9" s="372"/>
      <c r="H9" s="372"/>
      <c r="I9" s="372"/>
      <c r="J9" s="372"/>
      <c r="K9" s="372"/>
      <c r="L9" s="372"/>
      <c r="M9" s="372"/>
      <c r="N9" s="372"/>
      <c r="O9" s="372"/>
      <c r="P9" s="372"/>
      <c r="Q9" s="162">
        <f>ROUND(((C9+O9)+(SUM(D9:N9)*2))/24,0)</f>
        <v>0</v>
      </c>
      <c r="R9" s="616"/>
      <c r="S9" s="1" t="s">
        <v>310</v>
      </c>
      <c r="T9" s="100"/>
      <c r="U9" s="100"/>
      <c r="V9" s="100"/>
      <c r="W9" s="100"/>
      <c r="X9" s="100"/>
      <c r="Y9" s="100"/>
      <c r="Z9" s="100"/>
      <c r="AA9" s="100"/>
      <c r="AB9" s="100"/>
      <c r="AC9" s="100"/>
      <c r="AD9" s="100"/>
      <c r="AE9" s="90"/>
      <c r="AF9" s="90"/>
      <c r="AG9" s="90"/>
      <c r="AH9" s="90"/>
      <c r="AI9" s="90"/>
      <c r="AJ9" s="90"/>
      <c r="AK9" s="90"/>
      <c r="AL9" s="90"/>
      <c r="AM9" s="90"/>
      <c r="AN9" s="90"/>
      <c r="AO9" s="90"/>
      <c r="AP9" s="90"/>
      <c r="AQ9" s="90"/>
      <c r="AR9" s="90"/>
      <c r="AS9" s="90"/>
      <c r="AT9" s="90"/>
      <c r="AU9" s="90"/>
      <c r="AV9" s="90"/>
      <c r="AW9" s="90"/>
      <c r="AX9" s="90"/>
      <c r="AY9" s="90"/>
      <c r="AZ9" s="90"/>
    </row>
    <row r="10" spans="1:52" ht="13.5" thickBot="1">
      <c r="A10" s="129">
        <f>+A9+1</f>
        <v>6</v>
      </c>
      <c r="B10" s="142" t="s">
        <v>30</v>
      </c>
      <c r="C10" s="361">
        <f>SUM(C7:C9)</f>
        <v>336600000</v>
      </c>
      <c r="D10" s="361">
        <f>SUM(D7:D9)</f>
        <v>265000000</v>
      </c>
      <c r="E10" s="361">
        <f>SUM(E7:E9)</f>
        <v>240000000</v>
      </c>
      <c r="F10" s="361">
        <f t="shared" ref="F10:L10" si="0">SUM(F7:F9)</f>
        <v>340000000</v>
      </c>
      <c r="G10" s="361">
        <f t="shared" si="0"/>
        <v>40000000</v>
      </c>
      <c r="H10" s="361">
        <f t="shared" si="0"/>
        <v>90000000</v>
      </c>
      <c r="I10" s="361">
        <f t="shared" si="0"/>
        <v>0</v>
      </c>
      <c r="J10" s="361">
        <f t="shared" si="0"/>
        <v>0</v>
      </c>
      <c r="K10" s="361">
        <f t="shared" si="0"/>
        <v>0</v>
      </c>
      <c r="L10" s="361">
        <f t="shared" si="0"/>
        <v>0</v>
      </c>
      <c r="M10" s="361">
        <f t="shared" ref="M10:O10" si="1">SUM(M7:M9)</f>
        <v>0</v>
      </c>
      <c r="N10" s="361">
        <f t="shared" si="1"/>
        <v>0</v>
      </c>
      <c r="O10" s="361">
        <f t="shared" si="1"/>
        <v>40000000</v>
      </c>
      <c r="P10" s="198"/>
      <c r="Q10" s="216">
        <f>SUM(Q7:Q9)</f>
        <v>96941667</v>
      </c>
      <c r="R10" s="617"/>
      <c r="S10" s="97"/>
      <c r="T10" s="96"/>
      <c r="U10" s="96"/>
      <c r="V10" s="96"/>
      <c r="W10" s="96"/>
      <c r="X10" s="96"/>
      <c r="Y10" s="96"/>
      <c r="Z10" s="96"/>
      <c r="AA10" s="96"/>
      <c r="AB10" s="96"/>
      <c r="AC10" s="96"/>
      <c r="AD10" s="96"/>
      <c r="AE10" s="92"/>
      <c r="AF10" s="92"/>
      <c r="AG10" s="90"/>
      <c r="AH10" s="90"/>
      <c r="AI10" s="90"/>
      <c r="AJ10" s="90"/>
      <c r="AK10" s="90"/>
      <c r="AL10" s="90"/>
      <c r="AM10" s="90"/>
      <c r="AN10" s="90"/>
      <c r="AO10" s="90"/>
      <c r="AP10" s="90"/>
      <c r="AQ10" s="90"/>
      <c r="AR10" s="90"/>
      <c r="AS10" s="90"/>
      <c r="AT10" s="90"/>
      <c r="AU10" s="90"/>
      <c r="AV10" s="90"/>
      <c r="AW10" s="90"/>
      <c r="AX10" s="90"/>
      <c r="AY10" s="90"/>
      <c r="AZ10" s="90"/>
    </row>
    <row r="11" spans="1:52" ht="6.95" customHeight="1" thickBot="1">
      <c r="A11" s="129"/>
      <c r="B11" s="140"/>
      <c r="C11" s="360"/>
      <c r="D11" s="360"/>
      <c r="E11" s="360"/>
      <c r="F11" s="360"/>
      <c r="G11" s="360"/>
      <c r="H11" s="360"/>
      <c r="I11" s="360"/>
      <c r="J11" s="360"/>
      <c r="K11" s="360"/>
      <c r="L11" s="360"/>
      <c r="M11" s="360"/>
      <c r="N11" s="360"/>
      <c r="O11" s="360"/>
      <c r="P11" s="360"/>
      <c r="Q11" s="162"/>
      <c r="R11" s="617"/>
      <c r="S11" s="97"/>
      <c r="T11" s="96"/>
      <c r="U11" s="96"/>
      <c r="V11" s="96"/>
      <c r="W11" s="96"/>
      <c r="X11" s="96"/>
      <c r="Y11" s="96"/>
      <c r="Z11" s="96"/>
      <c r="AA11" s="96"/>
      <c r="AB11" s="96"/>
      <c r="AC11" s="96"/>
      <c r="AD11" s="96"/>
      <c r="AE11" s="92"/>
      <c r="AF11" s="92"/>
      <c r="AG11" s="90"/>
      <c r="AH11" s="90"/>
      <c r="AI11" s="90"/>
      <c r="AJ11" s="90"/>
      <c r="AK11" s="90"/>
      <c r="AL11" s="90"/>
      <c r="AM11" s="90"/>
      <c r="AN11" s="90"/>
      <c r="AO11" s="90"/>
      <c r="AP11" s="90"/>
      <c r="AQ11" s="90"/>
      <c r="AR11" s="90"/>
      <c r="AS11" s="90"/>
      <c r="AT11" s="90"/>
      <c r="AU11" s="90"/>
      <c r="AV11" s="90"/>
      <c r="AW11" s="90"/>
      <c r="AX11" s="90"/>
      <c r="AY11" s="90"/>
      <c r="AZ11" s="90"/>
    </row>
    <row r="12" spans="1:52" ht="13.5" thickBot="1">
      <c r="A12" s="129">
        <f>+A10+1</f>
        <v>7</v>
      </c>
      <c r="B12" s="142" t="s">
        <v>128</v>
      </c>
      <c r="C12" s="373">
        <f>5184045501</f>
        <v>5184045501</v>
      </c>
      <c r="D12" s="373">
        <v>5184217206</v>
      </c>
      <c r="E12" s="373">
        <v>5184388911</v>
      </c>
      <c r="F12" s="373">
        <v>5184560616</v>
      </c>
      <c r="G12" s="373">
        <v>5184732320</v>
      </c>
      <c r="H12" s="373">
        <v>5184903517</v>
      </c>
      <c r="I12" s="373">
        <v>5977684418</v>
      </c>
      <c r="J12" s="373">
        <v>5976991101</v>
      </c>
      <c r="K12" s="373">
        <v>5977160352</v>
      </c>
      <c r="L12" s="373">
        <v>5977375650</v>
      </c>
      <c r="M12" s="373">
        <v>5977591408</v>
      </c>
      <c r="N12" s="373">
        <v>5977807166</v>
      </c>
      <c r="O12" s="373">
        <v>5978022924</v>
      </c>
      <c r="P12" s="373"/>
      <c r="Q12" s="216">
        <f>ROUND(((C12+O12)+(SUM(D12:N12)*2))/24,0)</f>
        <v>5614037240</v>
      </c>
      <c r="R12" s="617" t="s">
        <v>314</v>
      </c>
      <c r="S12" s="631"/>
      <c r="T12" s="96"/>
      <c r="U12" s="96"/>
      <c r="V12" s="96"/>
      <c r="W12" s="96"/>
      <c r="X12" s="96"/>
      <c r="Y12" s="96"/>
      <c r="Z12" s="96"/>
      <c r="AA12" s="96"/>
      <c r="AB12" s="96"/>
      <c r="AC12" s="96"/>
      <c r="AD12" s="96"/>
      <c r="AE12" s="92"/>
      <c r="AF12" s="92"/>
      <c r="AG12" s="90"/>
      <c r="AH12" s="90"/>
      <c r="AI12" s="90"/>
      <c r="AJ12" s="90"/>
      <c r="AK12" s="90"/>
      <c r="AL12" s="90"/>
      <c r="AM12" s="90"/>
      <c r="AN12" s="90"/>
      <c r="AO12" s="90"/>
      <c r="AP12" s="90"/>
      <c r="AQ12" s="90"/>
      <c r="AR12" s="90"/>
      <c r="AS12" s="90"/>
      <c r="AT12" s="90"/>
      <c r="AU12" s="90"/>
      <c r="AV12" s="90"/>
      <c r="AW12" s="90"/>
      <c r="AX12" s="90"/>
      <c r="AY12" s="90"/>
      <c r="AZ12" s="90"/>
    </row>
    <row r="13" spans="1:52" ht="6" customHeight="1">
      <c r="A13" s="129"/>
      <c r="B13" s="142"/>
      <c r="C13" s="374"/>
      <c r="D13" s="374"/>
      <c r="E13" s="374"/>
      <c r="F13" s="374"/>
      <c r="G13" s="374"/>
      <c r="H13" s="374"/>
      <c r="I13" s="374"/>
      <c r="J13" s="374"/>
      <c r="K13" s="374"/>
      <c r="L13" s="374"/>
      <c r="M13" s="374"/>
      <c r="N13" s="374"/>
      <c r="O13" s="374"/>
      <c r="P13" s="374"/>
      <c r="Q13" s="163"/>
      <c r="R13" s="617"/>
      <c r="S13" s="97"/>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row>
    <row r="14" spans="1:52" ht="13.5" customHeight="1">
      <c r="A14" s="129">
        <f>+A12+1</f>
        <v>8</v>
      </c>
      <c r="B14" s="142" t="s">
        <v>122</v>
      </c>
      <c r="C14" s="374">
        <v>0</v>
      </c>
      <c r="D14" s="374"/>
      <c r="E14" s="374"/>
      <c r="F14" s="374"/>
      <c r="G14" s="374"/>
      <c r="H14" s="374"/>
      <c r="I14" s="374"/>
      <c r="J14" s="374"/>
      <c r="K14" s="374"/>
      <c r="L14" s="374"/>
      <c r="M14" s="374"/>
      <c r="N14" s="374"/>
      <c r="O14" s="374"/>
      <c r="P14" s="374"/>
      <c r="Q14" s="244">
        <f>ROUND(((C14+O14)+(SUM(D14:N14)*2))/24,0)</f>
        <v>0</v>
      </c>
      <c r="R14" s="617"/>
      <c r="S14" s="548"/>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row>
    <row r="15" spans="1:52" ht="5.25" customHeight="1" thickBot="1">
      <c r="A15" s="129"/>
      <c r="B15" s="142"/>
      <c r="C15" s="97"/>
      <c r="D15" s="97"/>
      <c r="E15" s="97"/>
      <c r="F15" s="97"/>
      <c r="G15" s="97"/>
      <c r="H15" s="97"/>
      <c r="I15" s="97"/>
      <c r="J15" s="97"/>
      <c r="K15" s="97"/>
      <c r="L15" s="97"/>
      <c r="M15" s="97"/>
      <c r="N15" s="97"/>
      <c r="O15" s="97"/>
      <c r="P15" s="97"/>
      <c r="Q15" s="163"/>
      <c r="R15" s="617"/>
      <c r="S15" s="97"/>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row>
    <row r="16" spans="1:52" ht="13.5" customHeight="1" thickBot="1">
      <c r="A16" s="129">
        <f>+A14+1</f>
        <v>9</v>
      </c>
      <c r="B16" s="142" t="s">
        <v>14</v>
      </c>
      <c r="C16" s="304">
        <f>SUM(C12:C14)</f>
        <v>5184045501</v>
      </c>
      <c r="D16" s="304">
        <f>SUM(D12:D14)</f>
        <v>5184217206</v>
      </c>
      <c r="E16" s="304">
        <f>SUM(E12:E14)</f>
        <v>5184388911</v>
      </c>
      <c r="F16" s="304">
        <f t="shared" ref="F16:L16" si="2">SUM(F12:F14)</f>
        <v>5184560616</v>
      </c>
      <c r="G16" s="304">
        <f t="shared" si="2"/>
        <v>5184732320</v>
      </c>
      <c r="H16" s="304">
        <f t="shared" si="2"/>
        <v>5184903517</v>
      </c>
      <c r="I16" s="304">
        <f t="shared" si="2"/>
        <v>5977684418</v>
      </c>
      <c r="J16" s="304">
        <f t="shared" si="2"/>
        <v>5976991101</v>
      </c>
      <c r="K16" s="304">
        <f t="shared" si="2"/>
        <v>5977160352</v>
      </c>
      <c r="L16" s="304">
        <f t="shared" si="2"/>
        <v>5977375650</v>
      </c>
      <c r="M16" s="304">
        <f t="shared" ref="M16:O16" si="3">SUM(M12:M14)</f>
        <v>5977591408</v>
      </c>
      <c r="N16" s="304">
        <f t="shared" si="3"/>
        <v>5977807166</v>
      </c>
      <c r="O16" s="304">
        <f t="shared" si="3"/>
        <v>5978022924</v>
      </c>
      <c r="P16" s="98"/>
      <c r="Q16" s="216">
        <f>SUM(Q12:Q14)</f>
        <v>5614037240</v>
      </c>
      <c r="R16" s="617"/>
      <c r="S16" s="97"/>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row>
    <row r="17" spans="1:52" ht="6.75" customHeight="1" thickBot="1">
      <c r="A17" s="129"/>
      <c r="B17" s="142"/>
      <c r="C17" s="97"/>
      <c r="D17" s="97"/>
      <c r="E17" s="97"/>
      <c r="F17" s="97"/>
      <c r="G17" s="97"/>
      <c r="H17" s="97"/>
      <c r="I17" s="97"/>
      <c r="J17" s="97"/>
      <c r="K17" s="97"/>
      <c r="L17" s="97"/>
      <c r="M17" s="97"/>
      <c r="N17" s="97"/>
      <c r="O17" s="97"/>
      <c r="P17" s="97"/>
      <c r="Q17" s="163"/>
      <c r="R17" s="617"/>
      <c r="S17" s="97"/>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row>
    <row r="18" spans="1:52" ht="13.5" thickBot="1">
      <c r="A18" s="129">
        <f>+A16+1</f>
        <v>10</v>
      </c>
      <c r="B18" s="142" t="s">
        <v>82</v>
      </c>
      <c r="C18" s="303">
        <v>0</v>
      </c>
      <c r="D18" s="303">
        <v>0</v>
      </c>
      <c r="E18" s="303">
        <v>0</v>
      </c>
      <c r="F18" s="303">
        <v>0</v>
      </c>
      <c r="G18" s="303">
        <v>0</v>
      </c>
      <c r="H18" s="303">
        <v>0</v>
      </c>
      <c r="I18" s="303">
        <v>0</v>
      </c>
      <c r="J18" s="303">
        <v>0</v>
      </c>
      <c r="K18" s="303">
        <v>0</v>
      </c>
      <c r="L18" s="303">
        <v>0</v>
      </c>
      <c r="M18" s="303">
        <v>0</v>
      </c>
      <c r="N18" s="303">
        <v>0</v>
      </c>
      <c r="O18" s="303">
        <v>0</v>
      </c>
      <c r="P18" s="303"/>
      <c r="Q18" s="215"/>
      <c r="R18" s="617"/>
      <c r="S18" s="97"/>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row>
    <row r="19" spans="1:52" ht="6.95" customHeight="1" thickBot="1">
      <c r="A19" s="129"/>
      <c r="B19" s="142"/>
      <c r="C19" s="97"/>
      <c r="D19" s="97"/>
      <c r="E19" s="97"/>
      <c r="F19" s="97"/>
      <c r="G19" s="97"/>
      <c r="H19" s="97"/>
      <c r="I19" s="97"/>
      <c r="J19" s="97"/>
      <c r="K19" s="97"/>
      <c r="L19" s="97"/>
      <c r="M19" s="97"/>
      <c r="N19" s="97"/>
      <c r="O19" s="97"/>
      <c r="P19" s="97"/>
      <c r="Q19" s="162"/>
      <c r="R19" s="617"/>
      <c r="S19" s="97"/>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row>
    <row r="20" spans="1:52" ht="13.5" thickBot="1">
      <c r="A20" s="129">
        <f>+A18+1</f>
        <v>11</v>
      </c>
      <c r="B20" s="142" t="s">
        <v>103</v>
      </c>
      <c r="C20" s="315">
        <f>5121696000</f>
        <v>5121696000</v>
      </c>
      <c r="D20" s="315">
        <v>5180509000</v>
      </c>
      <c r="E20" s="315">
        <v>5232057000</v>
      </c>
      <c r="F20" s="315">
        <v>5226989000</v>
      </c>
      <c r="G20" s="315">
        <v>5526701000</v>
      </c>
      <c r="H20" s="315">
        <v>5526345000</v>
      </c>
      <c r="I20" s="315">
        <v>5507916000</v>
      </c>
      <c r="J20" s="315">
        <v>5504194000</v>
      </c>
      <c r="K20" s="315">
        <v>5503300000</v>
      </c>
      <c r="L20" s="315">
        <v>5503223000</v>
      </c>
      <c r="M20" s="315">
        <v>5523306000</v>
      </c>
      <c r="N20" s="315">
        <v>5581671000</v>
      </c>
      <c r="O20" s="315">
        <v>5580347000</v>
      </c>
      <c r="P20" s="272"/>
      <c r="Q20" s="215">
        <f>ROUND(((C20+O20)+(SUM(D20:N20)*2))/24,0)</f>
        <v>5430602708</v>
      </c>
      <c r="R20" s="617" t="s">
        <v>316</v>
      </c>
      <c r="S20" s="97"/>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row>
    <row r="21" spans="1:52" ht="6.95" customHeight="1">
      <c r="A21" s="129"/>
      <c r="B21" s="142"/>
      <c r="C21" s="99"/>
      <c r="D21" s="99"/>
      <c r="E21" s="99"/>
      <c r="F21" s="99"/>
      <c r="G21" s="99"/>
      <c r="H21" s="99"/>
      <c r="I21" s="99"/>
      <c r="J21" s="99"/>
      <c r="K21" s="99"/>
      <c r="L21" s="99"/>
      <c r="M21" s="99"/>
      <c r="N21" s="99"/>
      <c r="O21" s="99"/>
      <c r="P21" s="99"/>
      <c r="Q21" s="164"/>
      <c r="R21" s="617"/>
      <c r="S21" s="97"/>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row>
    <row r="22" spans="1:52" ht="13.5" thickBot="1">
      <c r="A22" s="129">
        <f>+A20+1</f>
        <v>12</v>
      </c>
      <c r="B22" s="142" t="s">
        <v>86</v>
      </c>
      <c r="C22" s="305">
        <f t="shared" ref="C22:O22" si="4">C10+C16+C18+C20</f>
        <v>10642341501</v>
      </c>
      <c r="D22" s="305">
        <f t="shared" si="4"/>
        <v>10629726206</v>
      </c>
      <c r="E22" s="305">
        <f t="shared" si="4"/>
        <v>10656445911</v>
      </c>
      <c r="F22" s="305">
        <f t="shared" si="4"/>
        <v>10751549616</v>
      </c>
      <c r="G22" s="305">
        <f t="shared" si="4"/>
        <v>10751433320</v>
      </c>
      <c r="H22" s="305">
        <f t="shared" si="4"/>
        <v>10801248517</v>
      </c>
      <c r="I22" s="305">
        <f t="shared" si="4"/>
        <v>11485600418</v>
      </c>
      <c r="J22" s="305">
        <f t="shared" si="4"/>
        <v>11481185101</v>
      </c>
      <c r="K22" s="305">
        <f t="shared" si="4"/>
        <v>11480460352</v>
      </c>
      <c r="L22" s="305">
        <f t="shared" si="4"/>
        <v>11480598650</v>
      </c>
      <c r="M22" s="305">
        <f t="shared" si="4"/>
        <v>11500897408</v>
      </c>
      <c r="N22" s="305">
        <f t="shared" si="4"/>
        <v>11559478166</v>
      </c>
      <c r="O22" s="305">
        <f t="shared" si="4"/>
        <v>11598369924</v>
      </c>
      <c r="P22" s="305"/>
      <c r="Q22" s="245">
        <f>Q10+Q16+Q18+Q20</f>
        <v>11141581615</v>
      </c>
      <c r="R22" s="617"/>
      <c r="S22" s="97"/>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row>
    <row r="23" spans="1:52" ht="13.5" thickTop="1">
      <c r="A23" s="129"/>
      <c r="B23" s="142"/>
      <c r="C23" s="98"/>
      <c r="D23" s="98"/>
      <c r="E23" s="98"/>
      <c r="F23" s="98"/>
      <c r="G23" s="98"/>
      <c r="H23" s="98"/>
      <c r="I23" s="98"/>
      <c r="J23" s="98"/>
      <c r="K23" s="98"/>
      <c r="L23" s="98"/>
      <c r="M23" s="98"/>
      <c r="N23" s="98"/>
      <c r="O23" s="98"/>
      <c r="P23" s="98"/>
      <c r="Q23" s="195"/>
      <c r="R23" s="617"/>
      <c r="S23" s="97"/>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row>
    <row r="24" spans="1:52">
      <c r="A24" s="129">
        <f>+A22+1</f>
        <v>13</v>
      </c>
      <c r="B24" s="128" t="s">
        <v>30</v>
      </c>
      <c r="C24" s="306">
        <f>C10/C$22</f>
        <v>3.1628378018913564E-2</v>
      </c>
      <c r="D24" s="306">
        <f t="shared" ref="D24:E24" si="5">D10/D$22</f>
        <v>2.4930087084502655E-2</v>
      </c>
      <c r="E24" s="306">
        <f t="shared" si="5"/>
        <v>2.2521580084431586E-2</v>
      </c>
      <c r="F24" s="306">
        <f t="shared" ref="F24:L24" si="6">F10/F$22</f>
        <v>3.1623348460767593E-2</v>
      </c>
      <c r="G24" s="306">
        <f t="shared" si="6"/>
        <v>3.7204341792820604E-3</v>
      </c>
      <c r="H24" s="306">
        <f t="shared" si="6"/>
        <v>8.3323700828056776E-3</v>
      </c>
      <c r="I24" s="306">
        <f t="shared" si="6"/>
        <v>0</v>
      </c>
      <c r="J24" s="306">
        <f t="shared" si="6"/>
        <v>0</v>
      </c>
      <c r="K24" s="306">
        <f t="shared" si="6"/>
        <v>0</v>
      </c>
      <c r="L24" s="306">
        <f t="shared" si="6"/>
        <v>0</v>
      </c>
      <c r="M24" s="306">
        <f t="shared" ref="M24:O24" si="7">M10/M$22</f>
        <v>0</v>
      </c>
      <c r="N24" s="306">
        <f>N10/N$22</f>
        <v>0</v>
      </c>
      <c r="O24" s="306">
        <f t="shared" si="7"/>
        <v>3.4487604949752248E-3</v>
      </c>
      <c r="P24" s="306"/>
      <c r="Q24" s="307">
        <f>Q10/Q$22</f>
        <v>8.7008891869971728E-3</v>
      </c>
      <c r="R24" s="617"/>
      <c r="S24" s="97"/>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row>
    <row r="25" spans="1:52">
      <c r="A25" s="129">
        <f>+A24+1</f>
        <v>14</v>
      </c>
      <c r="B25" s="128" t="s">
        <v>31</v>
      </c>
      <c r="C25" s="308">
        <f>C16/C$22</f>
        <v>0.48711512410242475</v>
      </c>
      <c r="D25" s="308">
        <f t="shared" ref="D25:E25" si="8">D16/D$22</f>
        <v>0.48770938268134728</v>
      </c>
      <c r="E25" s="308">
        <f t="shared" si="8"/>
        <v>0.48650262519968979</v>
      </c>
      <c r="F25" s="308">
        <f t="shared" ref="F25:L25" si="9">F16/F$22</f>
        <v>0.48221519698747023</v>
      </c>
      <c r="G25" s="308">
        <f t="shared" si="9"/>
        <v>0.48223638334390934</v>
      </c>
      <c r="H25" s="308">
        <f t="shared" si="9"/>
        <v>0.48002816608094157</v>
      </c>
      <c r="I25" s="308">
        <f t="shared" si="9"/>
        <v>0.5204503204405313</v>
      </c>
      <c r="J25" s="308">
        <f t="shared" si="9"/>
        <v>0.52059008268052487</v>
      </c>
      <c r="K25" s="308">
        <f t="shared" si="9"/>
        <v>0.52063768949463118</v>
      </c>
      <c r="L25" s="308">
        <f t="shared" si="9"/>
        <v>0.52065017097344479</v>
      </c>
      <c r="M25" s="308">
        <f t="shared" ref="M25:O25" si="10">M16/M$22</f>
        <v>0.51974999827769963</v>
      </c>
      <c r="N25" s="308">
        <f t="shared" si="10"/>
        <v>0.51713469069759388</v>
      </c>
      <c r="O25" s="308">
        <f t="shared" si="10"/>
        <v>0.51541923245868704</v>
      </c>
      <c r="P25" s="308"/>
      <c r="Q25" s="309">
        <f>Q16/Q$22</f>
        <v>0.50388153441714034</v>
      </c>
      <c r="R25" s="617"/>
      <c r="S25" s="97"/>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row>
    <row r="26" spans="1:52">
      <c r="A26" s="129">
        <f>+A25+1</f>
        <v>15</v>
      </c>
      <c r="B26" s="128" t="s">
        <v>109</v>
      </c>
      <c r="C26" s="306">
        <f>SUM(C24:C25)</f>
        <v>0.51874350212133835</v>
      </c>
      <c r="D26" s="306">
        <f t="shared" ref="D26:E26" si="11">SUM(D24:D25)</f>
        <v>0.51263946976584995</v>
      </c>
      <c r="E26" s="306">
        <f t="shared" si="11"/>
        <v>0.5090242052841214</v>
      </c>
      <c r="F26" s="306">
        <f t="shared" ref="F26:L26" si="12">SUM(F24:F25)</f>
        <v>0.51383854544823782</v>
      </c>
      <c r="G26" s="306">
        <f t="shared" si="12"/>
        <v>0.48595681752319142</v>
      </c>
      <c r="H26" s="306">
        <f t="shared" si="12"/>
        <v>0.48836053616374725</v>
      </c>
      <c r="I26" s="306">
        <f t="shared" si="12"/>
        <v>0.5204503204405313</v>
      </c>
      <c r="J26" s="306">
        <f t="shared" si="12"/>
        <v>0.52059008268052487</v>
      </c>
      <c r="K26" s="306">
        <f t="shared" si="12"/>
        <v>0.52063768949463118</v>
      </c>
      <c r="L26" s="306">
        <f t="shared" si="12"/>
        <v>0.52065017097344479</v>
      </c>
      <c r="M26" s="306">
        <f t="shared" ref="M26:O26" si="13">SUM(M24:M25)</f>
        <v>0.51974999827769963</v>
      </c>
      <c r="N26" s="306">
        <f t="shared" si="13"/>
        <v>0.51713469069759388</v>
      </c>
      <c r="O26" s="306">
        <f t="shared" si="13"/>
        <v>0.51886799295366226</v>
      </c>
      <c r="P26" s="306"/>
      <c r="Q26" s="307">
        <f>SUM(Q24:Q25)</f>
        <v>0.51258242360413753</v>
      </c>
      <c r="R26" s="617"/>
      <c r="S26" s="97"/>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row>
    <row r="27" spans="1:52">
      <c r="A27" s="129">
        <f>+A26+1</f>
        <v>16</v>
      </c>
      <c r="B27" s="128" t="s">
        <v>110</v>
      </c>
      <c r="C27" s="306">
        <f>C18/C$22</f>
        <v>0</v>
      </c>
      <c r="D27" s="306">
        <f t="shared" ref="D27:L27" si="14">D18/D$22</f>
        <v>0</v>
      </c>
      <c r="E27" s="306">
        <f t="shared" si="14"/>
        <v>0</v>
      </c>
      <c r="F27" s="306">
        <f t="shared" si="14"/>
        <v>0</v>
      </c>
      <c r="G27" s="306">
        <f t="shared" si="14"/>
        <v>0</v>
      </c>
      <c r="H27" s="306">
        <f t="shared" si="14"/>
        <v>0</v>
      </c>
      <c r="I27" s="306">
        <f t="shared" si="14"/>
        <v>0</v>
      </c>
      <c r="J27" s="306">
        <f t="shared" si="14"/>
        <v>0</v>
      </c>
      <c r="K27" s="306">
        <f t="shared" si="14"/>
        <v>0</v>
      </c>
      <c r="L27" s="306">
        <f t="shared" si="14"/>
        <v>0</v>
      </c>
      <c r="M27" s="306">
        <f t="shared" ref="M27:O27" si="15">M18/M$22</f>
        <v>0</v>
      </c>
      <c r="N27" s="306">
        <f t="shared" si="15"/>
        <v>0</v>
      </c>
      <c r="O27" s="306">
        <f t="shared" si="15"/>
        <v>0</v>
      </c>
      <c r="P27" s="306"/>
      <c r="Q27" s="307">
        <f>Q18/Q$22</f>
        <v>0</v>
      </c>
      <c r="R27" s="617"/>
      <c r="S27" s="97"/>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row>
    <row r="28" spans="1:52">
      <c r="A28" s="129">
        <f>+A27+1</f>
        <v>17</v>
      </c>
      <c r="B28" s="128" t="s">
        <v>111</v>
      </c>
      <c r="C28" s="337">
        <f>C20/C$22</f>
        <v>0.4812564978786617</v>
      </c>
      <c r="D28" s="337">
        <f t="shared" ref="D28:O28" si="16">D20/D$22</f>
        <v>0.48736053023415005</v>
      </c>
      <c r="E28" s="337">
        <f t="shared" si="16"/>
        <v>0.4909757947158786</v>
      </c>
      <c r="F28" s="337">
        <f t="shared" si="16"/>
        <v>0.48616145455176218</v>
      </c>
      <c r="G28" s="337">
        <f t="shared" si="16"/>
        <v>0.51404318247680858</v>
      </c>
      <c r="H28" s="337">
        <f t="shared" si="16"/>
        <v>0.51163946383625269</v>
      </c>
      <c r="I28" s="337">
        <f t="shared" si="16"/>
        <v>0.4795496795594687</v>
      </c>
      <c r="J28" s="337">
        <f t="shared" si="16"/>
        <v>0.47940991731947513</v>
      </c>
      <c r="K28" s="337">
        <f t="shared" si="16"/>
        <v>0.47936231050536882</v>
      </c>
      <c r="L28" s="337">
        <f t="shared" si="16"/>
        <v>0.47934982902655515</v>
      </c>
      <c r="M28" s="337">
        <f t="shared" si="16"/>
        <v>0.48025000172230037</v>
      </c>
      <c r="N28" s="337">
        <f t="shared" si="16"/>
        <v>0.48286530930240612</v>
      </c>
      <c r="O28" s="337">
        <f t="shared" si="16"/>
        <v>0.48113200704633774</v>
      </c>
      <c r="P28" s="337"/>
      <c r="Q28" s="309">
        <f>Q20/Q$22</f>
        <v>0.48741757639586253</v>
      </c>
      <c r="R28" s="617"/>
      <c r="S28" s="97"/>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row>
    <row r="29" spans="1:52">
      <c r="A29" s="194"/>
      <c r="B29" s="128"/>
      <c r="C29" s="311"/>
      <c r="D29" s="311"/>
      <c r="E29" s="311"/>
      <c r="F29" s="311"/>
      <c r="G29" s="311"/>
      <c r="H29" s="311"/>
      <c r="I29" s="311"/>
      <c r="J29" s="311"/>
      <c r="K29" s="311"/>
      <c r="L29" s="311"/>
      <c r="M29" s="311"/>
      <c r="N29" s="311"/>
      <c r="O29" s="311"/>
      <c r="P29" s="311"/>
      <c r="Q29" s="312"/>
      <c r="R29" s="617"/>
      <c r="S29" s="97"/>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row>
    <row r="30" spans="1:52" ht="13.5" thickBot="1">
      <c r="A30" s="129">
        <f>+A28+1</f>
        <v>18</v>
      </c>
      <c r="B30" s="128" t="s">
        <v>112</v>
      </c>
      <c r="C30" s="313">
        <f>SUM(C26:C28)</f>
        <v>1</v>
      </c>
      <c r="D30" s="313">
        <f t="shared" ref="D30:L30" si="17">SUM(D26:D28)</f>
        <v>1</v>
      </c>
      <c r="E30" s="313">
        <f t="shared" si="17"/>
        <v>1</v>
      </c>
      <c r="F30" s="313">
        <f t="shared" si="17"/>
        <v>1</v>
      </c>
      <c r="G30" s="313">
        <f t="shared" si="17"/>
        <v>1</v>
      </c>
      <c r="H30" s="313">
        <f t="shared" si="17"/>
        <v>1</v>
      </c>
      <c r="I30" s="313">
        <f t="shared" si="17"/>
        <v>1</v>
      </c>
      <c r="J30" s="313">
        <f t="shared" si="17"/>
        <v>1</v>
      </c>
      <c r="K30" s="313">
        <f t="shared" si="17"/>
        <v>1</v>
      </c>
      <c r="L30" s="313">
        <f t="shared" si="17"/>
        <v>1</v>
      </c>
      <c r="M30" s="313">
        <f t="shared" ref="M30:O30" si="18">SUM(M26:M28)</f>
        <v>1</v>
      </c>
      <c r="N30" s="313">
        <f t="shared" si="18"/>
        <v>1</v>
      </c>
      <c r="O30" s="313">
        <f t="shared" si="18"/>
        <v>1</v>
      </c>
      <c r="P30" s="313"/>
      <c r="Q30" s="314">
        <f>SUM(Q26:Q28)</f>
        <v>1</v>
      </c>
      <c r="R30" s="617"/>
      <c r="S30" s="97"/>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row>
    <row r="31" spans="1:52" ht="13.5" thickTop="1">
      <c r="A31" s="129"/>
      <c r="B31" s="142"/>
      <c r="C31" s="98"/>
      <c r="D31" s="98"/>
      <c r="E31" s="98"/>
      <c r="F31" s="98"/>
      <c r="G31" s="98"/>
      <c r="H31" s="98"/>
      <c r="I31" s="98"/>
      <c r="J31" s="98"/>
      <c r="K31" s="98"/>
      <c r="L31" s="98"/>
      <c r="M31" s="98"/>
      <c r="N31" s="98"/>
      <c r="O31" s="98"/>
      <c r="P31" s="98"/>
      <c r="Q31" s="98"/>
      <c r="R31" s="617"/>
      <c r="S31" s="97"/>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row>
    <row r="32" spans="1:52">
      <c r="A32" s="129"/>
      <c r="B32" s="142"/>
      <c r="C32" s="336"/>
      <c r="D32" s="336"/>
      <c r="E32" s="336"/>
      <c r="F32" s="336"/>
      <c r="G32" s="336"/>
      <c r="H32" s="336"/>
      <c r="I32" s="336"/>
      <c r="J32" s="336"/>
      <c r="K32" s="336"/>
      <c r="L32" s="336"/>
      <c r="M32" s="336"/>
      <c r="N32" s="336"/>
      <c r="O32" s="336"/>
      <c r="P32" s="336"/>
      <c r="Q32" s="98"/>
      <c r="R32" s="617"/>
      <c r="S32" s="621"/>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row>
    <row r="33" spans="1:53" ht="13.5" thickBot="1">
      <c r="A33" s="129"/>
      <c r="B33" s="142"/>
      <c r="C33" s="338"/>
      <c r="D33" s="338"/>
      <c r="E33" s="338"/>
      <c r="F33" s="338"/>
      <c r="G33" s="338"/>
      <c r="H33" s="338"/>
      <c r="I33" s="338"/>
      <c r="J33" s="338"/>
      <c r="K33" s="338"/>
      <c r="L33" s="338"/>
      <c r="M33" s="338"/>
      <c r="N33" s="338"/>
      <c r="O33" s="338"/>
      <c r="P33" s="338"/>
      <c r="Q33" s="98"/>
      <c r="R33" s="617"/>
      <c r="S33" s="620"/>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row>
    <row r="34" spans="1:53" ht="13.5" thickBot="1">
      <c r="A34" s="129">
        <f>+A30+1</f>
        <v>19</v>
      </c>
      <c r="B34" s="142" t="s">
        <v>81</v>
      </c>
      <c r="C34" s="315">
        <v>5046493139</v>
      </c>
      <c r="D34" s="315">
        <v>5118842785</v>
      </c>
      <c r="E34" s="315">
        <v>5147723936</v>
      </c>
      <c r="F34" s="315">
        <v>5141913485</v>
      </c>
      <c r="G34" s="315">
        <v>5420402287</v>
      </c>
      <c r="H34" s="315">
        <v>5437399053</v>
      </c>
      <c r="I34" s="315">
        <v>5417151952</v>
      </c>
      <c r="J34" s="315">
        <v>5384522422</v>
      </c>
      <c r="K34" s="315">
        <v>5348300211</v>
      </c>
      <c r="L34" s="315">
        <v>5325173315</v>
      </c>
      <c r="M34" s="315">
        <v>5316746000</v>
      </c>
      <c r="N34" s="315">
        <v>5348505314</v>
      </c>
      <c r="O34" s="315">
        <v>5563887000</v>
      </c>
      <c r="P34" s="315"/>
      <c r="Q34" s="216">
        <f>ROUND(((C34+O34)+(SUM(D34:N34)*2))/24,0)</f>
        <v>5309322569</v>
      </c>
      <c r="R34" s="615" t="s">
        <v>314</v>
      </c>
      <c r="S34" s="62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row>
    <row r="35" spans="1:53" ht="13.5" thickBot="1">
      <c r="A35" s="129">
        <f>+A34+1</f>
        <v>20</v>
      </c>
      <c r="B35" s="140" t="s">
        <v>32</v>
      </c>
      <c r="P35" s="375"/>
      <c r="Q35" s="176"/>
      <c r="S35" s="620"/>
      <c r="T35" s="90"/>
      <c r="U35" s="140"/>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5"/>
    </row>
    <row r="36" spans="1:53" ht="13.5" thickBot="1">
      <c r="A36" s="129">
        <f>+A35+1</f>
        <v>21</v>
      </c>
      <c r="B36" s="140" t="s">
        <v>33</v>
      </c>
      <c r="C36" s="197">
        <v>-13054602</v>
      </c>
      <c r="D36" s="197">
        <v>-13054602</v>
      </c>
      <c r="E36" s="197">
        <v>-13054602</v>
      </c>
      <c r="F36" s="197">
        <v>-13071243</v>
      </c>
      <c r="G36" s="197">
        <v>-13071243</v>
      </c>
      <c r="H36" s="197">
        <v>-13071243</v>
      </c>
      <c r="I36" s="197">
        <v>-13243712</v>
      </c>
      <c r="J36" s="197">
        <v>-13243712</v>
      </c>
      <c r="K36" s="197">
        <v>-13243712</v>
      </c>
      <c r="L36" s="197">
        <v>-13245676</v>
      </c>
      <c r="M36" s="197">
        <v>-13245676</v>
      </c>
      <c r="N36" s="197">
        <v>-13245676</v>
      </c>
      <c r="O36" s="197">
        <v>-13366875</v>
      </c>
      <c r="P36" s="197"/>
      <c r="Q36" s="216">
        <f>ROUND(((C36+O36)+(SUM(D36:N36)*2))/24,0)</f>
        <v>-13166820</v>
      </c>
      <c r="R36" s="619" t="s">
        <v>315</v>
      </c>
      <c r="S36" s="97"/>
      <c r="T36" s="93"/>
      <c r="U36" s="99"/>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5"/>
    </row>
    <row r="37" spans="1:53" ht="13.5" thickBot="1">
      <c r="A37" s="129">
        <f>+A36+1</f>
        <v>22</v>
      </c>
      <c r="B37" s="140" t="s">
        <v>3</v>
      </c>
      <c r="C37" s="303"/>
      <c r="D37" s="303"/>
      <c r="E37" s="303"/>
      <c r="F37" s="303"/>
      <c r="G37" s="303"/>
      <c r="H37" s="303"/>
      <c r="I37" s="303"/>
      <c r="J37" s="303"/>
      <c r="K37" s="303"/>
      <c r="L37" s="303"/>
      <c r="M37" s="303"/>
      <c r="N37" s="303"/>
      <c r="O37" s="303"/>
      <c r="P37" s="303"/>
      <c r="R37" s="619"/>
      <c r="T37" s="93"/>
      <c r="U37" s="99"/>
      <c r="V37" s="93"/>
      <c r="W37" s="93"/>
      <c r="X37" s="93"/>
      <c r="Y37" s="93"/>
      <c r="Z37" s="93"/>
      <c r="AA37" s="93"/>
      <c r="AB37" s="93"/>
      <c r="AC37" s="93"/>
      <c r="AD37" s="93"/>
      <c r="AE37" s="93"/>
      <c r="AF37" s="93"/>
      <c r="AG37" s="93"/>
      <c r="AH37" s="93"/>
      <c r="AI37" s="93"/>
      <c r="AJ37" s="93"/>
      <c r="AK37" s="93"/>
      <c r="AL37" s="93"/>
      <c r="AM37" s="93"/>
      <c r="AN37" s="93"/>
      <c r="AO37" s="93"/>
      <c r="AP37" s="93"/>
      <c r="AQ37" s="93"/>
      <c r="AR37" s="94"/>
      <c r="AS37" s="94"/>
      <c r="AT37" s="94"/>
      <c r="AU37" s="94"/>
      <c r="AV37" s="94"/>
      <c r="AW37" s="94"/>
      <c r="AX37" s="94"/>
      <c r="AY37" s="94"/>
      <c r="AZ37" s="94"/>
      <c r="BA37" s="95"/>
    </row>
    <row r="38" spans="1:53" ht="13.5" thickBot="1">
      <c r="A38" s="129">
        <f t="shared" ref="A38:A44" si="19">+A37+1</f>
        <v>23</v>
      </c>
      <c r="B38" s="226" t="s">
        <v>34</v>
      </c>
      <c r="C38" s="316">
        <f>SUM(C36:C37)</f>
        <v>-13054602</v>
      </c>
      <c r="D38" s="316">
        <f>SUM(D36:D37)</f>
        <v>-13054602</v>
      </c>
      <c r="E38" s="316">
        <f>SUM(E36:E37)</f>
        <v>-13054602</v>
      </c>
      <c r="F38" s="316">
        <f t="shared" ref="F38:L38" si="20">SUM(F36:F37)</f>
        <v>-13071243</v>
      </c>
      <c r="G38" s="316">
        <f t="shared" si="20"/>
        <v>-13071243</v>
      </c>
      <c r="H38" s="316">
        <f t="shared" si="20"/>
        <v>-13071243</v>
      </c>
      <c r="I38" s="316">
        <f t="shared" si="20"/>
        <v>-13243712</v>
      </c>
      <c r="J38" s="316">
        <f t="shared" si="20"/>
        <v>-13243712</v>
      </c>
      <c r="K38" s="316">
        <f t="shared" si="20"/>
        <v>-13243712</v>
      </c>
      <c r="L38" s="316">
        <f t="shared" si="20"/>
        <v>-13245676</v>
      </c>
      <c r="M38" s="316">
        <f>SUM(M36:M37)</f>
        <v>-13245676</v>
      </c>
      <c r="N38" s="316">
        <f t="shared" ref="N38" si="21">SUM(N36:N37)</f>
        <v>-13245676</v>
      </c>
      <c r="O38" s="316">
        <f>SUM(O36:O37)</f>
        <v>-13366875</v>
      </c>
      <c r="P38" s="198"/>
      <c r="Q38" s="216">
        <f>ROUND(((C38+O38)+(SUM(D38:N38)*2))/24,0)</f>
        <v>-13166820</v>
      </c>
      <c r="R38" s="619"/>
      <c r="S38" s="90"/>
      <c r="T38" s="94"/>
      <c r="U38" s="90"/>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5"/>
    </row>
    <row r="39" spans="1:53" ht="13.5" thickBot="1">
      <c r="A39" s="129">
        <f t="shared" si="19"/>
        <v>24</v>
      </c>
      <c r="B39" s="227" t="s">
        <v>169</v>
      </c>
      <c r="C39" s="198"/>
      <c r="D39" s="198"/>
      <c r="E39" s="198"/>
      <c r="F39" s="198"/>
      <c r="G39" s="198"/>
      <c r="H39" s="198"/>
      <c r="I39" s="198"/>
      <c r="J39" s="198"/>
      <c r="K39" s="198"/>
      <c r="L39" s="198"/>
      <c r="M39" s="198"/>
      <c r="N39" s="198"/>
      <c r="O39" s="198"/>
      <c r="P39" s="198"/>
      <c r="Q39" s="97"/>
      <c r="R39" s="619"/>
      <c r="S39" s="90"/>
      <c r="T39" s="94"/>
      <c r="U39" s="90"/>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5"/>
    </row>
    <row r="40" spans="1:53" s="2" customFormat="1" ht="13.5" thickBot="1">
      <c r="A40" s="194">
        <f t="shared" si="19"/>
        <v>25</v>
      </c>
      <c r="B40" s="589" t="s">
        <v>170</v>
      </c>
      <c r="C40" s="315">
        <f>-20941000+21485000</f>
        <v>544000</v>
      </c>
      <c r="D40" s="315">
        <f>-2953000+21485000</f>
        <v>18532000</v>
      </c>
      <c r="E40" s="315">
        <f>-32571000+21485000</f>
        <v>-11086000</v>
      </c>
      <c r="F40" s="315">
        <f>-33317000+21485000</f>
        <v>-11832000</v>
      </c>
      <c r="G40" s="315">
        <f>-54562000+21485000</f>
        <v>-33077000</v>
      </c>
      <c r="H40" s="315">
        <f>-37231000+21485000</f>
        <v>-15746000</v>
      </c>
      <c r="I40" s="315">
        <f>-38900000+21485000</f>
        <v>-17415000</v>
      </c>
      <c r="J40" s="315">
        <f>-66685000+21485000</f>
        <v>-45200000</v>
      </c>
      <c r="K40" s="315">
        <f>-102036000+21485000</f>
        <v>-80551000</v>
      </c>
      <c r="L40" s="315">
        <f>-124994000+21485000-109000</f>
        <v>-103618000</v>
      </c>
      <c r="M40" s="315">
        <f>-153410000+21485000-115000</f>
        <v>-132040000</v>
      </c>
      <c r="N40" s="315">
        <f>-180154000+21485000</f>
        <v>-158669000</v>
      </c>
      <c r="O40" s="315">
        <f>5849000+21485000-181000</f>
        <v>27153000</v>
      </c>
      <c r="P40" s="198"/>
      <c r="Q40" s="590">
        <f>ROUND(((C40+O40)+(SUM(D40:N40)*2))/24,0)</f>
        <v>-48071125</v>
      </c>
      <c r="R40" s="619" t="s">
        <v>315</v>
      </c>
      <c r="S40" s="632"/>
      <c r="T40" s="223"/>
      <c r="U40" s="91"/>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591"/>
    </row>
    <row r="41" spans="1:53" ht="13.5" thickBot="1">
      <c r="A41" s="129">
        <f t="shared" si="19"/>
        <v>26</v>
      </c>
      <c r="B41" s="229" t="s">
        <v>118</v>
      </c>
      <c r="C41" s="197">
        <v>-3812519</v>
      </c>
      <c r="D41" s="197">
        <v>-3780415</v>
      </c>
      <c r="E41" s="197">
        <v>-3748312</v>
      </c>
      <c r="F41" s="197">
        <v>-3716209</v>
      </c>
      <c r="G41" s="197">
        <v>-3684106</v>
      </c>
      <c r="H41" s="197">
        <v>-3652002</v>
      </c>
      <c r="I41" s="197">
        <v>-3619899</v>
      </c>
      <c r="J41" s="197">
        <v>-3587796</v>
      </c>
      <c r="K41" s="197">
        <v>-3555693</v>
      </c>
      <c r="L41" s="197">
        <v>-3523589</v>
      </c>
      <c r="M41" s="197">
        <v>-3491486</v>
      </c>
      <c r="N41" s="197">
        <v>-3459383</v>
      </c>
      <c r="O41" s="197">
        <v>-3427280</v>
      </c>
      <c r="P41" s="197"/>
      <c r="Q41" s="216">
        <f>ROUND(((C41+O41)+(SUM(D41:N41)*2))/24,0)</f>
        <v>-3619899</v>
      </c>
      <c r="R41" s="619" t="s">
        <v>315</v>
      </c>
      <c r="S41" s="633"/>
      <c r="T41" s="94"/>
      <c r="U41" s="259"/>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5"/>
    </row>
    <row r="42" spans="1:53" ht="13.5" thickBot="1">
      <c r="A42" s="129">
        <f t="shared" si="19"/>
        <v>27</v>
      </c>
      <c r="B42" s="229" t="s">
        <v>119</v>
      </c>
      <c r="C42" s="197">
        <f>-63353342+1000</f>
        <v>-63352342</v>
      </c>
      <c r="D42" s="197">
        <v>-63363357</v>
      </c>
      <c r="E42" s="197">
        <f>-56445426+1000</f>
        <v>-56444426</v>
      </c>
      <c r="F42" s="197">
        <f>-56455442-1000</f>
        <v>-56456442</v>
      </c>
      <c r="G42" s="197">
        <f>-56465457-1000</f>
        <v>-56466457</v>
      </c>
      <c r="H42" s="197">
        <f>-56475472-1000</f>
        <v>-56476472</v>
      </c>
      <c r="I42" s="197">
        <v>-56485488</v>
      </c>
      <c r="J42" s="197">
        <f>-57641280+1000</f>
        <v>-57640280</v>
      </c>
      <c r="K42" s="197">
        <f>-57651295+2000</f>
        <v>-57649295</v>
      </c>
      <c r="L42" s="197">
        <f>-57661311-1000</f>
        <v>-57662311</v>
      </c>
      <c r="M42" s="197">
        <v>-57782716</v>
      </c>
      <c r="N42" s="197">
        <v>-57791151</v>
      </c>
      <c r="O42" s="197">
        <v>-26818586</v>
      </c>
      <c r="P42" s="197"/>
      <c r="Q42" s="216">
        <f>ROUND(((C42+O42)+(SUM(D42:N42)*2))/24,0)</f>
        <v>-56608655</v>
      </c>
      <c r="R42" s="619" t="s">
        <v>315</v>
      </c>
      <c r="S42" s="633"/>
      <c r="T42" s="94"/>
      <c r="U42" s="259"/>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5"/>
    </row>
    <row r="43" spans="1:53" ht="13.5" thickBot="1">
      <c r="A43" s="129">
        <f t="shared" si="19"/>
        <v>28</v>
      </c>
      <c r="B43" s="230" t="s">
        <v>120</v>
      </c>
      <c r="C43" s="228">
        <f>SUM(C40:C42)</f>
        <v>-66620861</v>
      </c>
      <c r="D43" s="228">
        <f t="shared" ref="D43" si="22">SUM(D40:D42)</f>
        <v>-48611772</v>
      </c>
      <c r="E43" s="228">
        <f t="shared" ref="E43:O43" si="23">SUM(E40:E42)</f>
        <v>-71278738</v>
      </c>
      <c r="F43" s="228">
        <f t="shared" si="23"/>
        <v>-72004651</v>
      </c>
      <c r="G43" s="228">
        <f t="shared" si="23"/>
        <v>-93227563</v>
      </c>
      <c r="H43" s="228">
        <f t="shared" si="23"/>
        <v>-75874474</v>
      </c>
      <c r="I43" s="228">
        <f t="shared" si="23"/>
        <v>-77520387</v>
      </c>
      <c r="J43" s="228">
        <f t="shared" si="23"/>
        <v>-106428076</v>
      </c>
      <c r="K43" s="228">
        <f t="shared" si="23"/>
        <v>-141755988</v>
      </c>
      <c r="L43" s="228">
        <f t="shared" si="23"/>
        <v>-164803900</v>
      </c>
      <c r="M43" s="228">
        <f t="shared" si="23"/>
        <v>-193314202</v>
      </c>
      <c r="N43" s="228">
        <f t="shared" si="23"/>
        <v>-219919534</v>
      </c>
      <c r="O43" s="228">
        <f t="shared" si="23"/>
        <v>-3092866</v>
      </c>
      <c r="P43" s="272"/>
      <c r="Q43" s="216">
        <f>ROUND(((C43+O43)+(SUM(D43:N43)*2))/24,0)</f>
        <v>-108299679</v>
      </c>
      <c r="R43" s="619"/>
      <c r="S43" s="90"/>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5"/>
    </row>
    <row r="44" spans="1:53" ht="13.5" thickBot="1">
      <c r="A44" s="129">
        <f t="shared" si="19"/>
        <v>29</v>
      </c>
      <c r="B44" s="597" t="s">
        <v>103</v>
      </c>
      <c r="C44" s="304">
        <f t="shared" ref="C44:N44" si="24">+C34-C38-C43</f>
        <v>5126168602</v>
      </c>
      <c r="D44" s="304">
        <f t="shared" si="24"/>
        <v>5180509159</v>
      </c>
      <c r="E44" s="304">
        <f t="shared" si="24"/>
        <v>5232057276</v>
      </c>
      <c r="F44" s="304">
        <f t="shared" si="24"/>
        <v>5226989379</v>
      </c>
      <c r="G44" s="304">
        <f t="shared" si="24"/>
        <v>5526701093</v>
      </c>
      <c r="H44" s="304">
        <f t="shared" si="24"/>
        <v>5526344770</v>
      </c>
      <c r="I44" s="304">
        <f t="shared" si="24"/>
        <v>5507916051</v>
      </c>
      <c r="J44" s="304">
        <f t="shared" si="24"/>
        <v>5504194210</v>
      </c>
      <c r="K44" s="304">
        <f t="shared" si="24"/>
        <v>5503299911</v>
      </c>
      <c r="L44" s="304">
        <f t="shared" si="24"/>
        <v>5503222891</v>
      </c>
      <c r="M44" s="304">
        <f t="shared" si="24"/>
        <v>5523305878</v>
      </c>
      <c r="N44" s="304">
        <f t="shared" si="24"/>
        <v>5581670524</v>
      </c>
      <c r="O44" s="304">
        <f>+O34-O38-O43</f>
        <v>5580346741</v>
      </c>
      <c r="P44" s="98"/>
      <c r="Q44" s="216">
        <f>ROUND(((C44+O44)+(SUM(D44:N44)*2))/24,0)</f>
        <v>5430789068</v>
      </c>
      <c r="R44" s="619"/>
      <c r="S44" s="90"/>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5"/>
    </row>
    <row r="45" spans="1:53">
      <c r="B45" s="599"/>
      <c r="C45" s="98"/>
      <c r="D45" s="98"/>
      <c r="E45" s="98"/>
      <c r="F45" s="98"/>
      <c r="G45" s="98"/>
      <c r="H45" s="98"/>
      <c r="I45" s="98"/>
      <c r="J45" s="98"/>
      <c r="K45" s="98"/>
      <c r="L45" s="98"/>
      <c r="M45" s="98"/>
      <c r="N45" s="98"/>
      <c r="O45" s="98"/>
      <c r="P45" s="98"/>
      <c r="Q45" s="90"/>
      <c r="R45" s="619"/>
      <c r="S45" s="90"/>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5"/>
    </row>
    <row r="46" spans="1:53">
      <c r="B46" s="604" t="s">
        <v>309</v>
      </c>
      <c r="C46" s="603">
        <f>MROUND(C20,1000)-MROUND(C44,1000)</f>
        <v>-4473000</v>
      </c>
      <c r="D46" s="603">
        <f t="shared" ref="D46:N46" si="25">MROUND(D20,1000)-MROUND(D44,1000)</f>
        <v>0</v>
      </c>
      <c r="E46" s="603">
        <f t="shared" si="25"/>
        <v>0</v>
      </c>
      <c r="F46" s="603">
        <f>MROUND(F20,1000)-MROUND(F44,1000)</f>
        <v>0</v>
      </c>
      <c r="G46" s="603">
        <f t="shared" si="25"/>
        <v>0</v>
      </c>
      <c r="H46" s="603">
        <f t="shared" si="25"/>
        <v>0</v>
      </c>
      <c r="I46" s="603">
        <f t="shared" si="25"/>
        <v>0</v>
      </c>
      <c r="J46" s="603">
        <f t="shared" si="25"/>
        <v>0</v>
      </c>
      <c r="K46" s="603">
        <f t="shared" si="25"/>
        <v>0</v>
      </c>
      <c r="L46" s="603">
        <f t="shared" si="25"/>
        <v>0</v>
      </c>
      <c r="M46" s="603">
        <f>MROUND(M20,1000)-MROUND(M44,1000)</f>
        <v>0</v>
      </c>
      <c r="N46" s="603">
        <f t="shared" si="25"/>
        <v>0</v>
      </c>
      <c r="O46" s="603">
        <f>MROUND(O20,1000)-MROUND(O44,1000)</f>
        <v>0</v>
      </c>
      <c r="P46" s="197"/>
      <c r="Q46" s="90"/>
      <c r="R46" s="619"/>
      <c r="S46" s="90"/>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5"/>
    </row>
    <row r="47" spans="1:53">
      <c r="B47" s="95"/>
      <c r="C47" s="603"/>
      <c r="D47" s="603"/>
      <c r="E47" s="603"/>
      <c r="F47" s="603"/>
      <c r="G47" s="603"/>
      <c r="H47" s="603"/>
      <c r="I47" s="603"/>
      <c r="J47" s="603"/>
      <c r="K47" s="603"/>
      <c r="L47" s="603"/>
      <c r="M47" s="603"/>
      <c r="N47" s="603"/>
      <c r="O47" s="603"/>
      <c r="P47" s="197"/>
      <c r="Q47" s="90"/>
      <c r="R47" s="619"/>
      <c r="S47" s="90"/>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5"/>
    </row>
    <row r="48" spans="1:53">
      <c r="B48" s="95"/>
      <c r="C48" s="197"/>
      <c r="D48" s="197"/>
      <c r="E48" s="197"/>
      <c r="F48" s="197"/>
      <c r="G48" s="197"/>
      <c r="H48" s="197"/>
      <c r="I48" s="197"/>
      <c r="J48" s="197"/>
      <c r="K48" s="197"/>
      <c r="L48" s="197"/>
      <c r="M48" s="197"/>
      <c r="N48" s="197"/>
      <c r="O48" s="197"/>
      <c r="P48" s="197"/>
      <c r="Q48" s="90"/>
      <c r="R48" s="619"/>
      <c r="S48" s="90"/>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5"/>
    </row>
    <row r="49" spans="2:53">
      <c r="B49" s="95"/>
      <c r="C49" s="598"/>
      <c r="D49" s="598"/>
      <c r="E49" s="598"/>
      <c r="F49" s="598"/>
      <c r="G49" s="598"/>
      <c r="H49" s="598"/>
      <c r="I49" s="598"/>
      <c r="J49" s="598"/>
      <c r="K49" s="598"/>
      <c r="L49" s="598"/>
      <c r="M49" s="598"/>
      <c r="N49" s="598"/>
      <c r="O49" s="598"/>
      <c r="P49" s="197"/>
      <c r="Q49" s="90"/>
      <c r="R49" s="619"/>
      <c r="S49" s="90"/>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5"/>
    </row>
    <row r="50" spans="2:53">
      <c r="B50" s="599"/>
      <c r="C50" s="315"/>
      <c r="D50" s="315"/>
      <c r="E50" s="315"/>
      <c r="F50" s="315"/>
      <c r="G50" s="315"/>
      <c r="H50" s="315"/>
      <c r="I50" s="315"/>
      <c r="J50" s="315"/>
      <c r="K50" s="315"/>
      <c r="L50" s="315"/>
      <c r="M50" s="315"/>
      <c r="N50" s="315"/>
      <c r="O50" s="315"/>
      <c r="P50" s="197"/>
      <c r="Q50" s="576"/>
      <c r="R50" s="619"/>
      <c r="S50" s="90"/>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5"/>
    </row>
    <row r="51" spans="2:53">
      <c r="B51" s="599"/>
      <c r="C51" s="315"/>
      <c r="D51" s="315"/>
      <c r="E51" s="315"/>
      <c r="F51" s="315"/>
      <c r="G51" s="315"/>
      <c r="H51" s="315"/>
      <c r="I51" s="315"/>
      <c r="J51" s="315"/>
      <c r="K51" s="315"/>
      <c r="L51" s="315"/>
      <c r="M51" s="315"/>
      <c r="N51" s="315"/>
      <c r="O51" s="315"/>
      <c r="P51" s="197"/>
      <c r="Q51" s="92"/>
      <c r="R51" s="619"/>
      <c r="S51" s="90"/>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5"/>
    </row>
    <row r="52" spans="2:53">
      <c r="B52" s="95"/>
      <c r="C52" s="315"/>
      <c r="D52" s="315"/>
      <c r="E52" s="315"/>
      <c r="F52" s="315"/>
      <c r="G52" s="315"/>
      <c r="H52" s="315"/>
      <c r="I52" s="315"/>
      <c r="J52" s="315"/>
      <c r="K52" s="315"/>
      <c r="L52" s="315"/>
      <c r="M52" s="315"/>
      <c r="N52" s="315"/>
      <c r="O52" s="315"/>
      <c r="P52" s="198"/>
      <c r="Q52" s="90"/>
      <c r="R52" s="619"/>
      <c r="S52" s="90"/>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5"/>
    </row>
    <row r="53" spans="2:53">
      <c r="C53" s="98"/>
      <c r="D53" s="98"/>
      <c r="E53" s="98"/>
      <c r="F53" s="98"/>
      <c r="G53" s="98"/>
      <c r="H53" s="98"/>
      <c r="I53" s="98"/>
      <c r="J53" s="98"/>
      <c r="K53" s="98"/>
      <c r="L53" s="98"/>
      <c r="M53" s="98"/>
      <c r="N53" s="98"/>
      <c r="O53" s="98"/>
      <c r="P53" s="98"/>
      <c r="Q53" s="558"/>
      <c r="R53" s="619"/>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row>
    <row r="54" spans="2:53">
      <c r="C54" s="596"/>
      <c r="D54" s="223"/>
      <c r="E54" s="223"/>
      <c r="F54" s="223"/>
      <c r="G54" s="223"/>
      <c r="H54" s="223"/>
      <c r="I54" s="223"/>
      <c r="J54" s="223"/>
      <c r="K54" s="223"/>
      <c r="L54" s="223"/>
      <c r="M54" s="223"/>
      <c r="N54" s="223"/>
      <c r="O54" s="223"/>
      <c r="P54" s="223"/>
      <c r="Q54" s="558"/>
      <c r="R54" s="619"/>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row>
    <row r="55" spans="2:53">
      <c r="C55" s="224"/>
      <c r="D55" s="224"/>
      <c r="E55" s="224"/>
      <c r="F55" s="224"/>
      <c r="G55" s="224"/>
      <c r="H55" s="224"/>
      <c r="I55" s="224"/>
      <c r="J55" s="224"/>
      <c r="K55" s="224"/>
      <c r="L55" s="224"/>
      <c r="M55" s="224"/>
      <c r="N55" s="224"/>
      <c r="O55" s="224"/>
      <c r="P55" s="224"/>
      <c r="Q55" s="90"/>
      <c r="R55" s="619"/>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row>
    <row r="56" spans="2:53">
      <c r="C56" s="91"/>
      <c r="D56" s="91"/>
      <c r="E56" s="223"/>
      <c r="F56" s="223"/>
      <c r="G56" s="223"/>
      <c r="H56" s="598"/>
      <c r="I56" s="223"/>
      <c r="J56" s="586"/>
      <c r="K56" s="91"/>
      <c r="L56" s="91"/>
      <c r="M56" s="91"/>
      <c r="N56" s="91"/>
      <c r="O56" s="91"/>
      <c r="P56" s="91"/>
      <c r="Q56" s="90"/>
      <c r="R56" s="619"/>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row>
    <row r="57" spans="2:53">
      <c r="C57" s="91"/>
      <c r="D57" s="91"/>
      <c r="E57" s="223"/>
      <c r="F57" s="223"/>
      <c r="G57" s="600"/>
      <c r="H57" s="98"/>
      <c r="I57" s="223"/>
      <c r="J57" s="91"/>
      <c r="K57" s="91"/>
      <c r="L57" s="91"/>
      <c r="M57" s="91"/>
      <c r="N57" s="91"/>
      <c r="O57" s="91"/>
      <c r="P57" s="91"/>
      <c r="Q57" s="90"/>
      <c r="R57" s="619"/>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row>
    <row r="58" spans="2:53">
      <c r="C58" s="91"/>
      <c r="D58" s="91"/>
      <c r="E58" s="223"/>
      <c r="F58" s="223"/>
      <c r="G58" s="600"/>
      <c r="H58" s="98"/>
      <c r="I58" s="223"/>
      <c r="J58" s="91"/>
      <c r="K58" s="91"/>
      <c r="L58" s="91"/>
      <c r="M58" s="91"/>
      <c r="N58" s="91"/>
      <c r="O58" s="91"/>
      <c r="P58" s="91"/>
      <c r="Q58" s="90"/>
      <c r="R58" s="619"/>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row>
    <row r="59" spans="2:53">
      <c r="C59" s="91"/>
      <c r="D59" s="91"/>
      <c r="E59" s="223"/>
      <c r="F59" s="223"/>
      <c r="G59" s="223"/>
      <c r="H59" s="197"/>
      <c r="I59" s="223"/>
      <c r="J59" s="91"/>
      <c r="K59" s="91"/>
      <c r="L59" s="91"/>
      <c r="M59" s="91"/>
      <c r="N59" s="91"/>
      <c r="O59" s="91"/>
      <c r="P59" s="91"/>
      <c r="Q59" s="90"/>
      <c r="R59" s="619"/>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row>
    <row r="60" spans="2:53">
      <c r="C60" s="91"/>
      <c r="D60" s="91"/>
      <c r="E60" s="223"/>
      <c r="F60" s="223"/>
      <c r="G60" s="223"/>
      <c r="H60" s="223"/>
      <c r="I60" s="223"/>
      <c r="J60" s="91"/>
      <c r="K60" s="91"/>
      <c r="L60" s="91"/>
      <c r="M60" s="91"/>
      <c r="N60" s="91"/>
      <c r="O60" s="91"/>
      <c r="P60" s="91"/>
      <c r="Q60" s="90"/>
      <c r="R60" s="619"/>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row>
    <row r="61" spans="2:53">
      <c r="C61" s="91"/>
      <c r="D61" s="91"/>
      <c r="E61" s="91"/>
      <c r="F61" s="91"/>
      <c r="G61" s="91"/>
      <c r="H61" s="91"/>
      <c r="I61" s="91"/>
      <c r="J61" s="91"/>
      <c r="K61" s="91"/>
      <c r="L61" s="91"/>
      <c r="M61" s="91"/>
      <c r="N61" s="91"/>
      <c r="O61" s="91"/>
      <c r="P61" s="91"/>
      <c r="Q61" s="90"/>
      <c r="R61" s="619"/>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row>
    <row r="62" spans="2:53">
      <c r="C62" s="91"/>
      <c r="D62" s="91"/>
      <c r="E62" s="91"/>
      <c r="F62" s="91"/>
      <c r="G62" s="91"/>
      <c r="H62" s="91"/>
      <c r="I62" s="91"/>
      <c r="J62" s="91"/>
      <c r="K62" s="91"/>
      <c r="L62" s="91"/>
      <c r="M62" s="91"/>
      <c r="N62" s="91"/>
      <c r="O62" s="91"/>
      <c r="P62" s="91"/>
      <c r="Q62" s="90"/>
      <c r="R62" s="619"/>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row>
    <row r="63" spans="2:53">
      <c r="C63" s="91"/>
      <c r="D63" s="91"/>
      <c r="E63" s="91"/>
      <c r="F63" s="91"/>
      <c r="G63" s="91"/>
      <c r="H63" s="91"/>
      <c r="I63" s="91"/>
      <c r="J63" s="91"/>
      <c r="K63" s="91"/>
      <c r="L63" s="91"/>
      <c r="M63" s="91"/>
      <c r="N63" s="91"/>
      <c r="O63" s="91"/>
      <c r="P63" s="91"/>
      <c r="Q63" s="90"/>
      <c r="R63" s="619"/>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row>
    <row r="64" spans="2:53">
      <c r="C64" s="91"/>
      <c r="D64" s="91"/>
      <c r="E64" s="91"/>
      <c r="F64" s="91"/>
      <c r="G64" s="91"/>
      <c r="H64" s="91"/>
      <c r="I64" s="91"/>
      <c r="J64" s="91"/>
      <c r="K64" s="91"/>
      <c r="L64" s="91"/>
      <c r="M64" s="91"/>
      <c r="N64" s="91"/>
      <c r="O64" s="91"/>
      <c r="P64" s="91"/>
      <c r="Q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row>
    <row r="65" spans="3:52">
      <c r="C65" s="91"/>
      <c r="D65" s="91"/>
      <c r="E65" s="91"/>
      <c r="F65" s="91"/>
      <c r="G65" s="91"/>
      <c r="H65" s="91"/>
      <c r="I65" s="91"/>
      <c r="J65" s="91"/>
      <c r="K65" s="91"/>
      <c r="L65" s="91"/>
      <c r="M65" s="91"/>
      <c r="N65" s="91"/>
      <c r="O65" s="91"/>
      <c r="P65" s="91"/>
      <c r="Q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row>
    <row r="66" spans="3:52">
      <c r="C66" s="91"/>
      <c r="D66" s="91"/>
      <c r="E66" s="91"/>
      <c r="F66" s="91"/>
      <c r="G66" s="91"/>
      <c r="H66" s="91"/>
      <c r="I66" s="91"/>
      <c r="J66" s="91"/>
      <c r="K66" s="91"/>
      <c r="L66" s="91"/>
      <c r="M66" s="91"/>
      <c r="N66" s="91"/>
      <c r="O66" s="91"/>
      <c r="P66" s="91"/>
      <c r="Q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row>
    <row r="67" spans="3:52">
      <c r="C67" s="91"/>
      <c r="D67" s="91"/>
      <c r="E67" s="91"/>
      <c r="F67" s="91"/>
      <c r="G67" s="91"/>
      <c r="H67" s="91"/>
      <c r="I67" s="91"/>
      <c r="J67" s="91"/>
      <c r="K67" s="91"/>
      <c r="L67" s="91"/>
      <c r="M67" s="91"/>
      <c r="N67" s="91"/>
      <c r="O67" s="91"/>
      <c r="P67" s="91"/>
      <c r="Q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row>
    <row r="68" spans="3:52">
      <c r="C68" s="91"/>
      <c r="D68" s="91"/>
      <c r="E68" s="91"/>
      <c r="F68" s="91"/>
      <c r="G68" s="91"/>
      <c r="H68" s="91"/>
      <c r="I68" s="91"/>
      <c r="J68" s="91"/>
      <c r="K68" s="91"/>
      <c r="L68" s="91"/>
      <c r="M68" s="91"/>
      <c r="N68" s="91"/>
      <c r="O68" s="91"/>
      <c r="P68" s="91"/>
      <c r="Q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row>
    <row r="69" spans="3:52">
      <c r="C69" s="91"/>
      <c r="D69" s="91"/>
      <c r="E69" s="91"/>
      <c r="F69" s="91"/>
      <c r="G69" s="91"/>
      <c r="H69" s="91"/>
      <c r="I69" s="91"/>
      <c r="J69" s="91"/>
      <c r="K69" s="91"/>
      <c r="L69" s="91"/>
      <c r="M69" s="91"/>
      <c r="N69" s="91"/>
      <c r="O69" s="91"/>
      <c r="P69" s="91"/>
      <c r="Q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row>
    <row r="70" spans="3:52">
      <c r="C70" s="91"/>
      <c r="D70" s="91"/>
      <c r="E70" s="91"/>
      <c r="F70" s="91"/>
      <c r="G70" s="91"/>
      <c r="H70" s="91"/>
      <c r="I70" s="91"/>
      <c r="J70" s="91"/>
      <c r="K70" s="91"/>
      <c r="L70" s="91"/>
      <c r="M70" s="91"/>
      <c r="N70" s="91"/>
      <c r="O70" s="91"/>
      <c r="P70" s="91"/>
      <c r="Q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row>
    <row r="71" spans="3:52">
      <c r="C71" s="91"/>
      <c r="D71" s="91"/>
      <c r="E71" s="91"/>
      <c r="F71" s="91"/>
      <c r="G71" s="91"/>
      <c r="H71" s="91"/>
      <c r="I71" s="91"/>
      <c r="J71" s="91"/>
      <c r="K71" s="91"/>
      <c r="L71" s="91"/>
      <c r="M71" s="91"/>
      <c r="N71" s="91"/>
      <c r="O71" s="91"/>
      <c r="P71" s="91"/>
      <c r="Q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row>
    <row r="72" spans="3:52">
      <c r="C72" s="91"/>
      <c r="D72" s="91"/>
      <c r="E72" s="91"/>
      <c r="F72" s="91"/>
      <c r="G72" s="91"/>
      <c r="H72" s="91"/>
      <c r="I72" s="91"/>
      <c r="J72" s="91"/>
      <c r="K72" s="91"/>
      <c r="L72" s="91"/>
      <c r="M72" s="91"/>
      <c r="N72" s="91"/>
      <c r="O72" s="91"/>
      <c r="P72" s="91"/>
      <c r="Q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row>
    <row r="73" spans="3:52">
      <c r="C73" s="91"/>
      <c r="D73" s="91"/>
      <c r="E73" s="91"/>
      <c r="F73" s="91"/>
      <c r="G73" s="91"/>
      <c r="H73" s="91"/>
      <c r="I73" s="91"/>
      <c r="J73" s="91"/>
      <c r="K73" s="91"/>
      <c r="L73" s="91"/>
      <c r="M73" s="91"/>
      <c r="N73" s="91"/>
      <c r="O73" s="91"/>
      <c r="P73" s="91"/>
      <c r="Q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row>
    <row r="74" spans="3:52">
      <c r="C74" s="91"/>
      <c r="D74" s="91"/>
      <c r="E74" s="91"/>
      <c r="F74" s="91"/>
      <c r="G74" s="91"/>
      <c r="H74" s="91"/>
      <c r="I74" s="91"/>
      <c r="J74" s="91"/>
      <c r="K74" s="91"/>
      <c r="L74" s="91"/>
      <c r="M74" s="91"/>
      <c r="N74" s="91"/>
      <c r="O74" s="91"/>
      <c r="P74" s="91"/>
      <c r="Q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row>
    <row r="75" spans="3:52">
      <c r="C75" s="91"/>
      <c r="D75" s="91"/>
      <c r="E75" s="91"/>
      <c r="F75" s="91"/>
      <c r="G75" s="91"/>
      <c r="H75" s="91"/>
      <c r="I75" s="91"/>
      <c r="J75" s="91"/>
      <c r="K75" s="91"/>
      <c r="L75" s="91"/>
      <c r="M75" s="91"/>
      <c r="N75" s="91"/>
      <c r="O75" s="91"/>
      <c r="P75" s="91"/>
      <c r="Q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row>
    <row r="76" spans="3:52">
      <c r="C76" s="91"/>
      <c r="D76" s="91"/>
      <c r="E76" s="91"/>
      <c r="F76" s="91"/>
      <c r="G76" s="91"/>
      <c r="H76" s="91"/>
      <c r="I76" s="91"/>
      <c r="J76" s="91"/>
      <c r="K76" s="91"/>
      <c r="L76" s="91"/>
      <c r="M76" s="91"/>
      <c r="N76" s="91"/>
      <c r="O76" s="91"/>
      <c r="P76" s="91"/>
      <c r="Q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row>
    <row r="77" spans="3:52">
      <c r="C77" s="91"/>
      <c r="D77" s="91"/>
      <c r="E77" s="91"/>
      <c r="F77" s="91"/>
      <c r="G77" s="91"/>
      <c r="H77" s="91"/>
      <c r="I77" s="91"/>
      <c r="J77" s="91"/>
      <c r="K77" s="91"/>
      <c r="L77" s="91"/>
      <c r="M77" s="91"/>
      <c r="N77" s="91"/>
      <c r="O77" s="91"/>
      <c r="P77" s="91"/>
      <c r="Q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row>
    <row r="78" spans="3:52">
      <c r="C78" s="91"/>
      <c r="D78" s="91"/>
      <c r="E78" s="91"/>
      <c r="F78" s="91"/>
      <c r="G78" s="91"/>
      <c r="H78" s="91"/>
      <c r="I78" s="91"/>
      <c r="J78" s="91"/>
      <c r="K78" s="91"/>
      <c r="L78" s="91"/>
      <c r="M78" s="91"/>
      <c r="N78" s="91"/>
      <c r="O78" s="91"/>
      <c r="P78" s="91"/>
      <c r="Q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row>
    <row r="79" spans="3:52">
      <c r="C79" s="91"/>
      <c r="D79" s="91"/>
      <c r="E79" s="91"/>
      <c r="F79" s="91"/>
      <c r="G79" s="91"/>
      <c r="H79" s="91"/>
      <c r="I79" s="91"/>
      <c r="J79" s="91"/>
      <c r="K79" s="91"/>
      <c r="L79" s="91"/>
      <c r="M79" s="91"/>
      <c r="N79" s="91"/>
      <c r="O79" s="91"/>
      <c r="P79" s="91"/>
      <c r="Q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row>
    <row r="80" spans="3:52">
      <c r="C80" s="91"/>
      <c r="D80" s="91"/>
      <c r="E80" s="91"/>
      <c r="F80" s="91"/>
      <c r="G80" s="91"/>
      <c r="H80" s="91"/>
      <c r="I80" s="91"/>
      <c r="J80" s="91"/>
      <c r="K80" s="91"/>
      <c r="L80" s="91"/>
      <c r="M80" s="91"/>
      <c r="N80" s="91"/>
      <c r="O80" s="91"/>
      <c r="P80" s="91"/>
      <c r="Q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row>
    <row r="81" spans="3:52">
      <c r="C81" s="91"/>
      <c r="D81" s="91"/>
      <c r="E81" s="91"/>
      <c r="F81" s="91"/>
      <c r="G81" s="91"/>
      <c r="H81" s="91"/>
      <c r="I81" s="91"/>
      <c r="J81" s="91"/>
      <c r="K81" s="91"/>
      <c r="L81" s="91"/>
      <c r="M81" s="91"/>
      <c r="N81" s="91"/>
      <c r="O81" s="91"/>
      <c r="P81" s="91"/>
      <c r="Q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row>
    <row r="82" spans="3:52">
      <c r="C82" s="91"/>
      <c r="D82" s="91"/>
      <c r="E82" s="91"/>
      <c r="F82" s="91"/>
      <c r="G82" s="91"/>
      <c r="H82" s="91"/>
      <c r="I82" s="91"/>
      <c r="J82" s="91"/>
      <c r="K82" s="91"/>
      <c r="L82" s="91"/>
      <c r="M82" s="91"/>
      <c r="N82" s="91"/>
      <c r="O82" s="91"/>
      <c r="P82" s="91"/>
      <c r="Q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row>
    <row r="83" spans="3:52">
      <c r="C83" s="91"/>
      <c r="D83" s="91"/>
      <c r="E83" s="91"/>
      <c r="F83" s="91"/>
      <c r="G83" s="91"/>
      <c r="H83" s="91"/>
      <c r="I83" s="91"/>
      <c r="J83" s="91"/>
      <c r="K83" s="91"/>
      <c r="L83" s="91"/>
      <c r="M83" s="91"/>
      <c r="N83" s="91"/>
      <c r="O83" s="91"/>
      <c r="P83" s="91"/>
      <c r="Q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row>
    <row r="84" spans="3:52">
      <c r="C84" s="91"/>
      <c r="D84" s="91"/>
      <c r="E84" s="91"/>
      <c r="F84" s="91"/>
      <c r="G84" s="91"/>
      <c r="H84" s="91"/>
      <c r="I84" s="91"/>
      <c r="J84" s="91"/>
      <c r="K84" s="91"/>
      <c r="L84" s="91"/>
      <c r="M84" s="91"/>
      <c r="N84" s="91"/>
      <c r="O84" s="91"/>
      <c r="P84" s="91"/>
      <c r="Q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row>
    <row r="85" spans="3:52">
      <c r="C85" s="91"/>
      <c r="D85" s="91"/>
      <c r="E85" s="91"/>
      <c r="F85" s="91"/>
      <c r="G85" s="91"/>
      <c r="H85" s="91"/>
      <c r="I85" s="91"/>
      <c r="J85" s="91"/>
      <c r="K85" s="91"/>
      <c r="L85" s="91"/>
      <c r="M85" s="91"/>
      <c r="N85" s="91"/>
      <c r="O85" s="91"/>
      <c r="P85" s="91"/>
      <c r="Q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row>
    <row r="86" spans="3:52">
      <c r="C86" s="91"/>
      <c r="D86" s="91"/>
      <c r="E86" s="91"/>
      <c r="F86" s="91"/>
      <c r="G86" s="91"/>
      <c r="H86" s="91"/>
      <c r="I86" s="91"/>
      <c r="J86" s="91"/>
      <c r="K86" s="91"/>
      <c r="L86" s="91"/>
      <c r="M86" s="91"/>
      <c r="N86" s="91"/>
      <c r="O86" s="91"/>
      <c r="P86" s="91"/>
      <c r="Q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row>
    <row r="87" spans="3:52">
      <c r="C87" s="91"/>
      <c r="D87" s="91"/>
      <c r="E87" s="91"/>
      <c r="F87" s="91"/>
      <c r="G87" s="91"/>
      <c r="H87" s="91"/>
      <c r="I87" s="91"/>
      <c r="J87" s="91"/>
      <c r="K87" s="91"/>
      <c r="L87" s="91"/>
      <c r="M87" s="91"/>
      <c r="N87" s="91"/>
      <c r="O87" s="91"/>
      <c r="P87" s="91"/>
      <c r="Q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row>
    <row r="88" spans="3:52">
      <c r="C88" s="91"/>
      <c r="D88" s="91"/>
      <c r="E88" s="91"/>
      <c r="F88" s="91"/>
      <c r="G88" s="91"/>
      <c r="H88" s="91"/>
      <c r="I88" s="91"/>
      <c r="J88" s="91"/>
      <c r="K88" s="91"/>
      <c r="L88" s="91"/>
      <c r="M88" s="91"/>
      <c r="N88" s="91"/>
      <c r="O88" s="91"/>
      <c r="P88" s="91"/>
      <c r="Q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row>
    <row r="89" spans="3:52">
      <c r="C89" s="91"/>
      <c r="D89" s="91"/>
      <c r="E89" s="91"/>
      <c r="F89" s="91"/>
      <c r="G89" s="91"/>
      <c r="H89" s="91"/>
      <c r="I89" s="91"/>
      <c r="J89" s="91"/>
      <c r="K89" s="91"/>
      <c r="L89" s="91"/>
      <c r="M89" s="91"/>
      <c r="N89" s="91"/>
      <c r="O89" s="91"/>
      <c r="P89" s="91"/>
      <c r="Q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row>
    <row r="90" spans="3:52">
      <c r="C90" s="91"/>
      <c r="D90" s="91"/>
      <c r="E90" s="91"/>
      <c r="F90" s="91"/>
      <c r="G90" s="91"/>
      <c r="H90" s="91"/>
      <c r="I90" s="91"/>
      <c r="J90" s="91"/>
      <c r="K90" s="91"/>
      <c r="L90" s="91"/>
      <c r="M90" s="91"/>
      <c r="N90" s="91"/>
      <c r="O90" s="91"/>
      <c r="P90" s="91"/>
      <c r="Q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row>
    <row r="91" spans="3:52">
      <c r="C91" s="91"/>
      <c r="D91" s="91"/>
      <c r="E91" s="91"/>
      <c r="F91" s="91"/>
      <c r="G91" s="91"/>
      <c r="H91" s="91"/>
      <c r="I91" s="91"/>
      <c r="J91" s="91"/>
      <c r="K91" s="91"/>
      <c r="L91" s="91"/>
      <c r="M91" s="91"/>
      <c r="N91" s="91"/>
      <c r="O91" s="91"/>
      <c r="P91" s="91"/>
      <c r="Q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row>
    <row r="92" spans="3:52">
      <c r="C92" s="91"/>
      <c r="D92" s="91"/>
      <c r="E92" s="91"/>
      <c r="F92" s="91"/>
      <c r="G92" s="91"/>
      <c r="H92" s="91"/>
      <c r="I92" s="91"/>
      <c r="J92" s="91"/>
      <c r="K92" s="91"/>
      <c r="L92" s="91"/>
      <c r="M92" s="91"/>
      <c r="N92" s="91"/>
      <c r="O92" s="91"/>
      <c r="P92" s="91"/>
      <c r="Q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row>
    <row r="93" spans="3:52">
      <c r="C93" s="91"/>
      <c r="D93" s="91"/>
      <c r="E93" s="91"/>
      <c r="F93" s="91"/>
      <c r="G93" s="91"/>
      <c r="H93" s="91"/>
      <c r="I93" s="91"/>
      <c r="J93" s="91"/>
      <c r="K93" s="91"/>
      <c r="L93" s="91"/>
      <c r="M93" s="91"/>
      <c r="N93" s="91"/>
      <c r="O93" s="91"/>
      <c r="P93" s="91"/>
      <c r="Q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row>
    <row r="94" spans="3:52">
      <c r="C94" s="91"/>
      <c r="D94" s="91"/>
      <c r="E94" s="91"/>
      <c r="F94" s="91"/>
      <c r="G94" s="91"/>
      <c r="H94" s="91"/>
      <c r="I94" s="91"/>
      <c r="J94" s="91"/>
      <c r="K94" s="91"/>
      <c r="L94" s="91"/>
      <c r="M94" s="91"/>
      <c r="N94" s="91"/>
      <c r="O94" s="91"/>
      <c r="P94" s="91"/>
      <c r="Q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row>
    <row r="95" spans="3:52">
      <c r="C95" s="91"/>
      <c r="D95" s="91"/>
      <c r="E95" s="91"/>
      <c r="F95" s="91"/>
      <c r="G95" s="91"/>
      <c r="H95" s="91"/>
      <c r="I95" s="91"/>
      <c r="J95" s="91"/>
      <c r="K95" s="91"/>
      <c r="L95" s="91"/>
      <c r="M95" s="91"/>
      <c r="N95" s="91"/>
      <c r="O95" s="91"/>
      <c r="P95" s="91"/>
      <c r="Q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row>
    <row r="96" spans="3:52">
      <c r="C96" s="91"/>
      <c r="D96" s="91"/>
      <c r="E96" s="91"/>
      <c r="F96" s="91"/>
      <c r="G96" s="91"/>
      <c r="H96" s="91"/>
      <c r="I96" s="91"/>
      <c r="J96" s="91"/>
      <c r="K96" s="91"/>
      <c r="L96" s="91"/>
      <c r="M96" s="91"/>
      <c r="N96" s="91"/>
      <c r="O96" s="91"/>
      <c r="P96" s="91"/>
      <c r="Q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row>
    <row r="97" spans="3:52">
      <c r="C97" s="91"/>
      <c r="D97" s="91"/>
      <c r="E97" s="91"/>
      <c r="F97" s="91"/>
      <c r="G97" s="91"/>
      <c r="H97" s="91"/>
      <c r="I97" s="91"/>
      <c r="J97" s="91"/>
      <c r="K97" s="91"/>
      <c r="L97" s="91"/>
      <c r="M97" s="91"/>
      <c r="N97" s="91"/>
      <c r="O97" s="91"/>
      <c r="P97" s="91"/>
      <c r="Q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row>
    <row r="98" spans="3:52">
      <c r="C98" s="91"/>
      <c r="D98" s="91"/>
      <c r="E98" s="91"/>
      <c r="F98" s="91"/>
      <c r="G98" s="91"/>
      <c r="H98" s="91"/>
      <c r="I98" s="91"/>
      <c r="J98" s="91"/>
      <c r="K98" s="91"/>
      <c r="L98" s="91"/>
      <c r="M98" s="91"/>
      <c r="N98" s="91"/>
      <c r="O98" s="91"/>
      <c r="P98" s="91"/>
      <c r="Q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row>
    <row r="99" spans="3:52">
      <c r="C99" s="91"/>
      <c r="D99" s="91"/>
      <c r="E99" s="91"/>
      <c r="F99" s="91"/>
      <c r="G99" s="91"/>
      <c r="H99" s="91"/>
      <c r="I99" s="91"/>
      <c r="J99" s="91"/>
      <c r="K99" s="91"/>
      <c r="L99" s="91"/>
      <c r="M99" s="91"/>
      <c r="N99" s="91"/>
      <c r="O99" s="91"/>
      <c r="P99" s="91"/>
      <c r="Q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row>
    <row r="100" spans="3:52">
      <c r="C100" s="91"/>
      <c r="D100" s="91"/>
      <c r="E100" s="91"/>
      <c r="F100" s="91"/>
      <c r="G100" s="91"/>
      <c r="H100" s="91"/>
      <c r="I100" s="91"/>
      <c r="J100" s="91"/>
      <c r="K100" s="91"/>
      <c r="L100" s="91"/>
      <c r="M100" s="91"/>
      <c r="N100" s="91"/>
      <c r="O100" s="91"/>
      <c r="P100" s="91"/>
      <c r="Q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row>
    <row r="101" spans="3:52">
      <c r="C101" s="91"/>
      <c r="D101" s="91"/>
      <c r="E101" s="91"/>
      <c r="F101" s="91"/>
      <c r="G101" s="91"/>
      <c r="H101" s="91"/>
      <c r="I101" s="91"/>
      <c r="J101" s="91"/>
      <c r="K101" s="91"/>
      <c r="L101" s="91"/>
      <c r="M101" s="91"/>
      <c r="N101" s="91"/>
      <c r="O101" s="91"/>
      <c r="P101" s="91"/>
      <c r="Q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row>
    <row r="102" spans="3:52">
      <c r="C102" s="91"/>
      <c r="D102" s="91"/>
      <c r="E102" s="91"/>
      <c r="F102" s="91"/>
      <c r="G102" s="91"/>
      <c r="H102" s="91"/>
      <c r="I102" s="91"/>
      <c r="J102" s="91"/>
      <c r="K102" s="91"/>
      <c r="L102" s="91"/>
      <c r="M102" s="91"/>
      <c r="N102" s="91"/>
      <c r="O102" s="91"/>
      <c r="P102" s="91"/>
      <c r="Q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row>
    <row r="103" spans="3:52">
      <c r="C103" s="91"/>
      <c r="D103" s="91"/>
      <c r="E103" s="91"/>
      <c r="F103" s="91"/>
      <c r="G103" s="91"/>
      <c r="H103" s="91"/>
      <c r="I103" s="91"/>
      <c r="J103" s="91"/>
      <c r="K103" s="91"/>
      <c r="L103" s="91"/>
      <c r="M103" s="91"/>
      <c r="N103" s="91"/>
      <c r="O103" s="91"/>
      <c r="P103" s="91"/>
      <c r="Q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row>
    <row r="104" spans="3:52">
      <c r="C104" s="91"/>
      <c r="D104" s="91"/>
      <c r="E104" s="91"/>
      <c r="F104" s="91"/>
      <c r="G104" s="91"/>
      <c r="H104" s="91"/>
      <c r="I104" s="91"/>
      <c r="J104" s="91"/>
      <c r="K104" s="91"/>
      <c r="L104" s="91"/>
      <c r="M104" s="91"/>
      <c r="N104" s="91"/>
      <c r="O104" s="91"/>
      <c r="P104" s="91"/>
      <c r="Q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row>
    <row r="105" spans="3:52">
      <c r="C105" s="91"/>
      <c r="D105" s="91"/>
      <c r="E105" s="91"/>
      <c r="F105" s="91"/>
      <c r="G105" s="91"/>
      <c r="H105" s="91"/>
      <c r="I105" s="91"/>
      <c r="J105" s="91"/>
      <c r="K105" s="91"/>
      <c r="L105" s="91"/>
      <c r="M105" s="91"/>
      <c r="N105" s="91"/>
      <c r="O105" s="91"/>
      <c r="P105" s="91"/>
      <c r="Q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row>
    <row r="106" spans="3:52">
      <c r="C106" s="91"/>
      <c r="D106" s="91"/>
      <c r="E106" s="91"/>
      <c r="F106" s="91"/>
      <c r="G106" s="91"/>
      <c r="H106" s="91"/>
      <c r="I106" s="91"/>
      <c r="J106" s="91"/>
      <c r="K106" s="91"/>
      <c r="L106" s="91"/>
      <c r="M106" s="91"/>
      <c r="N106" s="91"/>
      <c r="O106" s="91"/>
      <c r="P106" s="91"/>
      <c r="Q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row>
    <row r="107" spans="3:52">
      <c r="C107" s="91"/>
      <c r="D107" s="91"/>
      <c r="E107" s="91"/>
      <c r="F107" s="91"/>
      <c r="G107" s="91"/>
      <c r="H107" s="91"/>
      <c r="I107" s="91"/>
      <c r="J107" s="91"/>
      <c r="K107" s="91"/>
      <c r="L107" s="91"/>
      <c r="M107" s="91"/>
      <c r="N107" s="91"/>
      <c r="O107" s="91"/>
      <c r="P107" s="91"/>
      <c r="Q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row>
    <row r="108" spans="3:52">
      <c r="C108" s="91"/>
      <c r="D108" s="91"/>
      <c r="E108" s="91"/>
      <c r="F108" s="91"/>
      <c r="G108" s="91"/>
      <c r="H108" s="91"/>
      <c r="I108" s="91"/>
      <c r="J108" s="91"/>
      <c r="K108" s="91"/>
      <c r="L108" s="91"/>
      <c r="M108" s="91"/>
      <c r="N108" s="91"/>
      <c r="O108" s="91"/>
      <c r="P108" s="91"/>
      <c r="Q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row>
    <row r="109" spans="3:52">
      <c r="C109" s="91"/>
      <c r="D109" s="91"/>
      <c r="E109" s="91"/>
      <c r="F109" s="91"/>
      <c r="G109" s="91"/>
      <c r="H109" s="91"/>
      <c r="I109" s="91"/>
      <c r="J109" s="91"/>
      <c r="K109" s="91"/>
      <c r="L109" s="91"/>
      <c r="M109" s="91"/>
      <c r="N109" s="91"/>
      <c r="O109" s="91"/>
      <c r="P109" s="91"/>
      <c r="Q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row>
    <row r="110" spans="3:52">
      <c r="C110" s="91"/>
      <c r="D110" s="91"/>
      <c r="E110" s="91"/>
      <c r="F110" s="91"/>
      <c r="G110" s="91"/>
      <c r="H110" s="91"/>
      <c r="I110" s="91"/>
      <c r="J110" s="91"/>
      <c r="K110" s="91"/>
      <c r="L110" s="91"/>
      <c r="M110" s="91"/>
      <c r="N110" s="91"/>
      <c r="O110" s="91"/>
      <c r="P110" s="91"/>
      <c r="Q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row>
    <row r="111" spans="3:52">
      <c r="C111" s="91"/>
      <c r="D111" s="91"/>
      <c r="E111" s="91"/>
      <c r="F111" s="91"/>
      <c r="G111" s="91"/>
      <c r="H111" s="91"/>
      <c r="I111" s="91"/>
      <c r="J111" s="91"/>
      <c r="K111" s="91"/>
      <c r="L111" s="91"/>
      <c r="M111" s="91"/>
      <c r="N111" s="91"/>
      <c r="O111" s="91"/>
      <c r="P111" s="91"/>
      <c r="Q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row>
    <row r="112" spans="3:52">
      <c r="C112" s="91"/>
      <c r="D112" s="91"/>
      <c r="E112" s="91"/>
      <c r="F112" s="91"/>
      <c r="G112" s="91"/>
      <c r="H112" s="91"/>
      <c r="I112" s="91"/>
      <c r="J112" s="91"/>
      <c r="K112" s="91"/>
      <c r="L112" s="91"/>
      <c r="M112" s="91"/>
      <c r="N112" s="91"/>
      <c r="O112" s="91"/>
      <c r="P112" s="91"/>
      <c r="Q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row>
    <row r="113" spans="3:52">
      <c r="C113" s="91"/>
      <c r="D113" s="91"/>
      <c r="E113" s="91"/>
      <c r="F113" s="91"/>
      <c r="G113" s="91"/>
      <c r="H113" s="91"/>
      <c r="I113" s="91"/>
      <c r="J113" s="91"/>
      <c r="K113" s="91"/>
      <c r="L113" s="91"/>
      <c r="M113" s="91"/>
      <c r="N113" s="91"/>
      <c r="O113" s="91"/>
      <c r="P113" s="91"/>
      <c r="Q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row>
    <row r="114" spans="3:52">
      <c r="C114" s="91"/>
      <c r="D114" s="91"/>
      <c r="E114" s="91"/>
      <c r="F114" s="91"/>
      <c r="G114" s="91"/>
      <c r="H114" s="91"/>
      <c r="I114" s="91"/>
      <c r="J114" s="91"/>
      <c r="K114" s="91"/>
      <c r="L114" s="91"/>
      <c r="M114" s="91"/>
      <c r="N114" s="91"/>
      <c r="O114" s="91"/>
      <c r="P114" s="91"/>
      <c r="Q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row>
    <row r="115" spans="3:52">
      <c r="C115" s="91"/>
      <c r="D115" s="91"/>
      <c r="E115" s="91"/>
      <c r="F115" s="91"/>
      <c r="G115" s="91"/>
      <c r="H115" s="91"/>
      <c r="I115" s="91"/>
      <c r="J115" s="91"/>
      <c r="K115" s="91"/>
      <c r="L115" s="91"/>
      <c r="M115" s="91"/>
      <c r="N115" s="91"/>
      <c r="O115" s="91"/>
      <c r="P115" s="91"/>
      <c r="Q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row>
    <row r="116" spans="3:52">
      <c r="C116" s="91"/>
      <c r="D116" s="91"/>
      <c r="E116" s="91"/>
      <c r="F116" s="91"/>
      <c r="G116" s="91"/>
      <c r="H116" s="91"/>
      <c r="I116" s="91"/>
      <c r="J116" s="91"/>
      <c r="K116" s="91"/>
      <c r="L116" s="91"/>
      <c r="M116" s="91"/>
      <c r="N116" s="91"/>
      <c r="O116" s="91"/>
      <c r="P116" s="91"/>
      <c r="Q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row>
    <row r="117" spans="3:52">
      <c r="C117" s="91"/>
      <c r="D117" s="91"/>
      <c r="E117" s="91"/>
      <c r="F117" s="91"/>
      <c r="G117" s="91"/>
      <c r="H117" s="91"/>
      <c r="I117" s="91"/>
      <c r="J117" s="91"/>
      <c r="K117" s="91"/>
      <c r="L117" s="91"/>
      <c r="M117" s="91"/>
      <c r="N117" s="91"/>
      <c r="O117" s="91"/>
      <c r="P117" s="91"/>
      <c r="Q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row>
    <row r="118" spans="3:52">
      <c r="C118" s="91"/>
      <c r="D118" s="91"/>
      <c r="E118" s="91"/>
      <c r="F118" s="91"/>
      <c r="G118" s="91"/>
      <c r="H118" s="91"/>
      <c r="I118" s="91"/>
      <c r="J118" s="91"/>
      <c r="K118" s="91"/>
      <c r="L118" s="91"/>
      <c r="M118" s="91"/>
      <c r="N118" s="91"/>
      <c r="O118" s="91"/>
      <c r="P118" s="91"/>
      <c r="Q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row>
    <row r="119" spans="3:52">
      <c r="C119" s="91"/>
      <c r="D119" s="91"/>
      <c r="E119" s="91"/>
      <c r="F119" s="91"/>
      <c r="G119" s="91"/>
      <c r="H119" s="91"/>
      <c r="I119" s="91"/>
      <c r="J119" s="91"/>
      <c r="K119" s="91"/>
      <c r="L119" s="91"/>
      <c r="M119" s="91"/>
      <c r="N119" s="91"/>
      <c r="O119" s="91"/>
      <c r="P119" s="91"/>
      <c r="Q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row>
    <row r="120" spans="3:52">
      <c r="C120" s="91"/>
      <c r="D120" s="91"/>
      <c r="E120" s="91"/>
      <c r="F120" s="91"/>
      <c r="G120" s="91"/>
      <c r="H120" s="91"/>
      <c r="I120" s="91"/>
      <c r="J120" s="91"/>
      <c r="K120" s="91"/>
      <c r="L120" s="91"/>
      <c r="M120" s="91"/>
      <c r="N120" s="91"/>
      <c r="O120" s="91"/>
      <c r="P120" s="91"/>
      <c r="Q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row>
    <row r="121" spans="3:52">
      <c r="C121" s="91"/>
      <c r="D121" s="91"/>
      <c r="E121" s="91"/>
      <c r="F121" s="91"/>
      <c r="G121" s="91"/>
      <c r="H121" s="91"/>
      <c r="I121" s="91"/>
      <c r="J121" s="91"/>
      <c r="K121" s="91"/>
      <c r="L121" s="91"/>
      <c r="M121" s="91"/>
      <c r="N121" s="91"/>
      <c r="O121" s="91"/>
      <c r="P121" s="91"/>
      <c r="Q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row>
    <row r="122" spans="3:52">
      <c r="C122" s="91"/>
      <c r="D122" s="91"/>
      <c r="E122" s="91"/>
      <c r="F122" s="91"/>
      <c r="G122" s="91"/>
      <c r="H122" s="91"/>
      <c r="I122" s="91"/>
      <c r="J122" s="91"/>
      <c r="K122" s="91"/>
      <c r="L122" s="91"/>
      <c r="M122" s="91"/>
      <c r="N122" s="91"/>
      <c r="O122" s="91"/>
      <c r="P122" s="91"/>
      <c r="Q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row>
    <row r="123" spans="3:52">
      <c r="C123" s="91"/>
      <c r="D123" s="91"/>
      <c r="E123" s="91"/>
      <c r="F123" s="91"/>
      <c r="G123" s="91"/>
      <c r="H123" s="91"/>
      <c r="I123" s="91"/>
      <c r="J123" s="91"/>
      <c r="K123" s="91"/>
      <c r="L123" s="91"/>
      <c r="M123" s="91"/>
      <c r="N123" s="91"/>
      <c r="O123" s="91"/>
      <c r="P123" s="91"/>
      <c r="Q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row>
    <row r="124" spans="3:52">
      <c r="C124" s="91"/>
      <c r="D124" s="91"/>
      <c r="E124" s="91"/>
      <c r="F124" s="91"/>
      <c r="G124" s="91"/>
      <c r="H124" s="91"/>
      <c r="I124" s="91"/>
      <c r="J124" s="91"/>
      <c r="K124" s="91"/>
      <c r="L124" s="91"/>
      <c r="M124" s="91"/>
      <c r="N124" s="91"/>
      <c r="O124" s="91"/>
      <c r="P124" s="91"/>
      <c r="Q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row>
    <row r="125" spans="3:52">
      <c r="C125" s="91"/>
      <c r="D125" s="91"/>
      <c r="E125" s="91"/>
      <c r="F125" s="91"/>
      <c r="G125" s="91"/>
      <c r="H125" s="91"/>
      <c r="I125" s="91"/>
      <c r="J125" s="91"/>
      <c r="K125" s="91"/>
      <c r="L125" s="91"/>
      <c r="M125" s="91"/>
      <c r="N125" s="91"/>
      <c r="O125" s="91"/>
      <c r="P125" s="91"/>
      <c r="Q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row>
    <row r="126" spans="3:52">
      <c r="C126" s="91"/>
      <c r="D126" s="91"/>
      <c r="E126" s="91"/>
      <c r="F126" s="91"/>
      <c r="G126" s="91"/>
      <c r="H126" s="91"/>
      <c r="I126" s="91"/>
      <c r="J126" s="91"/>
      <c r="K126" s="91"/>
      <c r="L126" s="91"/>
      <c r="M126" s="91"/>
      <c r="N126" s="91"/>
      <c r="O126" s="91"/>
      <c r="P126" s="91"/>
      <c r="Q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row>
    <row r="127" spans="3:52">
      <c r="C127" s="91"/>
      <c r="D127" s="91"/>
      <c r="E127" s="91"/>
      <c r="F127" s="91"/>
      <c r="G127" s="91"/>
      <c r="H127" s="91"/>
      <c r="I127" s="91"/>
      <c r="J127" s="91"/>
      <c r="K127" s="91"/>
      <c r="L127" s="91"/>
      <c r="M127" s="91"/>
      <c r="N127" s="91"/>
      <c r="O127" s="91"/>
      <c r="P127" s="91"/>
      <c r="Q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row>
    <row r="128" spans="3:52">
      <c r="C128" s="91"/>
      <c r="D128" s="91"/>
      <c r="E128" s="91"/>
      <c r="F128" s="91"/>
      <c r="G128" s="91"/>
      <c r="H128" s="91"/>
      <c r="I128" s="91"/>
      <c r="J128" s="91"/>
      <c r="K128" s="91"/>
      <c r="L128" s="91"/>
      <c r="M128" s="91"/>
      <c r="N128" s="91"/>
      <c r="O128" s="91"/>
      <c r="P128" s="91"/>
      <c r="Q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row>
    <row r="129" spans="3:52">
      <c r="C129" s="91"/>
      <c r="D129" s="91"/>
      <c r="E129" s="91"/>
      <c r="F129" s="91"/>
      <c r="G129" s="91"/>
      <c r="H129" s="91"/>
      <c r="I129" s="91"/>
      <c r="J129" s="91"/>
      <c r="K129" s="91"/>
      <c r="L129" s="91"/>
      <c r="M129" s="91"/>
      <c r="N129" s="91"/>
      <c r="O129" s="91"/>
      <c r="P129" s="91"/>
      <c r="Q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row>
    <row r="130" spans="3:52">
      <c r="C130" s="91"/>
      <c r="D130" s="91"/>
      <c r="E130" s="91"/>
      <c r="F130" s="91"/>
      <c r="G130" s="91"/>
      <c r="H130" s="91"/>
      <c r="I130" s="91"/>
      <c r="J130" s="91"/>
      <c r="K130" s="91"/>
      <c r="L130" s="91"/>
      <c r="M130" s="91"/>
      <c r="N130" s="91"/>
      <c r="O130" s="91"/>
      <c r="P130" s="91"/>
      <c r="Q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row>
    <row r="131" spans="3:52">
      <c r="C131" s="91"/>
      <c r="D131" s="91"/>
      <c r="E131" s="91"/>
      <c r="F131" s="91"/>
      <c r="G131" s="91"/>
      <c r="H131" s="91"/>
      <c r="I131" s="91"/>
      <c r="J131" s="91"/>
      <c r="K131" s="91"/>
      <c r="L131" s="91"/>
      <c r="M131" s="91"/>
      <c r="N131" s="91"/>
      <c r="O131" s="91"/>
      <c r="P131" s="91"/>
      <c r="Q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row>
    <row r="132" spans="3:52">
      <c r="C132" s="91"/>
      <c r="D132" s="91"/>
      <c r="E132" s="91"/>
      <c r="F132" s="91"/>
      <c r="G132" s="91"/>
      <c r="H132" s="91"/>
      <c r="I132" s="91"/>
      <c r="J132" s="91"/>
      <c r="K132" s="91"/>
      <c r="L132" s="91"/>
      <c r="M132" s="91"/>
      <c r="N132" s="91"/>
      <c r="O132" s="91"/>
      <c r="P132" s="91"/>
      <c r="Q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row>
    <row r="133" spans="3:52">
      <c r="C133" s="91"/>
      <c r="D133" s="91"/>
      <c r="E133" s="91"/>
      <c r="F133" s="91"/>
      <c r="G133" s="91"/>
      <c r="H133" s="91"/>
      <c r="I133" s="91"/>
      <c r="J133" s="91"/>
      <c r="K133" s="91"/>
      <c r="L133" s="91"/>
      <c r="M133" s="91"/>
      <c r="N133" s="91"/>
      <c r="O133" s="91"/>
      <c r="P133" s="91"/>
      <c r="Q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row>
    <row r="134" spans="3:52">
      <c r="C134" s="91"/>
      <c r="D134" s="91"/>
      <c r="E134" s="91"/>
      <c r="F134" s="91"/>
      <c r="G134" s="91"/>
      <c r="H134" s="91"/>
      <c r="I134" s="91"/>
      <c r="J134" s="91"/>
      <c r="K134" s="91"/>
      <c r="L134" s="91"/>
      <c r="M134" s="91"/>
      <c r="N134" s="91"/>
      <c r="O134" s="91"/>
      <c r="P134" s="91"/>
      <c r="Q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row>
    <row r="135" spans="3:52">
      <c r="C135" s="91"/>
      <c r="D135" s="91"/>
      <c r="E135" s="91"/>
      <c r="F135" s="91"/>
      <c r="G135" s="91"/>
      <c r="H135" s="91"/>
      <c r="I135" s="91"/>
      <c r="J135" s="91"/>
      <c r="K135" s="91"/>
      <c r="L135" s="91"/>
      <c r="M135" s="91"/>
      <c r="N135" s="91"/>
      <c r="O135" s="91"/>
      <c r="P135" s="91"/>
      <c r="Q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row>
    <row r="136" spans="3:52">
      <c r="C136" s="91"/>
      <c r="D136" s="91"/>
      <c r="E136" s="91"/>
      <c r="F136" s="91"/>
      <c r="G136" s="91"/>
      <c r="H136" s="91"/>
      <c r="I136" s="91"/>
      <c r="J136" s="91"/>
      <c r="K136" s="91"/>
      <c r="L136" s="91"/>
      <c r="M136" s="91"/>
      <c r="N136" s="91"/>
      <c r="O136" s="91"/>
      <c r="P136" s="91"/>
      <c r="Q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row>
    <row r="137" spans="3:52">
      <c r="C137" s="91"/>
      <c r="D137" s="91"/>
      <c r="E137" s="91"/>
      <c r="F137" s="91"/>
      <c r="G137" s="91"/>
      <c r="H137" s="91"/>
      <c r="I137" s="91"/>
      <c r="J137" s="91"/>
      <c r="K137" s="91"/>
      <c r="L137" s="91"/>
      <c r="M137" s="91"/>
      <c r="N137" s="91"/>
      <c r="O137" s="91"/>
      <c r="P137" s="91"/>
      <c r="Q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row>
    <row r="138" spans="3:52">
      <c r="C138" s="91"/>
      <c r="D138" s="91"/>
      <c r="E138" s="91"/>
      <c r="F138" s="91"/>
      <c r="G138" s="91"/>
      <c r="H138" s="91"/>
      <c r="I138" s="91"/>
      <c r="J138" s="91"/>
      <c r="K138" s="91"/>
      <c r="L138" s="91"/>
      <c r="M138" s="91"/>
      <c r="N138" s="91"/>
      <c r="O138" s="91"/>
      <c r="P138" s="91"/>
      <c r="Q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row>
    <row r="139" spans="3:52">
      <c r="C139" s="91"/>
      <c r="D139" s="91"/>
      <c r="E139" s="91"/>
      <c r="F139" s="91"/>
      <c r="G139" s="91"/>
      <c r="H139" s="91"/>
      <c r="I139" s="91"/>
      <c r="J139" s="91"/>
      <c r="K139" s="91"/>
      <c r="L139" s="91"/>
      <c r="M139" s="91"/>
      <c r="N139" s="91"/>
      <c r="O139" s="91"/>
      <c r="P139" s="91"/>
      <c r="Q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row>
    <row r="140" spans="3:52">
      <c r="C140" s="91"/>
      <c r="D140" s="91"/>
      <c r="E140" s="91"/>
      <c r="F140" s="91"/>
      <c r="G140" s="91"/>
      <c r="H140" s="91"/>
      <c r="I140" s="91"/>
      <c r="J140" s="91"/>
      <c r="K140" s="91"/>
      <c r="L140" s="91"/>
      <c r="M140" s="91"/>
      <c r="N140" s="91"/>
      <c r="O140" s="91"/>
      <c r="P140" s="91"/>
      <c r="Q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row>
    <row r="141" spans="3:52">
      <c r="C141" s="91"/>
      <c r="D141" s="91"/>
      <c r="E141" s="91"/>
      <c r="F141" s="91"/>
      <c r="G141" s="91"/>
      <c r="H141" s="91"/>
      <c r="I141" s="91"/>
      <c r="J141" s="91"/>
      <c r="K141" s="91"/>
      <c r="L141" s="91"/>
      <c r="M141" s="91"/>
      <c r="N141" s="91"/>
      <c r="O141" s="91"/>
      <c r="P141" s="91"/>
      <c r="Q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row>
    <row r="142" spans="3:52">
      <c r="C142" s="91"/>
      <c r="D142" s="91"/>
      <c r="E142" s="91"/>
      <c r="F142" s="91"/>
      <c r="G142" s="91"/>
      <c r="H142" s="91"/>
      <c r="I142" s="91"/>
      <c r="J142" s="91"/>
      <c r="K142" s="91"/>
      <c r="L142" s="91"/>
      <c r="M142" s="91"/>
      <c r="N142" s="91"/>
      <c r="O142" s="91"/>
      <c r="P142" s="91"/>
      <c r="Q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row>
    <row r="143" spans="3:52">
      <c r="C143" s="91"/>
      <c r="D143" s="91"/>
      <c r="E143" s="91"/>
      <c r="F143" s="91"/>
      <c r="G143" s="91"/>
      <c r="H143" s="91"/>
      <c r="I143" s="91"/>
      <c r="J143" s="91"/>
      <c r="K143" s="91"/>
      <c r="L143" s="91"/>
      <c r="M143" s="91"/>
      <c r="N143" s="91"/>
      <c r="O143" s="91"/>
      <c r="P143" s="91"/>
      <c r="Q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row>
    <row r="144" spans="3:52">
      <c r="C144" s="91"/>
      <c r="D144" s="91"/>
      <c r="E144" s="91"/>
      <c r="F144" s="91"/>
      <c r="G144" s="91"/>
      <c r="H144" s="91"/>
      <c r="I144" s="91"/>
      <c r="J144" s="91"/>
      <c r="K144" s="91"/>
      <c r="L144" s="91"/>
      <c r="M144" s="91"/>
      <c r="N144" s="91"/>
      <c r="O144" s="91"/>
      <c r="P144" s="91"/>
      <c r="Q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row>
    <row r="145" spans="3:52">
      <c r="C145" s="91"/>
      <c r="D145" s="91"/>
      <c r="E145" s="91"/>
      <c r="F145" s="91"/>
      <c r="G145" s="91"/>
      <c r="H145" s="91"/>
      <c r="I145" s="91"/>
      <c r="J145" s="91"/>
      <c r="K145" s="91"/>
      <c r="L145" s="91"/>
      <c r="M145" s="91"/>
      <c r="N145" s="91"/>
      <c r="O145" s="91"/>
      <c r="P145" s="91"/>
      <c r="Q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row>
    <row r="146" spans="3:52">
      <c r="C146" s="91"/>
      <c r="D146" s="91"/>
      <c r="E146" s="91"/>
      <c r="F146" s="91"/>
      <c r="G146" s="91"/>
      <c r="H146" s="91"/>
      <c r="I146" s="91"/>
      <c r="J146" s="91"/>
      <c r="K146" s="91"/>
      <c r="L146" s="91"/>
      <c r="M146" s="91"/>
      <c r="N146" s="91"/>
      <c r="O146" s="91"/>
      <c r="P146" s="91"/>
      <c r="Q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row>
    <row r="147" spans="3:52">
      <c r="C147" s="91"/>
      <c r="D147" s="91"/>
      <c r="E147" s="91"/>
      <c r="F147" s="91"/>
      <c r="G147" s="91"/>
      <c r="H147" s="91"/>
      <c r="I147" s="91"/>
      <c r="J147" s="91"/>
      <c r="K147" s="91"/>
      <c r="L147" s="91"/>
      <c r="M147" s="91"/>
      <c r="N147" s="91"/>
      <c r="O147" s="91"/>
      <c r="P147" s="91"/>
      <c r="Q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row>
    <row r="148" spans="3:52">
      <c r="C148" s="91"/>
      <c r="D148" s="91"/>
      <c r="E148" s="91"/>
      <c r="F148" s="91"/>
      <c r="G148" s="91"/>
      <c r="H148" s="91"/>
      <c r="I148" s="91"/>
      <c r="J148" s="91"/>
      <c r="K148" s="91"/>
      <c r="L148" s="91"/>
      <c r="M148" s="91"/>
      <c r="N148" s="91"/>
      <c r="O148" s="91"/>
      <c r="P148" s="91"/>
      <c r="Q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row>
    <row r="149" spans="3:52">
      <c r="C149" s="91"/>
      <c r="D149" s="91"/>
      <c r="E149" s="91"/>
      <c r="F149" s="91"/>
      <c r="G149" s="91"/>
      <c r="H149" s="91"/>
      <c r="I149" s="91"/>
      <c r="J149" s="91"/>
      <c r="K149" s="91"/>
      <c r="L149" s="91"/>
      <c r="M149" s="91"/>
      <c r="N149" s="91"/>
      <c r="O149" s="91"/>
      <c r="P149" s="91"/>
      <c r="Q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row>
    <row r="150" spans="3:52">
      <c r="C150" s="91"/>
      <c r="D150" s="91"/>
      <c r="E150" s="91"/>
      <c r="F150" s="91"/>
      <c r="G150" s="91"/>
      <c r="H150" s="91"/>
      <c r="I150" s="91"/>
      <c r="J150" s="91"/>
      <c r="K150" s="91"/>
      <c r="L150" s="91"/>
      <c r="M150" s="91"/>
      <c r="N150" s="91"/>
      <c r="O150" s="91"/>
      <c r="P150" s="91"/>
      <c r="Q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row>
    <row r="151" spans="3:52">
      <c r="C151" s="91"/>
      <c r="D151" s="91"/>
      <c r="E151" s="91"/>
      <c r="F151" s="91"/>
      <c r="G151" s="91"/>
      <c r="H151" s="91"/>
      <c r="I151" s="91"/>
      <c r="J151" s="91"/>
      <c r="K151" s="91"/>
      <c r="L151" s="91"/>
      <c r="M151" s="91"/>
      <c r="N151" s="91"/>
      <c r="O151" s="91"/>
      <c r="P151" s="91"/>
      <c r="Q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row>
    <row r="152" spans="3:52">
      <c r="C152" s="91"/>
      <c r="D152" s="91"/>
      <c r="E152" s="91"/>
      <c r="F152" s="91"/>
      <c r="G152" s="91"/>
      <c r="H152" s="91"/>
      <c r="I152" s="91"/>
      <c r="J152" s="91"/>
      <c r="K152" s="91"/>
      <c r="L152" s="91"/>
      <c r="M152" s="91"/>
      <c r="N152" s="91"/>
      <c r="O152" s="91"/>
      <c r="P152" s="91"/>
      <c r="Q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row>
    <row r="153" spans="3:52">
      <c r="C153" s="91"/>
      <c r="D153" s="91"/>
      <c r="E153" s="91"/>
      <c r="F153" s="91"/>
      <c r="G153" s="91"/>
      <c r="H153" s="91"/>
      <c r="I153" s="91"/>
      <c r="J153" s="91"/>
      <c r="K153" s="91"/>
      <c r="L153" s="91"/>
      <c r="M153" s="91"/>
      <c r="N153" s="91"/>
      <c r="O153" s="91"/>
      <c r="P153" s="91"/>
      <c r="Q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row>
    <row r="154" spans="3:52">
      <c r="C154" s="91"/>
      <c r="D154" s="91"/>
      <c r="E154" s="91"/>
      <c r="F154" s="91"/>
      <c r="G154" s="91"/>
      <c r="H154" s="91"/>
      <c r="I154" s="91"/>
      <c r="J154" s="91"/>
      <c r="K154" s="91"/>
      <c r="L154" s="91"/>
      <c r="M154" s="91"/>
      <c r="N154" s="91"/>
      <c r="O154" s="91"/>
      <c r="P154" s="91"/>
      <c r="Q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row>
    <row r="155" spans="3:52">
      <c r="C155" s="91"/>
      <c r="D155" s="91"/>
      <c r="E155" s="91"/>
      <c r="F155" s="91"/>
      <c r="G155" s="91"/>
      <c r="H155" s="91"/>
      <c r="I155" s="91"/>
      <c r="J155" s="91"/>
      <c r="K155" s="91"/>
      <c r="L155" s="91"/>
      <c r="M155" s="91"/>
      <c r="N155" s="91"/>
      <c r="O155" s="91"/>
      <c r="P155" s="91"/>
      <c r="Q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row>
    <row r="156" spans="3:52">
      <c r="C156" s="91"/>
      <c r="D156" s="91"/>
      <c r="E156" s="91"/>
      <c r="F156" s="91"/>
      <c r="G156" s="91"/>
      <c r="H156" s="91"/>
      <c r="I156" s="91"/>
      <c r="J156" s="91"/>
      <c r="K156" s="91"/>
      <c r="L156" s="91"/>
      <c r="M156" s="91"/>
      <c r="N156" s="91"/>
      <c r="O156" s="91"/>
      <c r="P156" s="91"/>
      <c r="Q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row>
    <row r="157" spans="3:52">
      <c r="C157" s="91"/>
      <c r="D157" s="91"/>
      <c r="E157" s="91"/>
      <c r="F157" s="91"/>
      <c r="G157" s="91"/>
      <c r="H157" s="91"/>
      <c r="I157" s="91"/>
      <c r="J157" s="91"/>
      <c r="K157" s="91"/>
      <c r="L157" s="91"/>
      <c r="M157" s="91"/>
      <c r="N157" s="91"/>
      <c r="O157" s="91"/>
      <c r="P157" s="91"/>
      <c r="Q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row>
    <row r="158" spans="3:52">
      <c r="C158" s="91"/>
      <c r="D158" s="91"/>
      <c r="E158" s="91"/>
      <c r="F158" s="91"/>
      <c r="G158" s="91"/>
      <c r="H158" s="91"/>
      <c r="I158" s="91"/>
      <c r="J158" s="91"/>
      <c r="K158" s="91"/>
      <c r="L158" s="91"/>
      <c r="M158" s="91"/>
      <c r="N158" s="91"/>
      <c r="O158" s="91"/>
      <c r="P158" s="91"/>
      <c r="Q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row>
    <row r="159" spans="3:52">
      <c r="C159" s="91"/>
      <c r="D159" s="91"/>
      <c r="E159" s="91"/>
      <c r="F159" s="91"/>
      <c r="G159" s="91"/>
      <c r="H159" s="91"/>
      <c r="I159" s="91"/>
      <c r="J159" s="91"/>
      <c r="K159" s="91"/>
      <c r="L159" s="91"/>
      <c r="M159" s="91"/>
      <c r="N159" s="91"/>
      <c r="O159" s="91"/>
      <c r="P159" s="91"/>
      <c r="Q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row>
    <row r="160" spans="3:52">
      <c r="C160" s="91"/>
      <c r="D160" s="91"/>
      <c r="E160" s="91"/>
      <c r="F160" s="91"/>
      <c r="G160" s="91"/>
      <c r="H160" s="91"/>
      <c r="I160" s="91"/>
      <c r="J160" s="91"/>
      <c r="K160" s="91"/>
      <c r="L160" s="91"/>
      <c r="M160" s="91"/>
      <c r="N160" s="91"/>
      <c r="O160" s="91"/>
      <c r="P160" s="91"/>
      <c r="Q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row>
    <row r="161" spans="3:52">
      <c r="C161" s="91"/>
      <c r="D161" s="91"/>
      <c r="E161" s="91"/>
      <c r="F161" s="91"/>
      <c r="G161" s="91"/>
      <c r="H161" s="91"/>
      <c r="I161" s="91"/>
      <c r="J161" s="91"/>
      <c r="K161" s="91"/>
      <c r="L161" s="91"/>
      <c r="M161" s="91"/>
      <c r="N161" s="91"/>
      <c r="O161" s="91"/>
      <c r="P161" s="91"/>
      <c r="Q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row>
    <row r="162" spans="3:52">
      <c r="C162" s="91"/>
      <c r="D162" s="91"/>
      <c r="E162" s="91"/>
      <c r="F162" s="91"/>
      <c r="G162" s="91"/>
      <c r="H162" s="91"/>
      <c r="I162" s="91"/>
      <c r="J162" s="91"/>
      <c r="K162" s="91"/>
      <c r="L162" s="91"/>
      <c r="M162" s="91"/>
      <c r="N162" s="91"/>
      <c r="O162" s="91"/>
      <c r="P162" s="91"/>
      <c r="Q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row>
    <row r="163" spans="3:52">
      <c r="C163" s="91"/>
      <c r="D163" s="91"/>
      <c r="E163" s="91"/>
      <c r="F163" s="91"/>
      <c r="G163" s="91"/>
      <c r="H163" s="91"/>
      <c r="I163" s="91"/>
      <c r="J163" s="91"/>
      <c r="K163" s="91"/>
      <c r="L163" s="91"/>
      <c r="M163" s="91"/>
      <c r="N163" s="91"/>
      <c r="O163" s="91"/>
      <c r="P163" s="91"/>
      <c r="Q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row>
    <row r="164" spans="3:52">
      <c r="C164" s="91"/>
      <c r="D164" s="91"/>
      <c r="E164" s="91"/>
      <c r="F164" s="91"/>
      <c r="G164" s="91"/>
      <c r="H164" s="91"/>
      <c r="I164" s="91"/>
      <c r="J164" s="91"/>
      <c r="K164" s="91"/>
      <c r="L164" s="91"/>
      <c r="M164" s="91"/>
      <c r="N164" s="91"/>
      <c r="O164" s="91"/>
      <c r="P164" s="91"/>
      <c r="Q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row>
    <row r="165" spans="3:52">
      <c r="C165" s="91"/>
      <c r="D165" s="91"/>
      <c r="E165" s="91"/>
      <c r="F165" s="91"/>
      <c r="G165" s="91"/>
      <c r="H165" s="91"/>
      <c r="I165" s="91"/>
      <c r="J165" s="91"/>
      <c r="K165" s="91"/>
      <c r="L165" s="91"/>
      <c r="M165" s="91"/>
      <c r="N165" s="91"/>
      <c r="O165" s="91"/>
      <c r="P165" s="91"/>
      <c r="Q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row>
    <row r="166" spans="3:52">
      <c r="C166" s="91"/>
      <c r="D166" s="91"/>
      <c r="E166" s="91"/>
      <c r="F166" s="91"/>
      <c r="G166" s="91"/>
      <c r="H166" s="91"/>
      <c r="I166" s="91"/>
      <c r="J166" s="91"/>
      <c r="K166" s="91"/>
      <c r="L166" s="91"/>
      <c r="M166" s="91"/>
      <c r="N166" s="91"/>
      <c r="O166" s="91"/>
      <c r="P166" s="91"/>
      <c r="Q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row>
    <row r="167" spans="3:52">
      <c r="C167" s="91"/>
      <c r="D167" s="91"/>
      <c r="E167" s="91"/>
      <c r="F167" s="91"/>
      <c r="G167" s="91"/>
      <c r="H167" s="91"/>
      <c r="I167" s="91"/>
      <c r="J167" s="91"/>
      <c r="K167" s="91"/>
      <c r="L167" s="91"/>
      <c r="M167" s="91"/>
      <c r="N167" s="91"/>
      <c r="O167" s="91"/>
      <c r="P167" s="91"/>
      <c r="Q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row>
    <row r="168" spans="3:52">
      <c r="C168" s="91"/>
      <c r="D168" s="91"/>
      <c r="E168" s="91"/>
      <c r="F168" s="91"/>
      <c r="G168" s="91"/>
      <c r="H168" s="91"/>
      <c r="I168" s="91"/>
      <c r="J168" s="91"/>
      <c r="K168" s="91"/>
      <c r="L168" s="91"/>
      <c r="M168" s="91"/>
      <c r="N168" s="91"/>
      <c r="O168" s="91"/>
      <c r="P168" s="91"/>
      <c r="Q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row>
    <row r="169" spans="3:52">
      <c r="C169" s="91"/>
      <c r="D169" s="91"/>
      <c r="E169" s="91"/>
      <c r="F169" s="91"/>
      <c r="G169" s="91"/>
      <c r="H169" s="91"/>
      <c r="I169" s="91"/>
      <c r="J169" s="91"/>
      <c r="K169" s="91"/>
      <c r="L169" s="91"/>
      <c r="M169" s="91"/>
      <c r="N169" s="91"/>
      <c r="O169" s="91"/>
      <c r="P169" s="91"/>
      <c r="Q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row>
    <row r="170" spans="3:52">
      <c r="C170" s="91"/>
      <c r="D170" s="91"/>
      <c r="E170" s="91"/>
      <c r="F170" s="91"/>
      <c r="G170" s="91"/>
      <c r="H170" s="91"/>
      <c r="I170" s="91"/>
      <c r="J170" s="91"/>
      <c r="K170" s="91"/>
      <c r="L170" s="91"/>
      <c r="M170" s="91"/>
      <c r="N170" s="91"/>
      <c r="O170" s="91"/>
      <c r="P170" s="91"/>
      <c r="Q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row>
    <row r="171" spans="3:52">
      <c r="C171" s="91"/>
      <c r="D171" s="91"/>
      <c r="E171" s="91"/>
      <c r="F171" s="91"/>
      <c r="G171" s="91"/>
      <c r="H171" s="91"/>
      <c r="I171" s="91"/>
      <c r="J171" s="91"/>
      <c r="K171" s="91"/>
      <c r="L171" s="91"/>
      <c r="M171" s="91"/>
      <c r="N171" s="91"/>
      <c r="O171" s="91"/>
      <c r="P171" s="91"/>
      <c r="Q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row>
    <row r="172" spans="3:52">
      <c r="C172" s="91"/>
      <c r="D172" s="91"/>
      <c r="E172" s="91"/>
      <c r="F172" s="91"/>
      <c r="G172" s="91"/>
      <c r="H172" s="91"/>
      <c r="I172" s="91"/>
      <c r="J172" s="91"/>
      <c r="K172" s="91"/>
      <c r="L172" s="91"/>
      <c r="M172" s="91"/>
      <c r="N172" s="91"/>
      <c r="O172" s="91"/>
      <c r="P172" s="91"/>
      <c r="Q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row>
    <row r="173" spans="3:52">
      <c r="C173" s="91"/>
      <c r="D173" s="91"/>
      <c r="E173" s="91"/>
      <c r="F173" s="91"/>
      <c r="G173" s="91"/>
      <c r="H173" s="91"/>
      <c r="I173" s="91"/>
      <c r="J173" s="91"/>
      <c r="K173" s="91"/>
      <c r="L173" s="91"/>
      <c r="M173" s="91"/>
      <c r="N173" s="91"/>
      <c r="O173" s="91"/>
      <c r="P173" s="91"/>
      <c r="Q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row>
    <row r="174" spans="3:52">
      <c r="C174" s="91"/>
      <c r="D174" s="91"/>
      <c r="E174" s="91"/>
      <c r="F174" s="91"/>
      <c r="G174" s="91"/>
      <c r="H174" s="91"/>
      <c r="I174" s="91"/>
      <c r="J174" s="91"/>
      <c r="K174" s="91"/>
      <c r="L174" s="91"/>
      <c r="M174" s="91"/>
      <c r="N174" s="91"/>
      <c r="O174" s="91"/>
      <c r="P174" s="91"/>
      <c r="Q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row>
    <row r="175" spans="3:52">
      <c r="C175" s="91"/>
      <c r="D175" s="91"/>
      <c r="E175" s="91"/>
      <c r="F175" s="91"/>
      <c r="G175" s="91"/>
      <c r="H175" s="91"/>
      <c r="I175" s="91"/>
      <c r="J175" s="91"/>
      <c r="K175" s="91"/>
      <c r="L175" s="91"/>
      <c r="M175" s="91"/>
      <c r="N175" s="91"/>
      <c r="O175" s="91"/>
      <c r="P175" s="91"/>
      <c r="Q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row>
    <row r="176" spans="3:52">
      <c r="C176" s="91"/>
      <c r="D176" s="91"/>
      <c r="E176" s="91"/>
      <c r="F176" s="91"/>
      <c r="G176" s="91"/>
      <c r="H176" s="91"/>
      <c r="I176" s="91"/>
      <c r="J176" s="91"/>
      <c r="K176" s="91"/>
      <c r="L176" s="91"/>
      <c r="M176" s="91"/>
      <c r="N176" s="91"/>
      <c r="O176" s="91"/>
      <c r="P176" s="91"/>
      <c r="Q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row>
    <row r="177" spans="3:52">
      <c r="C177" s="91"/>
      <c r="D177" s="91"/>
      <c r="E177" s="91"/>
      <c r="F177" s="91"/>
      <c r="G177" s="91"/>
      <c r="H177" s="91"/>
      <c r="I177" s="91"/>
      <c r="J177" s="91"/>
      <c r="K177" s="91"/>
      <c r="L177" s="91"/>
      <c r="M177" s="91"/>
      <c r="N177" s="91"/>
      <c r="O177" s="91"/>
      <c r="P177" s="91"/>
      <c r="Q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row>
    <row r="178" spans="3:52">
      <c r="C178" s="91"/>
      <c r="D178" s="91"/>
      <c r="E178" s="91"/>
      <c r="F178" s="91"/>
      <c r="G178" s="91"/>
      <c r="H178" s="91"/>
      <c r="I178" s="91"/>
      <c r="J178" s="91"/>
      <c r="K178" s="91"/>
      <c r="L178" s="91"/>
      <c r="M178" s="91"/>
      <c r="N178" s="91"/>
      <c r="O178" s="91"/>
      <c r="P178" s="91"/>
      <c r="Q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row>
    <row r="179" spans="3:52">
      <c r="C179" s="91"/>
      <c r="D179" s="91"/>
      <c r="E179" s="91"/>
      <c r="F179" s="91"/>
      <c r="G179" s="91"/>
      <c r="H179" s="91"/>
      <c r="I179" s="91"/>
      <c r="J179" s="91"/>
      <c r="K179" s="91"/>
      <c r="L179" s="91"/>
      <c r="M179" s="91"/>
      <c r="N179" s="91"/>
      <c r="O179" s="91"/>
      <c r="P179" s="91"/>
      <c r="Q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row>
    <row r="180" spans="3:52">
      <c r="C180" s="91"/>
      <c r="D180" s="91"/>
      <c r="E180" s="91"/>
      <c r="F180" s="91"/>
      <c r="G180" s="91"/>
      <c r="H180" s="91"/>
      <c r="I180" s="91"/>
      <c r="J180" s="91"/>
      <c r="K180" s="91"/>
      <c r="L180" s="91"/>
      <c r="M180" s="91"/>
      <c r="N180" s="91"/>
      <c r="O180" s="91"/>
      <c r="P180" s="91"/>
      <c r="Q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row>
    <row r="181" spans="3:52">
      <c r="C181" s="91"/>
      <c r="D181" s="91"/>
      <c r="E181" s="91"/>
      <c r="F181" s="91"/>
      <c r="G181" s="91"/>
      <c r="H181" s="91"/>
      <c r="I181" s="91"/>
      <c r="J181" s="91"/>
      <c r="K181" s="91"/>
      <c r="L181" s="91"/>
      <c r="M181" s="91"/>
      <c r="N181" s="91"/>
      <c r="O181" s="91"/>
      <c r="P181" s="91"/>
      <c r="Q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row>
    <row r="182" spans="3:52">
      <c r="C182" s="91"/>
      <c r="D182" s="91"/>
      <c r="E182" s="91"/>
      <c r="F182" s="91"/>
      <c r="G182" s="91"/>
      <c r="H182" s="91"/>
      <c r="I182" s="91"/>
      <c r="J182" s="91"/>
      <c r="K182" s="91"/>
      <c r="L182" s="91"/>
      <c r="M182" s="91"/>
      <c r="N182" s="91"/>
      <c r="O182" s="91"/>
      <c r="P182" s="91"/>
      <c r="Q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row>
    <row r="183" spans="3:52">
      <c r="C183" s="91"/>
      <c r="D183" s="91"/>
      <c r="E183" s="91"/>
      <c r="F183" s="91"/>
      <c r="G183" s="91"/>
      <c r="H183" s="91"/>
      <c r="I183" s="91"/>
      <c r="J183" s="91"/>
      <c r="K183" s="91"/>
      <c r="L183" s="91"/>
      <c r="M183" s="91"/>
      <c r="N183" s="91"/>
      <c r="O183" s="91"/>
      <c r="P183" s="91"/>
      <c r="Q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row>
    <row r="184" spans="3:52">
      <c r="C184" s="91"/>
      <c r="D184" s="91"/>
      <c r="E184" s="91"/>
      <c r="F184" s="91"/>
      <c r="G184" s="91"/>
      <c r="H184" s="91"/>
      <c r="I184" s="91"/>
      <c r="J184" s="91"/>
      <c r="K184" s="91"/>
      <c r="L184" s="91"/>
      <c r="M184" s="91"/>
      <c r="N184" s="91"/>
      <c r="O184" s="91"/>
      <c r="P184" s="91"/>
      <c r="Q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row>
    <row r="185" spans="3:52">
      <c r="C185" s="91"/>
      <c r="D185" s="91"/>
      <c r="E185" s="91"/>
      <c r="F185" s="91"/>
      <c r="G185" s="91"/>
      <c r="H185" s="91"/>
      <c r="I185" s="91"/>
      <c r="J185" s="91"/>
      <c r="K185" s="91"/>
      <c r="L185" s="91"/>
      <c r="M185" s="91"/>
      <c r="N185" s="91"/>
      <c r="O185" s="91"/>
      <c r="P185" s="91"/>
      <c r="Q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row>
    <row r="186" spans="3:52">
      <c r="C186" s="91"/>
      <c r="D186" s="91"/>
      <c r="E186" s="91"/>
      <c r="F186" s="91"/>
      <c r="G186" s="91"/>
      <c r="H186" s="91"/>
      <c r="I186" s="91"/>
      <c r="J186" s="91"/>
      <c r="K186" s="91"/>
      <c r="L186" s="91"/>
      <c r="M186" s="91"/>
      <c r="N186" s="91"/>
      <c r="O186" s="91"/>
      <c r="P186" s="91"/>
      <c r="Q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row>
    <row r="187" spans="3:52">
      <c r="C187" s="91"/>
      <c r="D187" s="91"/>
      <c r="E187" s="91"/>
      <c r="F187" s="91"/>
      <c r="G187" s="91"/>
      <c r="H187" s="91"/>
      <c r="I187" s="91"/>
      <c r="J187" s="91"/>
      <c r="K187" s="91"/>
      <c r="L187" s="91"/>
      <c r="M187" s="91"/>
      <c r="N187" s="91"/>
      <c r="O187" s="91"/>
      <c r="P187" s="91"/>
      <c r="Q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row>
    <row r="188" spans="3:52">
      <c r="C188" s="91"/>
      <c r="D188" s="91"/>
      <c r="E188" s="91"/>
      <c r="F188" s="91"/>
      <c r="G188" s="91"/>
      <c r="H188" s="91"/>
      <c r="I188" s="91"/>
      <c r="J188" s="91"/>
      <c r="K188" s="91"/>
      <c r="L188" s="91"/>
      <c r="M188" s="91"/>
      <c r="N188" s="91"/>
      <c r="O188" s="91"/>
      <c r="P188" s="91"/>
      <c r="Q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row>
    <row r="189" spans="3:52">
      <c r="C189" s="91"/>
      <c r="D189" s="91"/>
      <c r="E189" s="91"/>
      <c r="F189" s="91"/>
      <c r="G189" s="91"/>
      <c r="H189" s="91"/>
      <c r="I189" s="91"/>
      <c r="J189" s="91"/>
      <c r="K189" s="91"/>
      <c r="L189" s="91"/>
      <c r="M189" s="91"/>
      <c r="N189" s="91"/>
      <c r="O189" s="91"/>
      <c r="P189" s="91"/>
      <c r="Q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row>
    <row r="190" spans="3:52">
      <c r="C190" s="91"/>
      <c r="D190" s="91"/>
      <c r="E190" s="91"/>
      <c r="F190" s="91"/>
      <c r="G190" s="91"/>
      <c r="H190" s="91"/>
      <c r="I190" s="91"/>
      <c r="J190" s="91"/>
      <c r="K190" s="91"/>
      <c r="L190" s="91"/>
      <c r="M190" s="91"/>
      <c r="N190" s="91"/>
      <c r="O190" s="91"/>
      <c r="P190" s="91"/>
      <c r="Q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row>
    <row r="191" spans="3:52">
      <c r="C191" s="91"/>
      <c r="D191" s="91"/>
      <c r="E191" s="91"/>
      <c r="F191" s="91"/>
      <c r="G191" s="91"/>
      <c r="H191" s="91"/>
      <c r="I191" s="91"/>
      <c r="J191" s="91"/>
      <c r="K191" s="91"/>
      <c r="L191" s="91"/>
      <c r="M191" s="91"/>
      <c r="N191" s="91"/>
      <c r="O191" s="91"/>
      <c r="P191" s="91"/>
      <c r="Q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row>
    <row r="192" spans="3:52">
      <c r="C192" s="91"/>
      <c r="D192" s="91"/>
      <c r="E192" s="91"/>
      <c r="F192" s="91"/>
      <c r="G192" s="91"/>
      <c r="H192" s="91"/>
      <c r="I192" s="91"/>
      <c r="J192" s="91"/>
      <c r="K192" s="91"/>
      <c r="L192" s="91"/>
      <c r="M192" s="91"/>
      <c r="N192" s="91"/>
      <c r="O192" s="91"/>
      <c r="P192" s="91"/>
      <c r="Q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row>
    <row r="193" spans="3:52">
      <c r="C193" s="91"/>
      <c r="D193" s="91"/>
      <c r="E193" s="91"/>
      <c r="F193" s="91"/>
      <c r="G193" s="91"/>
      <c r="H193" s="91"/>
      <c r="I193" s="91"/>
      <c r="J193" s="91"/>
      <c r="K193" s="91"/>
      <c r="L193" s="91"/>
      <c r="M193" s="91"/>
      <c r="N193" s="91"/>
      <c r="O193" s="91"/>
      <c r="P193" s="91"/>
      <c r="Q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row>
    <row r="194" spans="3:52">
      <c r="C194" s="91"/>
      <c r="D194" s="91"/>
      <c r="E194" s="91"/>
      <c r="F194" s="91"/>
      <c r="G194" s="91"/>
      <c r="H194" s="91"/>
      <c r="I194" s="91"/>
      <c r="J194" s="91"/>
      <c r="K194" s="91"/>
      <c r="L194" s="91"/>
      <c r="M194" s="91"/>
      <c r="N194" s="91"/>
      <c r="O194" s="91"/>
      <c r="P194" s="91"/>
      <c r="Q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row>
    <row r="195" spans="3:52">
      <c r="C195" s="91"/>
      <c r="D195" s="91"/>
      <c r="E195" s="91"/>
      <c r="F195" s="91"/>
      <c r="G195" s="91"/>
      <c r="H195" s="91"/>
      <c r="I195" s="91"/>
      <c r="J195" s="91"/>
      <c r="K195" s="91"/>
      <c r="L195" s="91"/>
      <c r="M195" s="91"/>
      <c r="N195" s="91"/>
      <c r="O195" s="91"/>
      <c r="P195" s="91"/>
      <c r="Q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row>
    <row r="196" spans="3:52">
      <c r="C196" s="91"/>
      <c r="D196" s="91"/>
      <c r="E196" s="91"/>
      <c r="F196" s="91"/>
      <c r="G196" s="91"/>
      <c r="H196" s="91"/>
      <c r="I196" s="91"/>
      <c r="J196" s="91"/>
      <c r="K196" s="91"/>
      <c r="L196" s="91"/>
      <c r="M196" s="91"/>
      <c r="N196" s="91"/>
      <c r="O196" s="91"/>
      <c r="P196" s="91"/>
      <c r="Q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row>
    <row r="197" spans="3:52">
      <c r="C197" s="91"/>
      <c r="D197" s="91"/>
      <c r="E197" s="91"/>
      <c r="F197" s="91"/>
      <c r="G197" s="91"/>
      <c r="H197" s="91"/>
      <c r="I197" s="91"/>
      <c r="J197" s="91"/>
      <c r="K197" s="91"/>
      <c r="L197" s="91"/>
      <c r="M197" s="91"/>
      <c r="N197" s="91"/>
      <c r="O197" s="91"/>
      <c r="P197" s="91"/>
      <c r="Q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row>
    <row r="198" spans="3:52">
      <c r="C198" s="91"/>
      <c r="D198" s="91"/>
      <c r="E198" s="91"/>
      <c r="F198" s="91"/>
      <c r="G198" s="91"/>
      <c r="H198" s="91"/>
      <c r="I198" s="91"/>
      <c r="J198" s="91"/>
      <c r="K198" s="91"/>
      <c r="L198" s="91"/>
      <c r="M198" s="91"/>
      <c r="N198" s="91"/>
      <c r="O198" s="91"/>
      <c r="P198" s="91"/>
      <c r="Q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row>
    <row r="199" spans="3:52">
      <c r="C199" s="91"/>
      <c r="D199" s="91"/>
      <c r="E199" s="91"/>
      <c r="F199" s="91"/>
      <c r="G199" s="91"/>
      <c r="H199" s="91"/>
      <c r="I199" s="91"/>
      <c r="J199" s="91"/>
      <c r="K199" s="91"/>
      <c r="L199" s="91"/>
      <c r="M199" s="91"/>
      <c r="N199" s="91"/>
      <c r="O199" s="91"/>
      <c r="P199" s="91"/>
      <c r="Q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row>
    <row r="200" spans="3:52">
      <c r="C200" s="91"/>
      <c r="D200" s="91"/>
      <c r="E200" s="91"/>
      <c r="F200" s="91"/>
      <c r="G200" s="91"/>
      <c r="H200" s="91"/>
      <c r="I200" s="91"/>
      <c r="J200" s="91"/>
      <c r="K200" s="91"/>
      <c r="L200" s="91"/>
      <c r="M200" s="91"/>
      <c r="N200" s="91"/>
      <c r="O200" s="91"/>
      <c r="P200" s="91"/>
      <c r="Q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row>
    <row r="201" spans="3:52">
      <c r="C201" s="91"/>
      <c r="D201" s="91"/>
      <c r="E201" s="91"/>
      <c r="F201" s="91"/>
      <c r="G201" s="91"/>
      <c r="H201" s="91"/>
      <c r="I201" s="91"/>
      <c r="J201" s="91"/>
      <c r="K201" s="91"/>
      <c r="L201" s="91"/>
      <c r="M201" s="91"/>
      <c r="N201" s="91"/>
      <c r="O201" s="91"/>
      <c r="P201" s="91"/>
      <c r="Q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row>
    <row r="202" spans="3:52">
      <c r="C202" s="91"/>
      <c r="D202" s="91"/>
      <c r="E202" s="91"/>
      <c r="F202" s="91"/>
      <c r="G202" s="91"/>
      <c r="H202" s="91"/>
      <c r="I202" s="91"/>
      <c r="J202" s="91"/>
      <c r="K202" s="91"/>
      <c r="L202" s="91"/>
      <c r="M202" s="91"/>
      <c r="N202" s="91"/>
      <c r="O202" s="91"/>
      <c r="P202" s="91"/>
      <c r="Q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row>
    <row r="203" spans="3:52">
      <c r="C203" s="91"/>
      <c r="D203" s="91"/>
      <c r="E203" s="91"/>
      <c r="F203" s="91"/>
      <c r="G203" s="91"/>
      <c r="H203" s="91"/>
      <c r="I203" s="91"/>
      <c r="J203" s="91"/>
      <c r="K203" s="91"/>
      <c r="L203" s="91"/>
      <c r="M203" s="91"/>
      <c r="N203" s="91"/>
      <c r="O203" s="91"/>
      <c r="P203" s="91"/>
      <c r="Q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row>
    <row r="204" spans="3:52">
      <c r="C204" s="91"/>
      <c r="D204" s="91"/>
      <c r="E204" s="91"/>
      <c r="F204" s="91"/>
      <c r="G204" s="91"/>
      <c r="H204" s="91"/>
      <c r="I204" s="91"/>
      <c r="J204" s="91"/>
      <c r="K204" s="91"/>
      <c r="L204" s="91"/>
      <c r="M204" s="91"/>
      <c r="N204" s="91"/>
      <c r="O204" s="91"/>
      <c r="P204" s="91"/>
      <c r="Q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row>
    <row r="205" spans="3:52">
      <c r="C205" s="91"/>
      <c r="D205" s="91"/>
      <c r="E205" s="91"/>
      <c r="F205" s="91"/>
      <c r="G205" s="91"/>
      <c r="H205" s="91"/>
      <c r="I205" s="91"/>
      <c r="J205" s="91"/>
      <c r="K205" s="91"/>
      <c r="L205" s="91"/>
      <c r="M205" s="91"/>
      <c r="N205" s="91"/>
      <c r="O205" s="91"/>
      <c r="P205" s="91"/>
      <c r="Q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row>
    <row r="206" spans="3:52">
      <c r="C206" s="91"/>
      <c r="D206" s="91"/>
      <c r="E206" s="91"/>
      <c r="F206" s="91"/>
      <c r="G206" s="91"/>
      <c r="H206" s="91"/>
      <c r="I206" s="91"/>
      <c r="J206" s="91"/>
      <c r="K206" s="91"/>
      <c r="L206" s="91"/>
      <c r="M206" s="91"/>
      <c r="N206" s="91"/>
      <c r="O206" s="91"/>
      <c r="P206" s="91"/>
      <c r="Q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row>
    <row r="207" spans="3:52">
      <c r="C207" s="91"/>
      <c r="D207" s="91"/>
      <c r="E207" s="91"/>
      <c r="F207" s="91"/>
      <c r="G207" s="91"/>
      <c r="H207" s="91"/>
      <c r="I207" s="91"/>
      <c r="J207" s="91"/>
      <c r="K207" s="91"/>
      <c r="L207" s="91"/>
      <c r="M207" s="91"/>
      <c r="N207" s="91"/>
      <c r="O207" s="91"/>
      <c r="P207" s="91"/>
      <c r="Q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row>
    <row r="208" spans="3:52">
      <c r="C208" s="91"/>
      <c r="D208" s="91"/>
      <c r="E208" s="91"/>
      <c r="F208" s="91"/>
      <c r="G208" s="91"/>
      <c r="H208" s="91"/>
      <c r="I208" s="91"/>
      <c r="J208" s="91"/>
      <c r="K208" s="91"/>
      <c r="L208" s="91"/>
      <c r="M208" s="91"/>
      <c r="N208" s="91"/>
      <c r="O208" s="91"/>
      <c r="P208" s="91"/>
      <c r="Q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row>
    <row r="209" spans="3:52">
      <c r="C209" s="91"/>
      <c r="D209" s="91"/>
      <c r="E209" s="91"/>
      <c r="F209" s="91"/>
      <c r="G209" s="91"/>
      <c r="H209" s="91"/>
      <c r="I209" s="91"/>
      <c r="J209" s="91"/>
      <c r="K209" s="91"/>
      <c r="L209" s="91"/>
      <c r="M209" s="91"/>
      <c r="N209" s="91"/>
      <c r="O209" s="91"/>
      <c r="P209" s="91"/>
      <c r="Q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row>
    <row r="210" spans="3:52">
      <c r="C210" s="91"/>
      <c r="D210" s="91"/>
      <c r="E210" s="91"/>
      <c r="F210" s="91"/>
      <c r="G210" s="91"/>
      <c r="H210" s="91"/>
      <c r="I210" s="91"/>
      <c r="J210" s="91"/>
      <c r="K210" s="91"/>
      <c r="L210" s="91"/>
      <c r="M210" s="91"/>
      <c r="N210" s="91"/>
      <c r="O210" s="91"/>
      <c r="P210" s="91"/>
      <c r="Q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row>
    <row r="211" spans="3:52">
      <c r="C211" s="91"/>
      <c r="D211" s="91"/>
      <c r="E211" s="91"/>
      <c r="F211" s="91"/>
      <c r="G211" s="91"/>
      <c r="H211" s="91"/>
      <c r="I211" s="91"/>
      <c r="J211" s="91"/>
      <c r="K211" s="91"/>
      <c r="L211" s="91"/>
      <c r="M211" s="91"/>
      <c r="N211" s="91"/>
      <c r="O211" s="91"/>
      <c r="P211" s="91"/>
      <c r="Q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row>
    <row r="212" spans="3:52">
      <c r="C212" s="91"/>
      <c r="D212" s="91"/>
      <c r="E212" s="91"/>
      <c r="F212" s="91"/>
      <c r="G212" s="91"/>
      <c r="H212" s="91"/>
      <c r="I212" s="91"/>
      <c r="J212" s="91"/>
      <c r="K212" s="91"/>
      <c r="L212" s="91"/>
      <c r="M212" s="91"/>
      <c r="N212" s="91"/>
      <c r="O212" s="91"/>
      <c r="P212" s="91"/>
      <c r="Q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row>
    <row r="213" spans="3:52">
      <c r="C213" s="91"/>
      <c r="D213" s="91"/>
      <c r="E213" s="91"/>
      <c r="F213" s="91"/>
      <c r="G213" s="91"/>
      <c r="H213" s="91"/>
      <c r="I213" s="91"/>
      <c r="J213" s="91"/>
      <c r="K213" s="91"/>
      <c r="L213" s="91"/>
      <c r="M213" s="91"/>
      <c r="N213" s="91"/>
      <c r="O213" s="91"/>
      <c r="P213" s="91"/>
      <c r="Q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row>
    <row r="214" spans="3:52">
      <c r="C214" s="91"/>
      <c r="D214" s="91"/>
      <c r="E214" s="91"/>
      <c r="F214" s="91"/>
      <c r="G214" s="91"/>
      <c r="H214" s="91"/>
      <c r="I214" s="91"/>
      <c r="J214" s="91"/>
      <c r="K214" s="91"/>
      <c r="L214" s="91"/>
      <c r="M214" s="91"/>
      <c r="N214" s="91"/>
      <c r="O214" s="91"/>
      <c r="P214" s="91"/>
      <c r="Q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row>
    <row r="215" spans="3:52">
      <c r="C215" s="91"/>
      <c r="D215" s="91"/>
      <c r="E215" s="91"/>
      <c r="F215" s="91"/>
      <c r="G215" s="91"/>
      <c r="H215" s="91"/>
      <c r="I215" s="91"/>
      <c r="J215" s="91"/>
      <c r="K215" s="91"/>
      <c r="L215" s="91"/>
      <c r="M215" s="91"/>
      <c r="N215" s="91"/>
      <c r="O215" s="91"/>
      <c r="P215" s="91"/>
      <c r="Q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row>
    <row r="216" spans="3:52">
      <c r="C216" s="91"/>
      <c r="D216" s="91"/>
      <c r="E216" s="91"/>
      <c r="F216" s="91"/>
      <c r="G216" s="91"/>
      <c r="H216" s="91"/>
      <c r="I216" s="91"/>
      <c r="J216" s="91"/>
      <c r="K216" s="91"/>
      <c r="L216" s="91"/>
      <c r="M216" s="91"/>
      <c r="N216" s="91"/>
      <c r="O216" s="91"/>
      <c r="P216" s="91"/>
      <c r="Q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row>
    <row r="217" spans="3:52">
      <c r="C217" s="91"/>
      <c r="D217" s="91"/>
      <c r="E217" s="91"/>
      <c r="F217" s="91"/>
      <c r="G217" s="91"/>
      <c r="H217" s="91"/>
      <c r="I217" s="91"/>
      <c r="J217" s="91"/>
      <c r="K217" s="91"/>
      <c r="L217" s="91"/>
      <c r="M217" s="91"/>
      <c r="N217" s="91"/>
      <c r="O217" s="91"/>
      <c r="P217" s="91"/>
      <c r="Q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row>
    <row r="218" spans="3:52">
      <c r="C218" s="91"/>
      <c r="D218" s="91"/>
      <c r="E218" s="91"/>
      <c r="F218" s="91"/>
      <c r="G218" s="91"/>
      <c r="H218" s="91"/>
      <c r="I218" s="91"/>
      <c r="J218" s="91"/>
      <c r="K218" s="91"/>
      <c r="L218" s="91"/>
      <c r="M218" s="91"/>
      <c r="N218" s="91"/>
      <c r="O218" s="91"/>
      <c r="P218" s="91"/>
      <c r="Q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row>
    <row r="219" spans="3:52">
      <c r="C219" s="91"/>
      <c r="D219" s="91"/>
      <c r="E219" s="91"/>
      <c r="F219" s="91"/>
      <c r="G219" s="91"/>
      <c r="H219" s="91"/>
      <c r="I219" s="91"/>
      <c r="J219" s="91"/>
      <c r="K219" s="91"/>
      <c r="L219" s="91"/>
      <c r="M219" s="91"/>
      <c r="N219" s="91"/>
      <c r="O219" s="91"/>
      <c r="P219" s="91"/>
      <c r="Q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row>
    <row r="220" spans="3:52">
      <c r="C220" s="91"/>
      <c r="D220" s="91"/>
      <c r="E220" s="91"/>
      <c r="F220" s="91"/>
      <c r="G220" s="91"/>
      <c r="H220" s="91"/>
      <c r="I220" s="91"/>
      <c r="J220" s="91"/>
      <c r="K220" s="91"/>
      <c r="L220" s="91"/>
      <c r="M220" s="91"/>
      <c r="N220" s="91"/>
      <c r="O220" s="91"/>
      <c r="P220" s="91"/>
      <c r="Q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row>
    <row r="221" spans="3:52">
      <c r="C221" s="91"/>
      <c r="D221" s="91"/>
      <c r="E221" s="91"/>
      <c r="F221" s="91"/>
      <c r="G221" s="91"/>
      <c r="H221" s="91"/>
      <c r="I221" s="91"/>
      <c r="J221" s="91"/>
      <c r="K221" s="91"/>
      <c r="L221" s="91"/>
      <c r="M221" s="91"/>
      <c r="N221" s="91"/>
      <c r="O221" s="91"/>
      <c r="P221" s="91"/>
      <c r="Q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row>
    <row r="222" spans="3:52">
      <c r="C222" s="91"/>
      <c r="D222" s="91"/>
      <c r="E222" s="91"/>
      <c r="F222" s="91"/>
      <c r="G222" s="91"/>
      <c r="H222" s="91"/>
      <c r="I222" s="91"/>
      <c r="J222" s="91"/>
      <c r="K222" s="91"/>
      <c r="L222" s="91"/>
      <c r="M222" s="91"/>
      <c r="N222" s="91"/>
      <c r="O222" s="91"/>
      <c r="P222" s="91"/>
      <c r="Q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row>
    <row r="223" spans="3:52">
      <c r="C223" s="91"/>
      <c r="D223" s="91"/>
      <c r="E223" s="91"/>
      <c r="F223" s="91"/>
      <c r="G223" s="91"/>
      <c r="H223" s="91"/>
      <c r="I223" s="91"/>
      <c r="J223" s="91"/>
      <c r="K223" s="91"/>
      <c r="L223" s="91"/>
      <c r="M223" s="91"/>
      <c r="N223" s="91"/>
      <c r="O223" s="91"/>
      <c r="P223" s="91"/>
      <c r="Q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row>
    <row r="224" spans="3:52">
      <c r="C224" s="91"/>
      <c r="D224" s="91"/>
      <c r="E224" s="91"/>
      <c r="F224" s="91"/>
      <c r="G224" s="91"/>
      <c r="H224" s="91"/>
      <c r="I224" s="91"/>
      <c r="J224" s="91"/>
      <c r="K224" s="91"/>
      <c r="L224" s="91"/>
      <c r="M224" s="91"/>
      <c r="N224" s="91"/>
      <c r="O224" s="91"/>
      <c r="P224" s="91"/>
      <c r="Q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row>
    <row r="225" spans="3:52">
      <c r="C225" s="91"/>
      <c r="D225" s="91"/>
      <c r="E225" s="91"/>
      <c r="F225" s="91"/>
      <c r="G225" s="91"/>
      <c r="H225" s="91"/>
      <c r="I225" s="91"/>
      <c r="J225" s="91"/>
      <c r="K225" s="91"/>
      <c r="L225" s="91"/>
      <c r="M225" s="91"/>
      <c r="N225" s="91"/>
      <c r="O225" s="91"/>
      <c r="P225" s="91"/>
      <c r="Q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row>
    <row r="226" spans="3:52">
      <c r="C226" s="91"/>
      <c r="D226" s="91"/>
      <c r="E226" s="91"/>
      <c r="F226" s="91"/>
      <c r="G226" s="91"/>
      <c r="H226" s="91"/>
      <c r="I226" s="91"/>
      <c r="J226" s="91"/>
      <c r="K226" s="91"/>
      <c r="L226" s="91"/>
      <c r="M226" s="91"/>
      <c r="N226" s="91"/>
      <c r="O226" s="91"/>
      <c r="P226" s="91"/>
      <c r="Q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row>
    <row r="227" spans="3:52">
      <c r="C227" s="91"/>
      <c r="D227" s="91"/>
      <c r="E227" s="91"/>
      <c r="F227" s="91"/>
      <c r="G227" s="91"/>
      <c r="H227" s="91"/>
      <c r="I227" s="91"/>
      <c r="J227" s="91"/>
      <c r="K227" s="91"/>
      <c r="L227" s="91"/>
      <c r="M227" s="91"/>
      <c r="N227" s="91"/>
      <c r="O227" s="91"/>
      <c r="P227" s="91"/>
      <c r="Q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row>
    <row r="228" spans="3:52">
      <c r="C228" s="91"/>
      <c r="D228" s="91"/>
      <c r="E228" s="91"/>
      <c r="F228" s="91"/>
      <c r="G228" s="91"/>
      <c r="H228" s="91"/>
      <c r="I228" s="91"/>
      <c r="J228" s="91"/>
      <c r="K228" s="91"/>
      <c r="L228" s="91"/>
      <c r="M228" s="91"/>
      <c r="N228" s="91"/>
      <c r="O228" s="91"/>
      <c r="P228" s="91"/>
      <c r="Q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row>
    <row r="229" spans="3:52">
      <c r="C229" s="91"/>
      <c r="D229" s="91"/>
      <c r="E229" s="91"/>
      <c r="F229" s="91"/>
      <c r="G229" s="91"/>
      <c r="H229" s="91"/>
      <c r="I229" s="91"/>
      <c r="J229" s="91"/>
      <c r="K229" s="91"/>
      <c r="L229" s="91"/>
      <c r="M229" s="91"/>
      <c r="N229" s="91"/>
      <c r="O229" s="91"/>
      <c r="P229" s="91"/>
      <c r="Q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row>
    <row r="230" spans="3:52">
      <c r="C230" s="91"/>
      <c r="D230" s="91"/>
      <c r="E230" s="91"/>
      <c r="F230" s="91"/>
      <c r="G230" s="91"/>
      <c r="H230" s="91"/>
      <c r="I230" s="91"/>
      <c r="J230" s="91"/>
      <c r="K230" s="91"/>
      <c r="L230" s="91"/>
      <c r="M230" s="91"/>
      <c r="N230" s="91"/>
      <c r="O230" s="91"/>
      <c r="P230" s="91"/>
      <c r="Q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row>
    <row r="231" spans="3:52">
      <c r="C231" s="91"/>
      <c r="D231" s="91"/>
      <c r="E231" s="91"/>
      <c r="F231" s="91"/>
      <c r="G231" s="91"/>
      <c r="H231" s="91"/>
      <c r="I231" s="91"/>
      <c r="J231" s="91"/>
      <c r="K231" s="91"/>
      <c r="L231" s="91"/>
      <c r="M231" s="91"/>
      <c r="N231" s="91"/>
      <c r="O231" s="91"/>
      <c r="P231" s="91"/>
      <c r="Q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row>
    <row r="232" spans="3:52">
      <c r="C232" s="91"/>
      <c r="D232" s="91"/>
      <c r="E232" s="91"/>
      <c r="F232" s="91"/>
      <c r="G232" s="91"/>
      <c r="H232" s="91"/>
      <c r="I232" s="91"/>
      <c r="J232" s="91"/>
      <c r="K232" s="91"/>
      <c r="L232" s="91"/>
      <c r="M232" s="91"/>
      <c r="N232" s="91"/>
      <c r="O232" s="91"/>
      <c r="P232" s="91"/>
      <c r="Q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row>
    <row r="233" spans="3:52">
      <c r="C233" s="91"/>
      <c r="D233" s="91"/>
      <c r="E233" s="91"/>
      <c r="F233" s="91"/>
      <c r="G233" s="91"/>
      <c r="H233" s="91"/>
      <c r="I233" s="91"/>
      <c r="J233" s="91"/>
      <c r="K233" s="91"/>
      <c r="L233" s="91"/>
      <c r="M233" s="91"/>
      <c r="N233" s="91"/>
      <c r="O233" s="91"/>
      <c r="P233" s="91"/>
      <c r="Q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row>
    <row r="234" spans="3:52">
      <c r="C234" s="91"/>
      <c r="D234" s="91"/>
      <c r="E234" s="91"/>
      <c r="F234" s="91"/>
      <c r="G234" s="91"/>
      <c r="H234" s="91"/>
      <c r="I234" s="91"/>
      <c r="J234" s="91"/>
      <c r="K234" s="91"/>
      <c r="L234" s="91"/>
      <c r="M234" s="91"/>
      <c r="N234" s="91"/>
      <c r="O234" s="91"/>
      <c r="P234" s="91"/>
      <c r="Q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row>
    <row r="235" spans="3:52">
      <c r="C235" s="91"/>
      <c r="D235" s="91"/>
      <c r="E235" s="91"/>
      <c r="F235" s="91"/>
      <c r="G235" s="91"/>
      <c r="H235" s="91"/>
      <c r="I235" s="91"/>
      <c r="J235" s="91"/>
      <c r="K235" s="91"/>
      <c r="L235" s="91"/>
      <c r="M235" s="91"/>
      <c r="N235" s="91"/>
      <c r="O235" s="91"/>
      <c r="P235" s="91"/>
      <c r="Q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row>
    <row r="236" spans="3:52">
      <c r="C236" s="91"/>
      <c r="D236" s="91"/>
      <c r="E236" s="91"/>
      <c r="F236" s="91"/>
      <c r="G236" s="91"/>
      <c r="H236" s="91"/>
      <c r="I236" s="91"/>
      <c r="J236" s="91"/>
      <c r="K236" s="91"/>
      <c r="L236" s="91"/>
      <c r="M236" s="91"/>
      <c r="N236" s="91"/>
      <c r="O236" s="91"/>
      <c r="P236" s="91"/>
      <c r="Q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row>
    <row r="237" spans="3:52">
      <c r="C237" s="91"/>
      <c r="D237" s="91"/>
      <c r="E237" s="91"/>
      <c r="F237" s="91"/>
      <c r="G237" s="91"/>
      <c r="H237" s="91"/>
      <c r="I237" s="91"/>
      <c r="J237" s="91"/>
      <c r="K237" s="91"/>
      <c r="L237" s="91"/>
      <c r="M237" s="91"/>
      <c r="N237" s="91"/>
      <c r="O237" s="91"/>
      <c r="P237" s="91"/>
      <c r="Q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row>
    <row r="238" spans="3:52">
      <c r="C238" s="91"/>
      <c r="D238" s="91"/>
      <c r="E238" s="91"/>
      <c r="F238" s="91"/>
      <c r="G238" s="91"/>
      <c r="H238" s="91"/>
      <c r="I238" s="91"/>
      <c r="J238" s="91"/>
      <c r="K238" s="91"/>
      <c r="L238" s="91"/>
      <c r="M238" s="91"/>
      <c r="N238" s="91"/>
      <c r="O238" s="91"/>
      <c r="P238" s="91"/>
      <c r="Q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row>
    <row r="239" spans="3:52">
      <c r="C239" s="91"/>
      <c r="D239" s="91"/>
      <c r="E239" s="91"/>
      <c r="F239" s="91"/>
      <c r="G239" s="91"/>
      <c r="H239" s="91"/>
      <c r="I239" s="91"/>
      <c r="J239" s="91"/>
      <c r="K239" s="91"/>
      <c r="L239" s="91"/>
      <c r="M239" s="91"/>
      <c r="N239" s="91"/>
      <c r="O239" s="91"/>
      <c r="P239" s="91"/>
      <c r="Q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row>
    <row r="240" spans="3:52">
      <c r="C240" s="91"/>
      <c r="D240" s="91"/>
      <c r="E240" s="91"/>
      <c r="F240" s="91"/>
      <c r="G240" s="91"/>
      <c r="H240" s="91"/>
      <c r="I240" s="91"/>
      <c r="J240" s="91"/>
      <c r="K240" s="91"/>
      <c r="L240" s="91"/>
      <c r="M240" s="91"/>
      <c r="N240" s="91"/>
      <c r="O240" s="91"/>
      <c r="P240" s="91"/>
      <c r="Q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row>
    <row r="241" spans="3:52">
      <c r="C241" s="91"/>
      <c r="D241" s="91"/>
      <c r="E241" s="91"/>
      <c r="F241" s="91"/>
      <c r="G241" s="91"/>
      <c r="H241" s="91"/>
      <c r="I241" s="91"/>
      <c r="J241" s="91"/>
      <c r="K241" s="91"/>
      <c r="L241" s="91"/>
      <c r="M241" s="91"/>
      <c r="N241" s="91"/>
      <c r="O241" s="91"/>
      <c r="P241" s="91"/>
      <c r="Q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row>
    <row r="242" spans="3:52">
      <c r="C242" s="91"/>
      <c r="D242" s="91"/>
      <c r="E242" s="91"/>
      <c r="F242" s="91"/>
      <c r="G242" s="91"/>
      <c r="H242" s="91"/>
      <c r="I242" s="91"/>
      <c r="J242" s="91"/>
      <c r="K242" s="91"/>
      <c r="L242" s="91"/>
      <c r="M242" s="91"/>
      <c r="N242" s="91"/>
      <c r="O242" s="91"/>
      <c r="P242" s="91"/>
      <c r="Q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row>
    <row r="243" spans="3:52">
      <c r="C243" s="91"/>
      <c r="D243" s="91"/>
      <c r="E243" s="91"/>
      <c r="F243" s="91"/>
      <c r="G243" s="91"/>
      <c r="H243" s="91"/>
      <c r="I243" s="91"/>
      <c r="J243" s="91"/>
      <c r="K243" s="91"/>
      <c r="L243" s="91"/>
      <c r="M243" s="91"/>
      <c r="N243" s="91"/>
      <c r="O243" s="91"/>
      <c r="P243" s="91"/>
      <c r="Q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row>
    <row r="244" spans="3:52">
      <c r="C244" s="91"/>
      <c r="D244" s="91"/>
      <c r="E244" s="91"/>
      <c r="F244" s="91"/>
      <c r="G244" s="91"/>
      <c r="H244" s="91"/>
      <c r="I244" s="91"/>
      <c r="J244" s="91"/>
      <c r="K244" s="91"/>
      <c r="L244" s="91"/>
      <c r="M244" s="91"/>
      <c r="N244" s="91"/>
      <c r="O244" s="91"/>
      <c r="P244" s="91"/>
      <c r="Q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row>
    <row r="245" spans="3:52">
      <c r="C245" s="91"/>
      <c r="D245" s="91"/>
      <c r="E245" s="91"/>
      <c r="F245" s="91"/>
      <c r="G245" s="91"/>
      <c r="H245" s="91"/>
      <c r="I245" s="91"/>
      <c r="J245" s="91"/>
      <c r="K245" s="91"/>
      <c r="L245" s="91"/>
      <c r="M245" s="91"/>
      <c r="N245" s="91"/>
      <c r="O245" s="91"/>
      <c r="P245" s="91"/>
      <c r="Q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row>
    <row r="246" spans="3:52">
      <c r="C246" s="91"/>
      <c r="D246" s="91"/>
      <c r="E246" s="91"/>
      <c r="F246" s="91"/>
      <c r="G246" s="91"/>
      <c r="H246" s="91"/>
      <c r="I246" s="91"/>
      <c r="J246" s="91"/>
      <c r="K246" s="91"/>
      <c r="L246" s="91"/>
      <c r="M246" s="91"/>
      <c r="N246" s="91"/>
      <c r="O246" s="91"/>
      <c r="P246" s="91"/>
      <c r="Q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row>
    <row r="247" spans="3:52">
      <c r="C247" s="91"/>
      <c r="D247" s="91"/>
      <c r="E247" s="91"/>
      <c r="F247" s="91"/>
      <c r="G247" s="91"/>
      <c r="H247" s="91"/>
      <c r="I247" s="91"/>
      <c r="J247" s="91"/>
      <c r="K247" s="91"/>
      <c r="L247" s="91"/>
      <c r="M247" s="91"/>
      <c r="N247" s="91"/>
      <c r="O247" s="91"/>
      <c r="P247" s="91"/>
      <c r="Q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row>
    <row r="248" spans="3:52">
      <c r="C248" s="91"/>
      <c r="D248" s="91"/>
      <c r="E248" s="91"/>
      <c r="F248" s="91"/>
      <c r="G248" s="91"/>
      <c r="H248" s="91"/>
      <c r="I248" s="91"/>
      <c r="J248" s="91"/>
      <c r="K248" s="91"/>
      <c r="L248" s="91"/>
      <c r="M248" s="91"/>
      <c r="N248" s="91"/>
      <c r="O248" s="91"/>
      <c r="P248" s="91"/>
      <c r="Q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row>
    <row r="249" spans="3:52">
      <c r="C249" s="91"/>
      <c r="D249" s="91"/>
      <c r="E249" s="91"/>
      <c r="F249" s="91"/>
      <c r="G249" s="91"/>
      <c r="H249" s="91"/>
      <c r="I249" s="91"/>
      <c r="J249" s="91"/>
      <c r="K249" s="91"/>
      <c r="L249" s="91"/>
      <c r="M249" s="91"/>
      <c r="N249" s="91"/>
      <c r="O249" s="91"/>
      <c r="P249" s="91"/>
      <c r="Q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row>
    <row r="250" spans="3:52">
      <c r="C250" s="91"/>
      <c r="D250" s="91"/>
      <c r="E250" s="91"/>
      <c r="F250" s="91"/>
      <c r="G250" s="91"/>
      <c r="H250" s="91"/>
      <c r="I250" s="91"/>
      <c r="J250" s="91"/>
      <c r="K250" s="91"/>
      <c r="L250" s="91"/>
      <c r="M250" s="91"/>
      <c r="N250" s="91"/>
      <c r="O250" s="91"/>
      <c r="P250" s="91"/>
      <c r="Q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row>
    <row r="251" spans="3:52">
      <c r="C251" s="91"/>
      <c r="D251" s="91"/>
      <c r="E251" s="91"/>
      <c r="F251" s="91"/>
      <c r="G251" s="91"/>
      <c r="H251" s="91"/>
      <c r="I251" s="91"/>
      <c r="J251" s="91"/>
      <c r="K251" s="91"/>
      <c r="L251" s="91"/>
      <c r="M251" s="91"/>
      <c r="N251" s="91"/>
      <c r="O251" s="91"/>
      <c r="P251" s="91"/>
      <c r="Q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row>
    <row r="252" spans="3:52">
      <c r="C252" s="91"/>
      <c r="D252" s="91"/>
      <c r="E252" s="91"/>
      <c r="F252" s="91"/>
      <c r="G252" s="91"/>
      <c r="H252" s="91"/>
      <c r="I252" s="91"/>
      <c r="J252" s="91"/>
      <c r="K252" s="91"/>
      <c r="L252" s="91"/>
      <c r="M252" s="91"/>
      <c r="N252" s="91"/>
      <c r="O252" s="91"/>
      <c r="P252" s="91"/>
      <c r="Q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row>
    <row r="253" spans="3:52">
      <c r="C253" s="91"/>
      <c r="D253" s="91"/>
      <c r="E253" s="91"/>
      <c r="F253" s="91"/>
      <c r="G253" s="91"/>
      <c r="H253" s="91"/>
      <c r="I253" s="91"/>
      <c r="J253" s="91"/>
      <c r="K253" s="91"/>
      <c r="L253" s="91"/>
      <c r="M253" s="91"/>
      <c r="N253" s="91"/>
      <c r="O253" s="91"/>
      <c r="P253" s="91"/>
      <c r="Q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row>
    <row r="254" spans="3:52">
      <c r="C254" s="91"/>
      <c r="D254" s="91"/>
      <c r="E254" s="91"/>
      <c r="F254" s="91"/>
      <c r="G254" s="91"/>
      <c r="H254" s="91"/>
      <c r="I254" s="91"/>
      <c r="J254" s="91"/>
      <c r="K254" s="91"/>
      <c r="L254" s="91"/>
      <c r="M254" s="91"/>
      <c r="N254" s="91"/>
      <c r="O254" s="91"/>
      <c r="P254" s="91"/>
      <c r="Q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row>
    <row r="255" spans="3:52">
      <c r="C255" s="91"/>
      <c r="D255" s="91"/>
      <c r="E255" s="91"/>
      <c r="F255" s="91"/>
      <c r="G255" s="91"/>
      <c r="H255" s="91"/>
      <c r="I255" s="91"/>
      <c r="J255" s="91"/>
      <c r="K255" s="91"/>
      <c r="L255" s="91"/>
      <c r="M255" s="91"/>
      <c r="N255" s="91"/>
      <c r="O255" s="91"/>
      <c r="P255" s="91"/>
      <c r="Q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row>
    <row r="256" spans="3:52">
      <c r="C256" s="91"/>
      <c r="D256" s="91"/>
      <c r="E256" s="91"/>
      <c r="F256" s="91"/>
      <c r="G256" s="91"/>
      <c r="H256" s="91"/>
      <c r="I256" s="91"/>
      <c r="J256" s="91"/>
      <c r="K256" s="91"/>
      <c r="L256" s="91"/>
      <c r="M256" s="91"/>
      <c r="N256" s="91"/>
      <c r="O256" s="91"/>
      <c r="P256" s="91"/>
      <c r="Q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row>
    <row r="257" spans="3:52">
      <c r="C257" s="91"/>
      <c r="D257" s="91"/>
      <c r="E257" s="91"/>
      <c r="F257" s="91"/>
      <c r="G257" s="91"/>
      <c r="H257" s="91"/>
      <c r="I257" s="91"/>
      <c r="J257" s="91"/>
      <c r="K257" s="91"/>
      <c r="L257" s="91"/>
      <c r="M257" s="91"/>
      <c r="N257" s="91"/>
      <c r="O257" s="91"/>
      <c r="P257" s="91"/>
      <c r="Q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row>
    <row r="258" spans="3:52">
      <c r="C258" s="91"/>
      <c r="D258" s="91"/>
      <c r="E258" s="91"/>
      <c r="F258" s="91"/>
      <c r="G258" s="91"/>
      <c r="H258" s="91"/>
      <c r="I258" s="91"/>
      <c r="J258" s="91"/>
      <c r="K258" s="91"/>
      <c r="L258" s="91"/>
      <c r="M258" s="91"/>
      <c r="N258" s="91"/>
      <c r="O258" s="91"/>
      <c r="P258" s="91"/>
      <c r="Q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row>
    <row r="259" spans="3:52">
      <c r="C259" s="91"/>
      <c r="D259" s="91"/>
      <c r="E259" s="91"/>
      <c r="F259" s="91"/>
      <c r="G259" s="91"/>
      <c r="H259" s="91"/>
      <c r="I259" s="91"/>
      <c r="J259" s="91"/>
      <c r="K259" s="91"/>
      <c r="L259" s="91"/>
      <c r="M259" s="91"/>
      <c r="N259" s="91"/>
      <c r="O259" s="91"/>
      <c r="P259" s="91"/>
      <c r="Q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row>
    <row r="260" spans="3:52">
      <c r="C260" s="91"/>
      <c r="D260" s="91"/>
      <c r="E260" s="91"/>
      <c r="F260" s="91"/>
      <c r="G260" s="91"/>
      <c r="H260" s="91"/>
      <c r="I260" s="91"/>
      <c r="J260" s="91"/>
      <c r="K260" s="91"/>
      <c r="L260" s="91"/>
      <c r="M260" s="91"/>
      <c r="N260" s="91"/>
      <c r="O260" s="91"/>
      <c r="P260" s="91"/>
      <c r="Q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row>
    <row r="261" spans="3:52">
      <c r="C261" s="91"/>
      <c r="D261" s="91"/>
      <c r="E261" s="91"/>
      <c r="F261" s="91"/>
      <c r="G261" s="91"/>
      <c r="H261" s="91"/>
      <c r="I261" s="91"/>
      <c r="J261" s="91"/>
      <c r="K261" s="91"/>
      <c r="L261" s="91"/>
      <c r="M261" s="91"/>
      <c r="N261" s="91"/>
      <c r="O261" s="91"/>
      <c r="P261" s="91"/>
      <c r="Q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row>
    <row r="262" spans="3:52">
      <c r="C262" s="91"/>
      <c r="D262" s="91"/>
      <c r="E262" s="91"/>
      <c r="F262" s="91"/>
      <c r="G262" s="91"/>
      <c r="H262" s="91"/>
      <c r="I262" s="91"/>
      <c r="J262" s="91"/>
      <c r="K262" s="91"/>
      <c r="L262" s="91"/>
      <c r="M262" s="91"/>
      <c r="N262" s="91"/>
      <c r="O262" s="91"/>
      <c r="P262" s="91"/>
      <c r="Q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row>
    <row r="263" spans="3:52">
      <c r="C263" s="91"/>
      <c r="D263" s="91"/>
      <c r="E263" s="91"/>
      <c r="F263" s="91"/>
      <c r="G263" s="91"/>
      <c r="H263" s="91"/>
      <c r="I263" s="91"/>
      <c r="J263" s="91"/>
      <c r="K263" s="91"/>
      <c r="L263" s="91"/>
      <c r="M263" s="91"/>
      <c r="N263" s="91"/>
      <c r="O263" s="91"/>
      <c r="P263" s="91"/>
      <c r="Q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row>
    <row r="264" spans="3:52">
      <c r="C264" s="91"/>
      <c r="D264" s="91"/>
      <c r="E264" s="91"/>
      <c r="F264" s="91"/>
      <c r="G264" s="91"/>
      <c r="H264" s="91"/>
      <c r="I264" s="91"/>
      <c r="J264" s="91"/>
      <c r="K264" s="91"/>
      <c r="L264" s="91"/>
      <c r="M264" s="91"/>
      <c r="N264" s="91"/>
      <c r="O264" s="91"/>
      <c r="P264" s="91"/>
      <c r="Q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row>
    <row r="265" spans="3:52">
      <c r="C265" s="91"/>
      <c r="D265" s="91"/>
      <c r="E265" s="91"/>
      <c r="F265" s="91"/>
      <c r="G265" s="91"/>
      <c r="H265" s="91"/>
      <c r="I265" s="91"/>
      <c r="J265" s="91"/>
      <c r="K265" s="91"/>
      <c r="L265" s="91"/>
      <c r="M265" s="91"/>
      <c r="N265" s="91"/>
      <c r="O265" s="91"/>
      <c r="P265" s="91"/>
      <c r="Q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row>
    <row r="266" spans="3:52">
      <c r="C266" s="91"/>
      <c r="D266" s="91"/>
      <c r="E266" s="91"/>
      <c r="F266" s="91"/>
      <c r="G266" s="91"/>
      <c r="H266" s="91"/>
      <c r="I266" s="91"/>
      <c r="J266" s="91"/>
      <c r="K266" s="91"/>
      <c r="L266" s="91"/>
      <c r="M266" s="91"/>
      <c r="N266" s="91"/>
      <c r="O266" s="91"/>
      <c r="P266" s="91"/>
      <c r="Q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row>
    <row r="267" spans="3:52">
      <c r="C267" s="91"/>
      <c r="D267" s="91"/>
      <c r="E267" s="91"/>
      <c r="F267" s="91"/>
      <c r="G267" s="91"/>
      <c r="H267" s="91"/>
      <c r="I267" s="91"/>
      <c r="J267" s="91"/>
      <c r="K267" s="91"/>
      <c r="L267" s="91"/>
      <c r="M267" s="91"/>
      <c r="N267" s="91"/>
      <c r="O267" s="91"/>
      <c r="P267" s="91"/>
      <c r="Q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row>
    <row r="268" spans="3:52">
      <c r="C268" s="91"/>
      <c r="D268" s="91"/>
      <c r="E268" s="91"/>
      <c r="F268" s="91"/>
      <c r="G268" s="91"/>
      <c r="H268" s="91"/>
      <c r="I268" s="91"/>
      <c r="J268" s="91"/>
      <c r="K268" s="91"/>
      <c r="L268" s="91"/>
      <c r="M268" s="91"/>
      <c r="N268" s="91"/>
      <c r="O268" s="91"/>
      <c r="P268" s="91"/>
      <c r="Q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row>
    <row r="269" spans="3:52">
      <c r="C269" s="91"/>
      <c r="D269" s="91"/>
      <c r="E269" s="91"/>
      <c r="F269" s="91"/>
      <c r="G269" s="91"/>
      <c r="H269" s="91"/>
      <c r="I269" s="91"/>
      <c r="J269" s="91"/>
      <c r="K269" s="91"/>
      <c r="L269" s="91"/>
      <c r="M269" s="91"/>
      <c r="N269" s="91"/>
      <c r="O269" s="91"/>
      <c r="P269" s="91"/>
      <c r="Q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row>
    <row r="270" spans="3:52">
      <c r="C270" s="91"/>
      <c r="D270" s="91"/>
      <c r="E270" s="91"/>
      <c r="F270" s="91"/>
      <c r="G270" s="91"/>
      <c r="H270" s="91"/>
      <c r="I270" s="91"/>
      <c r="J270" s="91"/>
      <c r="K270" s="91"/>
      <c r="L270" s="91"/>
      <c r="M270" s="91"/>
      <c r="N270" s="91"/>
      <c r="O270" s="91"/>
      <c r="P270" s="91"/>
      <c r="Q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row>
    <row r="271" spans="3:52">
      <c r="C271" s="91"/>
      <c r="D271" s="91"/>
      <c r="E271" s="91"/>
      <c r="F271" s="91"/>
      <c r="G271" s="91"/>
      <c r="H271" s="91"/>
      <c r="I271" s="91"/>
      <c r="J271" s="91"/>
      <c r="K271" s="91"/>
      <c r="L271" s="91"/>
      <c r="M271" s="91"/>
      <c r="N271" s="91"/>
      <c r="O271" s="91"/>
      <c r="P271" s="91"/>
      <c r="Q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row>
    <row r="272" spans="3:52">
      <c r="C272" s="91"/>
      <c r="D272" s="91"/>
      <c r="E272" s="91"/>
      <c r="F272" s="91"/>
      <c r="G272" s="91"/>
      <c r="H272" s="91"/>
      <c r="I272" s="91"/>
      <c r="J272" s="91"/>
      <c r="K272" s="91"/>
      <c r="L272" s="91"/>
      <c r="M272" s="91"/>
      <c r="N272" s="91"/>
      <c r="O272" s="91"/>
      <c r="P272" s="91"/>
      <c r="Q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row>
    <row r="273" spans="3:52">
      <c r="C273" s="91"/>
      <c r="D273" s="91"/>
      <c r="E273" s="91"/>
      <c r="F273" s="91"/>
      <c r="G273" s="91"/>
      <c r="H273" s="91"/>
      <c r="I273" s="91"/>
      <c r="J273" s="91"/>
      <c r="K273" s="91"/>
      <c r="L273" s="91"/>
      <c r="M273" s="91"/>
      <c r="N273" s="91"/>
      <c r="O273" s="91"/>
      <c r="P273" s="91"/>
      <c r="Q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row>
    <row r="274" spans="3:52">
      <c r="C274" s="91"/>
      <c r="D274" s="91"/>
      <c r="E274" s="91"/>
      <c r="F274" s="91"/>
      <c r="G274" s="91"/>
      <c r="H274" s="91"/>
      <c r="I274" s="91"/>
      <c r="J274" s="91"/>
      <c r="K274" s="91"/>
      <c r="L274" s="91"/>
      <c r="M274" s="91"/>
      <c r="N274" s="91"/>
      <c r="O274" s="91"/>
      <c r="P274" s="91"/>
      <c r="Q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row>
    <row r="275" spans="3:52">
      <c r="C275" s="91"/>
      <c r="D275" s="91"/>
      <c r="E275" s="91"/>
      <c r="F275" s="91"/>
      <c r="G275" s="91"/>
      <c r="H275" s="91"/>
      <c r="I275" s="91"/>
      <c r="J275" s="91"/>
      <c r="K275" s="91"/>
      <c r="L275" s="91"/>
      <c r="M275" s="91"/>
      <c r="N275" s="91"/>
      <c r="O275" s="91"/>
      <c r="P275" s="91"/>
      <c r="Q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row>
    <row r="276" spans="3:52">
      <c r="C276" s="91"/>
      <c r="D276" s="91"/>
      <c r="E276" s="91"/>
      <c r="F276" s="91"/>
      <c r="G276" s="91"/>
      <c r="H276" s="91"/>
      <c r="I276" s="91"/>
      <c r="J276" s="91"/>
      <c r="K276" s="91"/>
      <c r="L276" s="91"/>
      <c r="M276" s="91"/>
      <c r="N276" s="91"/>
      <c r="O276" s="91"/>
      <c r="P276" s="91"/>
      <c r="Q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row>
    <row r="277" spans="3:52">
      <c r="C277" s="91"/>
      <c r="D277" s="91"/>
      <c r="E277" s="91"/>
      <c r="F277" s="91"/>
      <c r="G277" s="91"/>
      <c r="H277" s="91"/>
      <c r="I277" s="91"/>
      <c r="J277" s="91"/>
      <c r="K277" s="91"/>
      <c r="L277" s="91"/>
      <c r="M277" s="91"/>
      <c r="N277" s="91"/>
      <c r="O277" s="91"/>
      <c r="P277" s="91"/>
      <c r="Q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row>
    <row r="278" spans="3:52">
      <c r="C278" s="91"/>
      <c r="D278" s="91"/>
      <c r="E278" s="91"/>
      <c r="F278" s="91"/>
      <c r="G278" s="91"/>
      <c r="H278" s="91"/>
      <c r="I278" s="91"/>
      <c r="J278" s="91"/>
      <c r="K278" s="91"/>
      <c r="L278" s="91"/>
      <c r="M278" s="91"/>
      <c r="N278" s="91"/>
      <c r="O278" s="91"/>
      <c r="P278" s="91"/>
      <c r="Q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row>
    <row r="279" spans="3:52">
      <c r="C279" s="91"/>
      <c r="D279" s="91"/>
      <c r="E279" s="91"/>
      <c r="F279" s="91"/>
      <c r="G279" s="91"/>
      <c r="H279" s="91"/>
      <c r="I279" s="91"/>
      <c r="J279" s="91"/>
      <c r="K279" s="91"/>
      <c r="L279" s="91"/>
      <c r="M279" s="91"/>
      <c r="N279" s="91"/>
      <c r="O279" s="91"/>
      <c r="P279" s="91"/>
      <c r="Q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row>
    <row r="280" spans="3:52">
      <c r="C280" s="91"/>
      <c r="D280" s="91"/>
      <c r="E280" s="91"/>
      <c r="F280" s="91"/>
      <c r="G280" s="91"/>
      <c r="H280" s="91"/>
      <c r="I280" s="91"/>
      <c r="J280" s="91"/>
      <c r="K280" s="91"/>
      <c r="L280" s="91"/>
      <c r="M280" s="91"/>
      <c r="N280" s="91"/>
      <c r="O280" s="91"/>
      <c r="P280" s="91"/>
      <c r="Q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row>
    <row r="281" spans="3:52">
      <c r="C281" s="91"/>
      <c r="D281" s="91"/>
      <c r="E281" s="91"/>
      <c r="F281" s="91"/>
      <c r="G281" s="91"/>
      <c r="H281" s="91"/>
      <c r="I281" s="91"/>
      <c r="J281" s="91"/>
      <c r="K281" s="91"/>
      <c r="L281" s="91"/>
      <c r="M281" s="91"/>
      <c r="N281" s="91"/>
      <c r="O281" s="91"/>
      <c r="P281" s="91"/>
      <c r="Q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row>
    <row r="282" spans="3:52">
      <c r="C282" s="91"/>
      <c r="D282" s="91"/>
      <c r="E282" s="91"/>
      <c r="F282" s="91"/>
      <c r="G282" s="91"/>
      <c r="H282" s="91"/>
      <c r="I282" s="91"/>
      <c r="J282" s="91"/>
      <c r="K282" s="91"/>
      <c r="L282" s="91"/>
      <c r="M282" s="91"/>
      <c r="N282" s="91"/>
      <c r="O282" s="91"/>
      <c r="P282" s="91"/>
      <c r="Q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row>
    <row r="283" spans="3:52">
      <c r="C283" s="91"/>
      <c r="D283" s="91"/>
      <c r="E283" s="91"/>
      <c r="F283" s="91"/>
      <c r="G283" s="91"/>
      <c r="H283" s="91"/>
      <c r="I283" s="91"/>
      <c r="J283" s="91"/>
      <c r="K283" s="91"/>
      <c r="L283" s="91"/>
      <c r="M283" s="91"/>
      <c r="N283" s="91"/>
      <c r="O283" s="91"/>
      <c r="P283" s="91"/>
      <c r="Q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row>
    <row r="284" spans="3:52">
      <c r="C284" s="91"/>
      <c r="D284" s="91"/>
      <c r="E284" s="91"/>
      <c r="F284" s="91"/>
      <c r="G284" s="91"/>
      <c r="H284" s="91"/>
      <c r="I284" s="91"/>
      <c r="J284" s="91"/>
      <c r="K284" s="91"/>
      <c r="L284" s="91"/>
      <c r="M284" s="91"/>
      <c r="N284" s="91"/>
      <c r="O284" s="91"/>
      <c r="P284" s="91"/>
      <c r="Q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row>
    <row r="285" spans="3:52">
      <c r="C285" s="91"/>
      <c r="D285" s="91"/>
      <c r="E285" s="91"/>
      <c r="F285" s="91"/>
      <c r="G285" s="91"/>
      <c r="H285" s="91"/>
      <c r="I285" s="91"/>
      <c r="J285" s="91"/>
      <c r="K285" s="91"/>
      <c r="L285" s="91"/>
      <c r="M285" s="91"/>
      <c r="N285" s="91"/>
      <c r="O285" s="91"/>
      <c r="P285" s="91"/>
      <c r="Q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row>
    <row r="286" spans="3:52">
      <c r="C286" s="91"/>
      <c r="D286" s="91"/>
      <c r="E286" s="91"/>
      <c r="F286" s="91"/>
      <c r="G286" s="91"/>
      <c r="H286" s="91"/>
      <c r="I286" s="91"/>
      <c r="J286" s="91"/>
      <c r="K286" s="91"/>
      <c r="L286" s="91"/>
      <c r="M286" s="91"/>
      <c r="N286" s="91"/>
      <c r="O286" s="91"/>
      <c r="P286" s="91"/>
      <c r="Q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row>
    <row r="287" spans="3:52">
      <c r="C287" s="91"/>
      <c r="D287" s="91"/>
      <c r="E287" s="91"/>
      <c r="F287" s="91"/>
      <c r="G287" s="91"/>
      <c r="H287" s="91"/>
      <c r="I287" s="91"/>
      <c r="J287" s="91"/>
      <c r="K287" s="91"/>
      <c r="L287" s="91"/>
      <c r="M287" s="91"/>
      <c r="N287" s="91"/>
      <c r="O287" s="91"/>
      <c r="P287" s="91"/>
      <c r="Q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row>
    <row r="288" spans="3:52">
      <c r="C288" s="91"/>
      <c r="D288" s="91"/>
      <c r="E288" s="91"/>
      <c r="F288" s="91"/>
      <c r="G288" s="91"/>
      <c r="H288" s="91"/>
      <c r="I288" s="91"/>
      <c r="J288" s="91"/>
      <c r="K288" s="91"/>
      <c r="L288" s="91"/>
      <c r="M288" s="91"/>
      <c r="N288" s="91"/>
      <c r="O288" s="91"/>
      <c r="P288" s="91"/>
      <c r="Q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row>
    <row r="289" spans="3:52">
      <c r="C289" s="91"/>
      <c r="D289" s="91"/>
      <c r="E289" s="91"/>
      <c r="F289" s="91"/>
      <c r="G289" s="91"/>
      <c r="H289" s="91"/>
      <c r="I289" s="91"/>
      <c r="J289" s="91"/>
      <c r="K289" s="91"/>
      <c r="L289" s="91"/>
      <c r="M289" s="91"/>
      <c r="N289" s="91"/>
      <c r="O289" s="91"/>
      <c r="P289" s="91"/>
      <c r="Q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row>
    <row r="290" spans="3:52">
      <c r="C290" s="91"/>
      <c r="D290" s="91"/>
      <c r="E290" s="91"/>
      <c r="F290" s="91"/>
      <c r="G290" s="91"/>
      <c r="H290" s="91"/>
      <c r="I290" s="91"/>
      <c r="J290" s="91"/>
      <c r="K290" s="91"/>
      <c r="L290" s="91"/>
      <c r="M290" s="91"/>
      <c r="N290" s="91"/>
      <c r="O290" s="91"/>
      <c r="P290" s="91"/>
      <c r="Q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row>
    <row r="291" spans="3:52">
      <c r="C291" s="91"/>
      <c r="D291" s="91"/>
      <c r="E291" s="91"/>
      <c r="F291" s="91"/>
      <c r="G291" s="91"/>
      <c r="H291" s="91"/>
      <c r="I291" s="91"/>
      <c r="J291" s="91"/>
      <c r="K291" s="91"/>
      <c r="L291" s="91"/>
      <c r="M291" s="91"/>
      <c r="N291" s="91"/>
      <c r="O291" s="91"/>
      <c r="P291" s="91"/>
      <c r="Q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row>
    <row r="292" spans="3:52">
      <c r="C292" s="91"/>
      <c r="D292" s="91"/>
      <c r="E292" s="91"/>
      <c r="F292" s="91"/>
      <c r="G292" s="91"/>
      <c r="H292" s="91"/>
      <c r="I292" s="91"/>
      <c r="J292" s="91"/>
      <c r="K292" s="91"/>
      <c r="L292" s="91"/>
      <c r="M292" s="91"/>
      <c r="N292" s="91"/>
      <c r="O292" s="91"/>
      <c r="P292" s="91"/>
      <c r="Q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row>
    <row r="293" spans="3:52">
      <c r="C293" s="91"/>
      <c r="D293" s="91"/>
      <c r="E293" s="91"/>
      <c r="F293" s="91"/>
      <c r="G293" s="91"/>
      <c r="H293" s="91"/>
      <c r="I293" s="91"/>
      <c r="J293" s="91"/>
      <c r="K293" s="91"/>
      <c r="L293" s="91"/>
      <c r="M293" s="91"/>
      <c r="N293" s="91"/>
      <c r="O293" s="91"/>
      <c r="P293" s="91"/>
      <c r="Q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row>
    <row r="294" spans="3:52">
      <c r="C294" s="91"/>
      <c r="D294" s="91"/>
      <c r="E294" s="91"/>
      <c r="F294" s="91"/>
      <c r="G294" s="91"/>
      <c r="H294" s="91"/>
      <c r="I294" s="91"/>
      <c r="J294" s="91"/>
      <c r="K294" s="91"/>
      <c r="L294" s="91"/>
      <c r="M294" s="91"/>
      <c r="N294" s="91"/>
      <c r="O294" s="91"/>
      <c r="P294" s="91"/>
      <c r="Q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row>
    <row r="295" spans="3:52">
      <c r="C295" s="91"/>
      <c r="D295" s="91"/>
      <c r="E295" s="91"/>
      <c r="F295" s="91"/>
      <c r="G295" s="91"/>
      <c r="H295" s="91"/>
      <c r="I295" s="91"/>
      <c r="J295" s="91"/>
      <c r="K295" s="91"/>
      <c r="L295" s="91"/>
      <c r="M295" s="91"/>
      <c r="N295" s="91"/>
      <c r="O295" s="91"/>
      <c r="P295" s="91"/>
      <c r="Q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row>
    <row r="296" spans="3:52">
      <c r="C296" s="91"/>
      <c r="D296" s="91"/>
      <c r="E296" s="91"/>
      <c r="F296" s="91"/>
      <c r="G296" s="91"/>
      <c r="H296" s="91"/>
      <c r="I296" s="91"/>
      <c r="J296" s="91"/>
      <c r="K296" s="91"/>
      <c r="L296" s="91"/>
      <c r="M296" s="91"/>
      <c r="N296" s="91"/>
      <c r="O296" s="91"/>
      <c r="P296" s="91"/>
      <c r="Q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row>
    <row r="297" spans="3:52">
      <c r="C297" s="91"/>
      <c r="D297" s="91"/>
      <c r="E297" s="91"/>
      <c r="F297" s="91"/>
      <c r="G297" s="91"/>
      <c r="H297" s="91"/>
      <c r="I297" s="91"/>
      <c r="J297" s="91"/>
      <c r="K297" s="91"/>
      <c r="L297" s="91"/>
      <c r="M297" s="91"/>
      <c r="N297" s="91"/>
      <c r="O297" s="91"/>
      <c r="P297" s="91"/>
      <c r="Q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row>
    <row r="298" spans="3:52">
      <c r="C298" s="91"/>
      <c r="D298" s="91"/>
      <c r="E298" s="91"/>
      <c r="F298" s="91"/>
      <c r="G298" s="91"/>
      <c r="H298" s="91"/>
      <c r="I298" s="91"/>
      <c r="J298" s="91"/>
      <c r="K298" s="91"/>
      <c r="L298" s="91"/>
      <c r="M298" s="91"/>
      <c r="N298" s="91"/>
      <c r="O298" s="91"/>
      <c r="P298" s="91"/>
      <c r="Q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row>
    <row r="299" spans="3:52">
      <c r="C299" s="91"/>
      <c r="D299" s="91"/>
      <c r="E299" s="91"/>
      <c r="F299" s="91"/>
      <c r="G299" s="91"/>
      <c r="H299" s="91"/>
      <c r="I299" s="91"/>
      <c r="J299" s="91"/>
      <c r="K299" s="91"/>
      <c r="L299" s="91"/>
      <c r="M299" s="91"/>
      <c r="N299" s="91"/>
      <c r="O299" s="91"/>
      <c r="P299" s="91"/>
      <c r="Q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row>
    <row r="300" spans="3:52">
      <c r="C300" s="91"/>
      <c r="D300" s="91"/>
      <c r="E300" s="91"/>
      <c r="F300" s="91"/>
      <c r="G300" s="91"/>
      <c r="H300" s="91"/>
      <c r="I300" s="91"/>
      <c r="J300" s="91"/>
      <c r="K300" s="91"/>
      <c r="L300" s="91"/>
      <c r="M300" s="91"/>
      <c r="N300" s="91"/>
      <c r="O300" s="91"/>
      <c r="P300" s="91"/>
      <c r="Q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row>
    <row r="301" spans="3:52">
      <c r="C301" s="91"/>
      <c r="D301" s="91"/>
      <c r="E301" s="91"/>
      <c r="F301" s="91"/>
      <c r="G301" s="91"/>
      <c r="H301" s="91"/>
      <c r="I301" s="91"/>
      <c r="J301" s="91"/>
      <c r="K301" s="91"/>
      <c r="L301" s="91"/>
      <c r="M301" s="91"/>
      <c r="N301" s="91"/>
      <c r="O301" s="91"/>
      <c r="P301" s="91"/>
      <c r="Q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row>
    <row r="302" spans="3:52">
      <c r="C302" s="91"/>
      <c r="D302" s="91"/>
      <c r="E302" s="91"/>
      <c r="F302" s="91"/>
      <c r="G302" s="91"/>
      <c r="H302" s="91"/>
      <c r="I302" s="91"/>
      <c r="J302" s="91"/>
      <c r="K302" s="91"/>
      <c r="L302" s="91"/>
      <c r="M302" s="91"/>
      <c r="N302" s="91"/>
      <c r="O302" s="91"/>
      <c r="P302" s="91"/>
      <c r="Q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row>
    <row r="303" spans="3:52">
      <c r="C303" s="91"/>
      <c r="D303" s="91"/>
      <c r="E303" s="91"/>
      <c r="F303" s="91"/>
      <c r="G303" s="91"/>
      <c r="H303" s="91"/>
      <c r="I303" s="91"/>
      <c r="J303" s="91"/>
      <c r="K303" s="91"/>
      <c r="L303" s="91"/>
      <c r="M303" s="91"/>
      <c r="N303" s="91"/>
      <c r="O303" s="91"/>
      <c r="P303" s="91"/>
      <c r="Q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row>
    <row r="304" spans="3:52">
      <c r="C304" s="91"/>
      <c r="D304" s="91"/>
      <c r="E304" s="91"/>
      <c r="F304" s="91"/>
      <c r="G304" s="91"/>
      <c r="H304" s="91"/>
      <c r="I304" s="91"/>
      <c r="J304" s="91"/>
      <c r="K304" s="91"/>
      <c r="L304" s="91"/>
      <c r="M304" s="91"/>
      <c r="N304" s="91"/>
      <c r="O304" s="91"/>
      <c r="P304" s="91"/>
      <c r="Q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row>
    <row r="305" spans="3:52">
      <c r="C305" s="91"/>
      <c r="D305" s="91"/>
      <c r="E305" s="91"/>
      <c r="F305" s="91"/>
      <c r="G305" s="91"/>
      <c r="H305" s="91"/>
      <c r="I305" s="91"/>
      <c r="J305" s="91"/>
      <c r="K305" s="91"/>
      <c r="L305" s="91"/>
      <c r="M305" s="91"/>
      <c r="N305" s="91"/>
      <c r="O305" s="91"/>
      <c r="P305" s="91"/>
      <c r="Q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row>
    <row r="306" spans="3:52">
      <c r="C306" s="91"/>
      <c r="D306" s="91"/>
      <c r="E306" s="91"/>
      <c r="F306" s="91"/>
      <c r="G306" s="91"/>
      <c r="H306" s="91"/>
      <c r="I306" s="91"/>
      <c r="J306" s="91"/>
      <c r="K306" s="91"/>
      <c r="L306" s="91"/>
      <c r="M306" s="91"/>
      <c r="N306" s="91"/>
      <c r="O306" s="91"/>
      <c r="P306" s="91"/>
      <c r="Q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row>
    <row r="307" spans="3:52">
      <c r="C307" s="91"/>
      <c r="D307" s="91"/>
      <c r="E307" s="91"/>
      <c r="F307" s="91"/>
      <c r="G307" s="91"/>
      <c r="H307" s="91"/>
      <c r="I307" s="91"/>
      <c r="J307" s="91"/>
      <c r="K307" s="91"/>
      <c r="L307" s="91"/>
      <c r="M307" s="91"/>
      <c r="N307" s="91"/>
      <c r="O307" s="91"/>
      <c r="P307" s="91"/>
      <c r="Q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row>
    <row r="308" spans="3:52">
      <c r="C308" s="91"/>
      <c r="D308" s="91"/>
      <c r="E308" s="91"/>
      <c r="F308" s="91"/>
      <c r="G308" s="91"/>
      <c r="H308" s="91"/>
      <c r="I308" s="91"/>
      <c r="J308" s="91"/>
      <c r="K308" s="91"/>
      <c r="L308" s="91"/>
      <c r="M308" s="91"/>
      <c r="N308" s="91"/>
      <c r="O308" s="91"/>
      <c r="P308" s="91"/>
      <c r="Q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row>
    <row r="309" spans="3:52">
      <c r="C309" s="91"/>
      <c r="D309" s="91"/>
      <c r="E309" s="91"/>
      <c r="F309" s="91"/>
      <c r="G309" s="91"/>
      <c r="H309" s="91"/>
      <c r="I309" s="91"/>
      <c r="J309" s="91"/>
      <c r="K309" s="91"/>
      <c r="L309" s="91"/>
      <c r="M309" s="91"/>
      <c r="N309" s="91"/>
      <c r="O309" s="91"/>
      <c r="P309" s="91"/>
      <c r="Q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row>
    <row r="310" spans="3:52">
      <c r="C310" s="91"/>
      <c r="D310" s="91"/>
      <c r="E310" s="91"/>
      <c r="F310" s="91"/>
      <c r="G310" s="91"/>
      <c r="H310" s="91"/>
      <c r="I310" s="91"/>
      <c r="J310" s="91"/>
      <c r="K310" s="91"/>
      <c r="L310" s="91"/>
      <c r="M310" s="91"/>
      <c r="N310" s="91"/>
      <c r="O310" s="91"/>
      <c r="P310" s="91"/>
      <c r="Q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row>
    <row r="311" spans="3:52">
      <c r="C311" s="91"/>
      <c r="D311" s="91"/>
      <c r="E311" s="91"/>
      <c r="F311" s="91"/>
      <c r="G311" s="91"/>
      <c r="H311" s="91"/>
      <c r="I311" s="91"/>
      <c r="J311" s="91"/>
      <c r="K311" s="91"/>
      <c r="L311" s="91"/>
      <c r="M311" s="91"/>
      <c r="N311" s="91"/>
      <c r="O311" s="91"/>
      <c r="P311" s="91"/>
      <c r="Q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row>
    <row r="312" spans="3:52">
      <c r="C312" s="91"/>
      <c r="D312" s="91"/>
      <c r="E312" s="91"/>
      <c r="F312" s="91"/>
      <c r="G312" s="91"/>
      <c r="H312" s="91"/>
      <c r="I312" s="91"/>
      <c r="J312" s="91"/>
      <c r="K312" s="91"/>
      <c r="L312" s="91"/>
      <c r="M312" s="91"/>
      <c r="N312" s="91"/>
      <c r="O312" s="91"/>
      <c r="P312" s="91"/>
      <c r="Q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row>
    <row r="313" spans="3:52">
      <c r="C313" s="91"/>
      <c r="D313" s="91"/>
      <c r="E313" s="91"/>
      <c r="F313" s="91"/>
      <c r="G313" s="91"/>
      <c r="H313" s="91"/>
      <c r="I313" s="91"/>
      <c r="J313" s="91"/>
      <c r="K313" s="91"/>
      <c r="L313" s="91"/>
      <c r="M313" s="91"/>
      <c r="N313" s="91"/>
      <c r="O313" s="91"/>
      <c r="P313" s="91"/>
      <c r="Q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row>
    <row r="314" spans="3:52">
      <c r="C314" s="91"/>
      <c r="D314" s="91"/>
      <c r="E314" s="91"/>
      <c r="F314" s="91"/>
      <c r="G314" s="91"/>
      <c r="H314" s="91"/>
      <c r="I314" s="91"/>
      <c r="J314" s="91"/>
      <c r="K314" s="91"/>
      <c r="L314" s="91"/>
      <c r="M314" s="91"/>
      <c r="N314" s="91"/>
      <c r="O314" s="91"/>
      <c r="P314" s="91"/>
      <c r="Q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row>
    <row r="315" spans="3:52">
      <c r="C315" s="91"/>
      <c r="D315" s="91"/>
      <c r="E315" s="91"/>
      <c r="F315" s="91"/>
      <c r="G315" s="91"/>
      <c r="H315" s="91"/>
      <c r="I315" s="91"/>
      <c r="J315" s="91"/>
      <c r="K315" s="91"/>
      <c r="L315" s="91"/>
      <c r="M315" s="91"/>
      <c r="N315" s="91"/>
      <c r="O315" s="91"/>
      <c r="P315" s="91"/>
      <c r="Q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row>
    <row r="316" spans="3:52">
      <c r="C316" s="91"/>
      <c r="D316" s="91"/>
      <c r="E316" s="91"/>
      <c r="F316" s="91"/>
      <c r="G316" s="91"/>
      <c r="H316" s="91"/>
      <c r="I316" s="91"/>
      <c r="J316" s="91"/>
      <c r="K316" s="91"/>
      <c r="L316" s="91"/>
      <c r="M316" s="91"/>
      <c r="N316" s="91"/>
      <c r="O316" s="91"/>
      <c r="P316" s="91"/>
      <c r="Q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row>
    <row r="317" spans="3:52">
      <c r="C317" s="91"/>
      <c r="D317" s="91"/>
      <c r="E317" s="91"/>
      <c r="F317" s="91"/>
      <c r="G317" s="91"/>
      <c r="H317" s="91"/>
      <c r="I317" s="91"/>
      <c r="J317" s="91"/>
      <c r="K317" s="91"/>
      <c r="L317" s="91"/>
      <c r="M317" s="91"/>
      <c r="N317" s="91"/>
      <c r="O317" s="91"/>
      <c r="P317" s="91"/>
      <c r="Q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row>
    <row r="318" spans="3:52">
      <c r="C318" s="91"/>
      <c r="D318" s="91"/>
      <c r="E318" s="91"/>
      <c r="F318" s="91"/>
      <c r="G318" s="91"/>
      <c r="H318" s="91"/>
      <c r="I318" s="91"/>
      <c r="J318" s="91"/>
      <c r="K318" s="91"/>
      <c r="L318" s="91"/>
      <c r="M318" s="91"/>
      <c r="N318" s="91"/>
      <c r="O318" s="91"/>
      <c r="P318" s="91"/>
      <c r="Q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row>
    <row r="319" spans="3:52">
      <c r="C319" s="91"/>
      <c r="D319" s="91"/>
      <c r="E319" s="91"/>
      <c r="F319" s="91"/>
      <c r="G319" s="91"/>
      <c r="H319" s="91"/>
      <c r="I319" s="91"/>
      <c r="J319" s="91"/>
      <c r="K319" s="91"/>
      <c r="L319" s="91"/>
      <c r="M319" s="91"/>
      <c r="N319" s="91"/>
      <c r="O319" s="91"/>
      <c r="P319" s="91"/>
      <c r="Q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row>
    <row r="320" spans="3:52">
      <c r="C320" s="91"/>
      <c r="D320" s="91"/>
      <c r="E320" s="91"/>
      <c r="F320" s="91"/>
      <c r="G320" s="91"/>
      <c r="H320" s="91"/>
      <c r="I320" s="91"/>
      <c r="J320" s="91"/>
      <c r="K320" s="91"/>
      <c r="L320" s="91"/>
      <c r="M320" s="91"/>
      <c r="N320" s="91"/>
      <c r="O320" s="91"/>
      <c r="P320" s="91"/>
      <c r="Q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row>
    <row r="321" spans="3:52">
      <c r="C321" s="91"/>
      <c r="D321" s="91"/>
      <c r="E321" s="91"/>
      <c r="F321" s="91"/>
      <c r="G321" s="91"/>
      <c r="H321" s="91"/>
      <c r="I321" s="91"/>
      <c r="J321" s="91"/>
      <c r="K321" s="91"/>
      <c r="L321" s="91"/>
      <c r="M321" s="91"/>
      <c r="N321" s="91"/>
      <c r="O321" s="91"/>
      <c r="P321" s="91"/>
      <c r="Q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row>
    <row r="322" spans="3:52">
      <c r="C322" s="91"/>
      <c r="D322" s="91"/>
      <c r="E322" s="91"/>
      <c r="F322" s="91"/>
      <c r="G322" s="91"/>
      <c r="H322" s="91"/>
      <c r="I322" s="91"/>
      <c r="J322" s="91"/>
      <c r="K322" s="91"/>
      <c r="L322" s="91"/>
      <c r="M322" s="91"/>
      <c r="N322" s="91"/>
      <c r="O322" s="91"/>
      <c r="P322" s="91"/>
      <c r="Q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row>
    <row r="323" spans="3:52">
      <c r="C323" s="91"/>
      <c r="D323" s="91"/>
      <c r="E323" s="91"/>
      <c r="F323" s="91"/>
      <c r="G323" s="91"/>
      <c r="H323" s="91"/>
      <c r="I323" s="91"/>
      <c r="J323" s="91"/>
      <c r="K323" s="91"/>
      <c r="L323" s="91"/>
      <c r="M323" s="91"/>
      <c r="N323" s="91"/>
      <c r="O323" s="91"/>
      <c r="P323" s="91"/>
      <c r="Q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row>
    <row r="324" spans="3:52">
      <c r="C324" s="91"/>
      <c r="D324" s="91"/>
      <c r="E324" s="91"/>
      <c r="F324" s="91"/>
      <c r="G324" s="91"/>
      <c r="H324" s="91"/>
      <c r="I324" s="91"/>
      <c r="J324" s="91"/>
      <c r="K324" s="91"/>
      <c r="L324" s="91"/>
      <c r="M324" s="91"/>
      <c r="N324" s="91"/>
      <c r="O324" s="91"/>
      <c r="P324" s="91"/>
      <c r="Q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row>
    <row r="325" spans="3:52">
      <c r="C325" s="91"/>
      <c r="D325" s="91"/>
      <c r="E325" s="91"/>
      <c r="F325" s="91"/>
      <c r="G325" s="91"/>
      <c r="H325" s="91"/>
      <c r="I325" s="91"/>
      <c r="J325" s="91"/>
      <c r="K325" s="91"/>
      <c r="L325" s="91"/>
      <c r="M325" s="91"/>
      <c r="N325" s="91"/>
      <c r="O325" s="91"/>
      <c r="P325" s="91"/>
      <c r="Q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row>
    <row r="326" spans="3:52">
      <c r="C326" s="91"/>
      <c r="D326" s="91"/>
      <c r="E326" s="91"/>
      <c r="F326" s="91"/>
      <c r="G326" s="91"/>
      <c r="H326" s="91"/>
      <c r="I326" s="91"/>
      <c r="J326" s="91"/>
      <c r="K326" s="91"/>
      <c r="L326" s="91"/>
      <c r="M326" s="91"/>
      <c r="N326" s="91"/>
      <c r="O326" s="91"/>
      <c r="P326" s="91"/>
      <c r="Q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row>
    <row r="327" spans="3:52">
      <c r="C327" s="91"/>
      <c r="D327" s="91"/>
      <c r="E327" s="91"/>
      <c r="F327" s="91"/>
      <c r="G327" s="91"/>
      <c r="H327" s="91"/>
      <c r="I327" s="91"/>
      <c r="J327" s="91"/>
      <c r="K327" s="91"/>
      <c r="L327" s="91"/>
      <c r="M327" s="91"/>
      <c r="N327" s="91"/>
      <c r="O327" s="91"/>
      <c r="P327" s="91"/>
      <c r="Q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row>
    <row r="328" spans="3:52">
      <c r="C328" s="91"/>
      <c r="D328" s="91"/>
      <c r="E328" s="91"/>
      <c r="F328" s="91"/>
      <c r="G328" s="91"/>
      <c r="H328" s="91"/>
      <c r="I328" s="91"/>
      <c r="J328" s="91"/>
      <c r="K328" s="91"/>
      <c r="L328" s="91"/>
      <c r="M328" s="91"/>
      <c r="N328" s="91"/>
      <c r="O328" s="91"/>
      <c r="P328" s="91"/>
      <c r="Q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row>
    <row r="329" spans="3:52">
      <c r="C329" s="91"/>
      <c r="D329" s="91"/>
      <c r="E329" s="91"/>
      <c r="F329" s="91"/>
      <c r="G329" s="91"/>
      <c r="H329" s="91"/>
      <c r="I329" s="91"/>
      <c r="J329" s="91"/>
      <c r="K329" s="91"/>
      <c r="L329" s="91"/>
      <c r="M329" s="91"/>
      <c r="N329" s="91"/>
      <c r="O329" s="91"/>
      <c r="P329" s="91"/>
      <c r="Q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row>
    <row r="330" spans="3:52">
      <c r="C330" s="91"/>
      <c r="D330" s="91"/>
      <c r="E330" s="91"/>
      <c r="F330" s="91"/>
      <c r="G330" s="91"/>
      <c r="H330" s="91"/>
      <c r="I330" s="91"/>
      <c r="J330" s="91"/>
      <c r="K330" s="91"/>
      <c r="L330" s="91"/>
      <c r="M330" s="91"/>
      <c r="N330" s="91"/>
      <c r="O330" s="91"/>
      <c r="P330" s="91"/>
      <c r="Q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row>
    <row r="331" spans="3:52">
      <c r="C331" s="91"/>
      <c r="D331" s="91"/>
      <c r="E331" s="91"/>
      <c r="F331" s="91"/>
      <c r="G331" s="91"/>
      <c r="H331" s="91"/>
      <c r="I331" s="91"/>
      <c r="J331" s="91"/>
      <c r="K331" s="91"/>
      <c r="L331" s="91"/>
      <c r="M331" s="91"/>
      <c r="N331" s="91"/>
      <c r="O331" s="91"/>
      <c r="P331" s="91"/>
      <c r="Q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row>
    <row r="332" spans="3:52">
      <c r="C332" s="91"/>
      <c r="D332" s="91"/>
      <c r="E332" s="91"/>
      <c r="F332" s="91"/>
      <c r="G332" s="91"/>
      <c r="H332" s="91"/>
      <c r="I332" s="91"/>
      <c r="J332" s="91"/>
      <c r="K332" s="91"/>
      <c r="L332" s="91"/>
      <c r="M332" s="91"/>
      <c r="N332" s="91"/>
      <c r="O332" s="91"/>
      <c r="P332" s="91"/>
      <c r="Q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row>
    <row r="333" spans="3:52">
      <c r="C333" s="91"/>
      <c r="D333" s="91"/>
      <c r="E333" s="91"/>
      <c r="F333" s="91"/>
      <c r="G333" s="91"/>
      <c r="H333" s="91"/>
      <c r="I333" s="91"/>
      <c r="J333" s="91"/>
      <c r="K333" s="91"/>
      <c r="L333" s="91"/>
      <c r="M333" s="91"/>
      <c r="N333" s="91"/>
      <c r="O333" s="91"/>
      <c r="P333" s="91"/>
      <c r="Q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row>
    <row r="334" spans="3:52">
      <c r="C334" s="91"/>
      <c r="D334" s="91"/>
      <c r="E334" s="91"/>
      <c r="F334" s="91"/>
      <c r="G334" s="91"/>
      <c r="H334" s="91"/>
      <c r="I334" s="91"/>
      <c r="J334" s="91"/>
      <c r="K334" s="91"/>
      <c r="L334" s="91"/>
      <c r="M334" s="91"/>
      <c r="N334" s="91"/>
      <c r="O334" s="91"/>
      <c r="P334" s="91"/>
      <c r="Q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row>
    <row r="335" spans="3:52">
      <c r="C335" s="91"/>
      <c r="D335" s="91"/>
      <c r="E335" s="91"/>
      <c r="F335" s="91"/>
      <c r="G335" s="91"/>
      <c r="H335" s="91"/>
      <c r="I335" s="91"/>
      <c r="J335" s="91"/>
      <c r="K335" s="91"/>
      <c r="L335" s="91"/>
      <c r="M335" s="91"/>
      <c r="N335" s="91"/>
      <c r="O335" s="91"/>
      <c r="P335" s="91"/>
      <c r="Q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row>
    <row r="336" spans="3:52">
      <c r="C336" s="91"/>
      <c r="D336" s="91"/>
      <c r="E336" s="91"/>
      <c r="F336" s="91"/>
      <c r="G336" s="91"/>
      <c r="H336" s="91"/>
      <c r="I336" s="91"/>
      <c r="J336" s="91"/>
      <c r="K336" s="91"/>
      <c r="L336" s="91"/>
      <c r="M336" s="91"/>
      <c r="N336" s="91"/>
      <c r="O336" s="91"/>
      <c r="P336" s="91"/>
      <c r="Q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row>
    <row r="337" spans="3:52">
      <c r="C337" s="91"/>
      <c r="D337" s="91"/>
      <c r="E337" s="91"/>
      <c r="F337" s="91"/>
      <c r="G337" s="91"/>
      <c r="H337" s="91"/>
      <c r="I337" s="91"/>
      <c r="J337" s="91"/>
      <c r="K337" s="91"/>
      <c r="L337" s="91"/>
      <c r="M337" s="91"/>
      <c r="N337" s="91"/>
      <c r="O337" s="91"/>
      <c r="P337" s="91"/>
      <c r="Q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row>
    <row r="338" spans="3:52">
      <c r="C338" s="91"/>
      <c r="D338" s="91"/>
      <c r="E338" s="91"/>
      <c r="F338" s="91"/>
      <c r="G338" s="91"/>
      <c r="H338" s="91"/>
      <c r="I338" s="91"/>
      <c r="J338" s="91"/>
      <c r="K338" s="91"/>
      <c r="L338" s="91"/>
      <c r="M338" s="91"/>
      <c r="N338" s="91"/>
      <c r="O338" s="91"/>
      <c r="P338" s="91"/>
      <c r="Q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row>
    <row r="339" spans="3:52">
      <c r="C339" s="91"/>
      <c r="D339" s="91"/>
      <c r="E339" s="91"/>
      <c r="F339" s="91"/>
      <c r="G339" s="91"/>
      <c r="H339" s="91"/>
      <c r="I339" s="91"/>
      <c r="J339" s="91"/>
      <c r="K339" s="91"/>
      <c r="L339" s="91"/>
      <c r="M339" s="91"/>
      <c r="N339" s="91"/>
      <c r="O339" s="91"/>
      <c r="P339" s="91"/>
      <c r="Q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row>
    <row r="340" spans="3:52">
      <c r="C340" s="91"/>
      <c r="D340" s="91"/>
      <c r="E340" s="91"/>
      <c r="F340" s="91"/>
      <c r="G340" s="91"/>
      <c r="H340" s="91"/>
      <c r="I340" s="91"/>
      <c r="J340" s="91"/>
      <c r="K340" s="91"/>
      <c r="L340" s="91"/>
      <c r="M340" s="91"/>
      <c r="N340" s="91"/>
      <c r="O340" s="91"/>
      <c r="P340" s="91"/>
      <c r="Q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row>
    <row r="341" spans="3:52">
      <c r="C341" s="91"/>
      <c r="D341" s="91"/>
      <c r="E341" s="91"/>
      <c r="F341" s="91"/>
      <c r="G341" s="91"/>
      <c r="H341" s="91"/>
      <c r="I341" s="91"/>
      <c r="J341" s="91"/>
      <c r="K341" s="91"/>
      <c r="L341" s="91"/>
      <c r="M341" s="91"/>
      <c r="N341" s="91"/>
      <c r="O341" s="91"/>
      <c r="P341" s="91"/>
      <c r="Q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row>
    <row r="342" spans="3:52">
      <c r="C342" s="91"/>
      <c r="D342" s="91"/>
      <c r="E342" s="91"/>
      <c r="F342" s="91"/>
      <c r="G342" s="91"/>
      <c r="H342" s="91"/>
      <c r="I342" s="91"/>
      <c r="J342" s="91"/>
      <c r="K342" s="91"/>
      <c r="L342" s="91"/>
      <c r="M342" s="91"/>
      <c r="N342" s="91"/>
      <c r="O342" s="91"/>
      <c r="P342" s="91"/>
      <c r="Q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row>
    <row r="343" spans="3:52">
      <c r="C343" s="91"/>
      <c r="D343" s="91"/>
      <c r="E343" s="91"/>
      <c r="F343" s="91"/>
      <c r="G343" s="91"/>
      <c r="H343" s="91"/>
      <c r="I343" s="91"/>
      <c r="J343" s="91"/>
      <c r="K343" s="91"/>
      <c r="L343" s="91"/>
      <c r="M343" s="91"/>
      <c r="N343" s="91"/>
      <c r="O343" s="91"/>
      <c r="P343" s="91"/>
      <c r="Q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row>
    <row r="344" spans="3:52">
      <c r="C344" s="91"/>
      <c r="D344" s="91"/>
      <c r="E344" s="91"/>
      <c r="F344" s="91"/>
      <c r="G344" s="91"/>
      <c r="H344" s="91"/>
      <c r="I344" s="91"/>
      <c r="J344" s="91"/>
      <c r="K344" s="91"/>
      <c r="L344" s="91"/>
      <c r="M344" s="91"/>
      <c r="N344" s="91"/>
      <c r="O344" s="91"/>
      <c r="P344" s="91"/>
      <c r="Q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row>
    <row r="345" spans="3:52">
      <c r="C345" s="91"/>
      <c r="D345" s="91"/>
      <c r="E345" s="91"/>
      <c r="F345" s="91"/>
      <c r="G345" s="91"/>
      <c r="H345" s="91"/>
      <c r="I345" s="91"/>
      <c r="J345" s="91"/>
      <c r="K345" s="91"/>
      <c r="L345" s="91"/>
      <c r="M345" s="91"/>
      <c r="N345" s="91"/>
      <c r="O345" s="91"/>
      <c r="P345" s="91"/>
      <c r="Q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row>
    <row r="346" spans="3:52">
      <c r="C346" s="91"/>
      <c r="D346" s="91"/>
      <c r="E346" s="91"/>
      <c r="F346" s="91"/>
      <c r="G346" s="91"/>
      <c r="H346" s="91"/>
      <c r="I346" s="91"/>
      <c r="J346" s="91"/>
      <c r="K346" s="91"/>
      <c r="L346" s="91"/>
      <c r="M346" s="91"/>
      <c r="N346" s="91"/>
      <c r="O346" s="91"/>
      <c r="P346" s="91"/>
      <c r="Q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row>
    <row r="347" spans="3:52">
      <c r="C347" s="91"/>
      <c r="D347" s="91"/>
      <c r="E347" s="91"/>
      <c r="F347" s="91"/>
      <c r="G347" s="91"/>
      <c r="H347" s="91"/>
      <c r="I347" s="91"/>
      <c r="J347" s="91"/>
      <c r="K347" s="91"/>
      <c r="L347" s="91"/>
      <c r="M347" s="91"/>
      <c r="N347" s="91"/>
      <c r="O347" s="91"/>
      <c r="P347" s="91"/>
      <c r="Q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row>
    <row r="348" spans="3:52">
      <c r="C348" s="91"/>
      <c r="D348" s="91"/>
      <c r="E348" s="91"/>
      <c r="F348" s="91"/>
      <c r="G348" s="91"/>
      <c r="H348" s="91"/>
      <c r="I348" s="91"/>
      <c r="J348" s="91"/>
      <c r="K348" s="91"/>
      <c r="L348" s="91"/>
      <c r="M348" s="91"/>
      <c r="N348" s="91"/>
      <c r="O348" s="91"/>
      <c r="P348" s="91"/>
      <c r="Q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row>
    <row r="349" spans="3:52">
      <c r="C349" s="91"/>
      <c r="D349" s="91"/>
      <c r="E349" s="91"/>
      <c r="F349" s="91"/>
      <c r="G349" s="91"/>
      <c r="H349" s="91"/>
      <c r="I349" s="91"/>
      <c r="J349" s="91"/>
      <c r="K349" s="91"/>
      <c r="L349" s="91"/>
      <c r="M349" s="91"/>
      <c r="N349" s="91"/>
      <c r="O349" s="91"/>
      <c r="P349" s="91"/>
      <c r="Q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row>
    <row r="350" spans="3:52">
      <c r="C350" s="91"/>
      <c r="D350" s="91"/>
      <c r="E350" s="91"/>
      <c r="F350" s="91"/>
      <c r="G350" s="91"/>
      <c r="H350" s="91"/>
      <c r="I350" s="91"/>
      <c r="J350" s="91"/>
      <c r="K350" s="91"/>
      <c r="L350" s="91"/>
      <c r="M350" s="91"/>
      <c r="N350" s="91"/>
      <c r="O350" s="91"/>
      <c r="P350" s="91"/>
      <c r="Q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row>
    <row r="351" spans="3:52">
      <c r="C351" s="91"/>
      <c r="D351" s="91"/>
      <c r="E351" s="91"/>
      <c r="F351" s="91"/>
      <c r="G351" s="91"/>
      <c r="H351" s="91"/>
      <c r="I351" s="91"/>
      <c r="J351" s="91"/>
      <c r="K351" s="91"/>
      <c r="L351" s="91"/>
      <c r="M351" s="91"/>
      <c r="N351" s="91"/>
      <c r="O351" s="91"/>
      <c r="P351" s="91"/>
      <c r="Q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row>
    <row r="352" spans="3:52">
      <c r="C352" s="91"/>
      <c r="D352" s="91"/>
      <c r="E352" s="91"/>
      <c r="F352" s="91"/>
      <c r="G352" s="91"/>
      <c r="H352" s="91"/>
      <c r="I352" s="91"/>
      <c r="J352" s="91"/>
      <c r="K352" s="91"/>
      <c r="L352" s="91"/>
      <c r="M352" s="91"/>
      <c r="N352" s="91"/>
      <c r="O352" s="91"/>
      <c r="P352" s="91"/>
      <c r="Q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row>
    <row r="353" spans="3:52">
      <c r="C353" s="91"/>
      <c r="D353" s="91"/>
      <c r="E353" s="91"/>
      <c r="F353" s="91"/>
      <c r="G353" s="91"/>
      <c r="H353" s="91"/>
      <c r="I353" s="91"/>
      <c r="J353" s="91"/>
      <c r="K353" s="91"/>
      <c r="L353" s="91"/>
      <c r="M353" s="91"/>
      <c r="N353" s="91"/>
      <c r="O353" s="91"/>
      <c r="P353" s="91"/>
      <c r="Q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row>
    <row r="354" spans="3:52">
      <c r="C354" s="91"/>
      <c r="D354" s="91"/>
      <c r="E354" s="91"/>
      <c r="F354" s="91"/>
      <c r="G354" s="91"/>
      <c r="H354" s="91"/>
      <c r="I354" s="91"/>
      <c r="J354" s="91"/>
      <c r="K354" s="91"/>
      <c r="L354" s="91"/>
      <c r="M354" s="91"/>
      <c r="N354" s="91"/>
      <c r="O354" s="91"/>
      <c r="P354" s="91"/>
      <c r="Q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row>
    <row r="355" spans="3:52">
      <c r="C355" s="91"/>
      <c r="D355" s="91"/>
      <c r="E355" s="91"/>
      <c r="F355" s="91"/>
      <c r="G355" s="91"/>
      <c r="H355" s="91"/>
      <c r="I355" s="91"/>
      <c r="J355" s="91"/>
      <c r="K355" s="91"/>
      <c r="L355" s="91"/>
      <c r="M355" s="91"/>
      <c r="N355" s="91"/>
      <c r="O355" s="91"/>
      <c r="P355" s="91"/>
      <c r="Q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row>
    <row r="356" spans="3:52">
      <c r="C356" s="91"/>
      <c r="D356" s="91"/>
      <c r="E356" s="91"/>
      <c r="F356" s="91"/>
      <c r="G356" s="91"/>
      <c r="H356" s="91"/>
      <c r="I356" s="91"/>
      <c r="J356" s="91"/>
      <c r="K356" s="91"/>
      <c r="L356" s="91"/>
      <c r="M356" s="91"/>
      <c r="N356" s="91"/>
      <c r="O356" s="91"/>
      <c r="P356" s="91"/>
      <c r="Q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row>
    <row r="357" spans="3:52">
      <c r="C357" s="91"/>
      <c r="D357" s="91"/>
      <c r="E357" s="91"/>
      <c r="F357" s="91"/>
      <c r="G357" s="91"/>
      <c r="H357" s="91"/>
      <c r="I357" s="91"/>
      <c r="J357" s="91"/>
      <c r="K357" s="91"/>
      <c r="L357" s="91"/>
      <c r="M357" s="91"/>
      <c r="N357" s="91"/>
      <c r="O357" s="91"/>
      <c r="P357" s="91"/>
      <c r="Q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row>
    <row r="358" spans="3:52">
      <c r="C358" s="91"/>
      <c r="D358" s="91"/>
      <c r="E358" s="91"/>
      <c r="F358" s="91"/>
      <c r="G358" s="91"/>
      <c r="H358" s="91"/>
      <c r="I358" s="91"/>
      <c r="J358" s="91"/>
      <c r="K358" s="91"/>
      <c r="L358" s="91"/>
      <c r="M358" s="91"/>
      <c r="N358" s="91"/>
      <c r="O358" s="91"/>
      <c r="P358" s="91"/>
      <c r="Q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row>
    <row r="359" spans="3:52">
      <c r="C359" s="91"/>
      <c r="D359" s="91"/>
      <c r="E359" s="91"/>
      <c r="F359" s="91"/>
      <c r="G359" s="91"/>
      <c r="H359" s="91"/>
      <c r="I359" s="91"/>
      <c r="J359" s="91"/>
      <c r="K359" s="91"/>
      <c r="L359" s="91"/>
      <c r="M359" s="91"/>
      <c r="N359" s="91"/>
      <c r="O359" s="91"/>
      <c r="P359" s="91"/>
      <c r="Q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row>
    <row r="360" spans="3:52">
      <c r="C360" s="91"/>
      <c r="D360" s="91"/>
      <c r="E360" s="91"/>
      <c r="F360" s="91"/>
      <c r="G360" s="91"/>
      <c r="H360" s="91"/>
      <c r="I360" s="91"/>
      <c r="J360" s="91"/>
      <c r="K360" s="91"/>
      <c r="L360" s="91"/>
      <c r="M360" s="91"/>
      <c r="N360" s="91"/>
      <c r="O360" s="91"/>
      <c r="P360" s="91"/>
      <c r="Q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row>
    <row r="361" spans="3:52">
      <c r="C361" s="91"/>
      <c r="D361" s="91"/>
      <c r="E361" s="91"/>
      <c r="F361" s="91"/>
      <c r="G361" s="91"/>
      <c r="H361" s="91"/>
      <c r="I361" s="91"/>
      <c r="J361" s="91"/>
      <c r="K361" s="91"/>
      <c r="L361" s="91"/>
      <c r="M361" s="91"/>
      <c r="N361" s="91"/>
      <c r="O361" s="91"/>
      <c r="P361" s="91"/>
      <c r="Q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row>
    <row r="362" spans="3:52">
      <c r="C362" s="91"/>
      <c r="D362" s="91"/>
      <c r="E362" s="91"/>
      <c r="F362" s="91"/>
      <c r="G362" s="91"/>
      <c r="H362" s="91"/>
      <c r="I362" s="91"/>
      <c r="J362" s="91"/>
      <c r="K362" s="91"/>
      <c r="L362" s="91"/>
      <c r="M362" s="91"/>
      <c r="N362" s="91"/>
      <c r="O362" s="91"/>
      <c r="P362" s="91"/>
      <c r="Q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row>
    <row r="363" spans="3:52">
      <c r="C363" s="91"/>
      <c r="D363" s="91"/>
      <c r="E363" s="91"/>
      <c r="F363" s="91"/>
      <c r="G363" s="91"/>
      <c r="H363" s="91"/>
      <c r="I363" s="91"/>
      <c r="J363" s="91"/>
      <c r="K363" s="91"/>
      <c r="L363" s="91"/>
      <c r="M363" s="91"/>
      <c r="N363" s="91"/>
      <c r="O363" s="91"/>
      <c r="P363" s="91"/>
      <c r="Q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row>
    <row r="364" spans="3:52">
      <c r="C364" s="91"/>
      <c r="D364" s="91"/>
      <c r="E364" s="91"/>
      <c r="F364" s="91"/>
      <c r="G364" s="91"/>
      <c r="H364" s="91"/>
      <c r="I364" s="91"/>
      <c r="J364" s="91"/>
      <c r="K364" s="91"/>
      <c r="L364" s="91"/>
      <c r="M364" s="91"/>
      <c r="N364" s="91"/>
      <c r="O364" s="91"/>
      <c r="P364" s="91"/>
      <c r="Q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row>
    <row r="365" spans="3:52">
      <c r="C365" s="91"/>
      <c r="D365" s="91"/>
      <c r="E365" s="91"/>
      <c r="F365" s="91"/>
      <c r="G365" s="91"/>
      <c r="H365" s="91"/>
      <c r="I365" s="91"/>
      <c r="J365" s="91"/>
      <c r="K365" s="91"/>
      <c r="L365" s="91"/>
      <c r="M365" s="91"/>
      <c r="N365" s="91"/>
      <c r="O365" s="91"/>
      <c r="P365" s="91"/>
      <c r="Q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row>
    <row r="366" spans="3:52">
      <c r="C366" s="91"/>
      <c r="D366" s="91"/>
      <c r="E366" s="91"/>
      <c r="F366" s="91"/>
      <c r="G366" s="91"/>
      <c r="H366" s="91"/>
      <c r="I366" s="91"/>
      <c r="J366" s="91"/>
      <c r="K366" s="91"/>
      <c r="L366" s="91"/>
      <c r="M366" s="91"/>
      <c r="N366" s="91"/>
      <c r="O366" s="91"/>
      <c r="P366" s="91"/>
      <c r="Q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row>
    <row r="367" spans="3:52">
      <c r="C367" s="91"/>
      <c r="D367" s="91"/>
      <c r="E367" s="91"/>
      <c r="F367" s="91"/>
      <c r="G367" s="91"/>
      <c r="H367" s="91"/>
      <c r="I367" s="91"/>
      <c r="J367" s="91"/>
      <c r="K367" s="91"/>
      <c r="L367" s="91"/>
      <c r="M367" s="91"/>
      <c r="N367" s="91"/>
      <c r="O367" s="91"/>
      <c r="P367" s="91"/>
      <c r="Q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row>
    <row r="368" spans="3:52">
      <c r="C368" s="91"/>
      <c r="D368" s="91"/>
      <c r="E368" s="91"/>
      <c r="F368" s="91"/>
      <c r="G368" s="91"/>
      <c r="H368" s="91"/>
      <c r="I368" s="91"/>
      <c r="J368" s="91"/>
      <c r="K368" s="91"/>
      <c r="L368" s="91"/>
      <c r="M368" s="91"/>
      <c r="N368" s="91"/>
      <c r="O368" s="91"/>
      <c r="P368" s="91"/>
      <c r="Q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row>
    <row r="369" spans="3:52">
      <c r="C369" s="91"/>
      <c r="D369" s="91"/>
      <c r="E369" s="91"/>
      <c r="F369" s="91"/>
      <c r="G369" s="91"/>
      <c r="H369" s="91"/>
      <c r="I369" s="91"/>
      <c r="J369" s="91"/>
      <c r="K369" s="91"/>
      <c r="L369" s="91"/>
      <c r="M369" s="91"/>
      <c r="N369" s="91"/>
      <c r="O369" s="91"/>
      <c r="P369" s="91"/>
      <c r="Q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row>
    <row r="370" spans="3:52">
      <c r="C370" s="91"/>
      <c r="D370" s="91"/>
      <c r="E370" s="91"/>
      <c r="F370" s="91"/>
      <c r="G370" s="91"/>
      <c r="H370" s="91"/>
      <c r="I370" s="91"/>
      <c r="J370" s="91"/>
      <c r="K370" s="91"/>
      <c r="L370" s="91"/>
      <c r="M370" s="91"/>
      <c r="N370" s="91"/>
      <c r="O370" s="91"/>
      <c r="P370" s="91"/>
      <c r="Q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row>
    <row r="371" spans="3:52">
      <c r="C371" s="91"/>
      <c r="D371" s="91"/>
      <c r="E371" s="91"/>
      <c r="F371" s="91"/>
      <c r="G371" s="91"/>
      <c r="H371" s="91"/>
      <c r="I371" s="91"/>
      <c r="J371" s="91"/>
      <c r="K371" s="91"/>
      <c r="L371" s="91"/>
      <c r="M371" s="91"/>
      <c r="N371" s="91"/>
      <c r="O371" s="91"/>
      <c r="P371" s="91"/>
      <c r="Q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row>
    <row r="372" spans="3:52">
      <c r="C372" s="91"/>
      <c r="D372" s="91"/>
      <c r="E372" s="91"/>
      <c r="F372" s="91"/>
      <c r="G372" s="91"/>
      <c r="H372" s="91"/>
      <c r="I372" s="91"/>
      <c r="J372" s="91"/>
      <c r="K372" s="91"/>
      <c r="L372" s="91"/>
      <c r="M372" s="91"/>
      <c r="N372" s="91"/>
      <c r="O372" s="91"/>
      <c r="P372" s="91"/>
      <c r="Q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row>
    <row r="373" spans="3:52">
      <c r="C373" s="91"/>
      <c r="D373" s="91"/>
      <c r="E373" s="91"/>
      <c r="F373" s="91"/>
      <c r="G373" s="91"/>
      <c r="H373" s="91"/>
      <c r="I373" s="91"/>
      <c r="J373" s="91"/>
      <c r="K373" s="91"/>
      <c r="L373" s="91"/>
      <c r="M373" s="91"/>
      <c r="N373" s="91"/>
      <c r="O373" s="91"/>
      <c r="P373" s="91"/>
      <c r="Q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row>
    <row r="374" spans="3:52">
      <c r="C374" s="91"/>
      <c r="D374" s="91"/>
      <c r="E374" s="91"/>
      <c r="F374" s="91"/>
      <c r="G374" s="91"/>
      <c r="H374" s="91"/>
      <c r="I374" s="91"/>
      <c r="J374" s="91"/>
      <c r="K374" s="91"/>
      <c r="L374" s="91"/>
      <c r="M374" s="91"/>
      <c r="N374" s="91"/>
      <c r="O374" s="91"/>
      <c r="P374" s="91"/>
      <c r="Q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row>
    <row r="375" spans="3:52">
      <c r="C375" s="91"/>
      <c r="D375" s="91"/>
      <c r="E375" s="91"/>
      <c r="F375" s="91"/>
      <c r="G375" s="91"/>
      <c r="H375" s="91"/>
      <c r="I375" s="91"/>
      <c r="J375" s="91"/>
      <c r="K375" s="91"/>
      <c r="L375" s="91"/>
      <c r="M375" s="91"/>
      <c r="N375" s="91"/>
      <c r="O375" s="91"/>
      <c r="P375" s="91"/>
      <c r="Q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row>
    <row r="376" spans="3:52">
      <c r="C376" s="91"/>
      <c r="D376" s="91"/>
      <c r="E376" s="91"/>
      <c r="F376" s="91"/>
      <c r="G376" s="91"/>
      <c r="H376" s="91"/>
      <c r="I376" s="91"/>
      <c r="J376" s="91"/>
      <c r="K376" s="91"/>
      <c r="L376" s="91"/>
      <c r="M376" s="91"/>
      <c r="N376" s="91"/>
      <c r="O376" s="91"/>
      <c r="P376" s="91"/>
      <c r="Q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row>
    <row r="377" spans="3:52">
      <c r="C377" s="91"/>
      <c r="D377" s="91"/>
      <c r="E377" s="91"/>
      <c r="F377" s="91"/>
      <c r="G377" s="91"/>
      <c r="H377" s="91"/>
      <c r="I377" s="91"/>
      <c r="J377" s="91"/>
      <c r="K377" s="91"/>
      <c r="L377" s="91"/>
      <c r="M377" s="91"/>
      <c r="N377" s="91"/>
      <c r="O377" s="91"/>
      <c r="P377" s="91"/>
      <c r="Q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row>
    <row r="378" spans="3:52">
      <c r="C378" s="91"/>
      <c r="D378" s="91"/>
      <c r="E378" s="91"/>
      <c r="F378" s="91"/>
      <c r="G378" s="91"/>
      <c r="H378" s="91"/>
      <c r="I378" s="91"/>
      <c r="J378" s="91"/>
      <c r="K378" s="91"/>
      <c r="L378" s="91"/>
      <c r="M378" s="91"/>
      <c r="N378" s="91"/>
      <c r="O378" s="91"/>
      <c r="P378" s="91"/>
      <c r="Q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row>
    <row r="379" spans="3:52">
      <c r="C379" s="91"/>
      <c r="D379" s="91"/>
      <c r="E379" s="91"/>
      <c r="F379" s="91"/>
      <c r="G379" s="91"/>
      <c r="H379" s="91"/>
      <c r="I379" s="91"/>
      <c r="J379" s="91"/>
      <c r="K379" s="91"/>
      <c r="L379" s="91"/>
      <c r="M379" s="91"/>
      <c r="N379" s="91"/>
      <c r="O379" s="91"/>
      <c r="P379" s="91"/>
      <c r="Q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row>
    <row r="380" spans="3:52">
      <c r="C380" s="91"/>
      <c r="D380" s="91"/>
      <c r="E380" s="91"/>
      <c r="F380" s="91"/>
      <c r="G380" s="91"/>
      <c r="H380" s="91"/>
      <c r="I380" s="91"/>
      <c r="J380" s="91"/>
      <c r="K380" s="91"/>
      <c r="L380" s="91"/>
      <c r="M380" s="91"/>
      <c r="N380" s="91"/>
      <c r="O380" s="91"/>
      <c r="P380" s="91"/>
      <c r="Q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row>
    <row r="381" spans="3:52">
      <c r="C381" s="91"/>
      <c r="D381" s="91"/>
      <c r="E381" s="91"/>
      <c r="F381" s="91"/>
      <c r="G381" s="91"/>
      <c r="H381" s="91"/>
      <c r="I381" s="91"/>
      <c r="J381" s="91"/>
      <c r="K381" s="91"/>
      <c r="L381" s="91"/>
      <c r="M381" s="91"/>
      <c r="N381" s="91"/>
      <c r="O381" s="91"/>
      <c r="P381" s="91"/>
      <c r="Q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row>
    <row r="382" spans="3:52">
      <c r="C382" s="91"/>
      <c r="D382" s="91"/>
      <c r="E382" s="91"/>
      <c r="F382" s="91"/>
      <c r="G382" s="91"/>
      <c r="H382" s="91"/>
      <c r="I382" s="91"/>
      <c r="J382" s="91"/>
      <c r="K382" s="91"/>
      <c r="L382" s="91"/>
      <c r="M382" s="91"/>
      <c r="N382" s="91"/>
      <c r="O382" s="91"/>
      <c r="P382" s="91"/>
      <c r="Q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row>
    <row r="383" spans="3:52">
      <c r="C383" s="91"/>
      <c r="D383" s="91"/>
      <c r="E383" s="91"/>
      <c r="F383" s="91"/>
      <c r="G383" s="91"/>
      <c r="H383" s="91"/>
      <c r="I383" s="91"/>
      <c r="J383" s="91"/>
      <c r="K383" s="91"/>
      <c r="L383" s="91"/>
      <c r="M383" s="91"/>
      <c r="N383" s="91"/>
      <c r="O383" s="91"/>
      <c r="P383" s="91"/>
      <c r="Q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row>
    <row r="384" spans="3:52">
      <c r="C384" s="91"/>
      <c r="D384" s="91"/>
      <c r="E384" s="91"/>
      <c r="F384" s="91"/>
      <c r="G384" s="91"/>
      <c r="H384" s="91"/>
      <c r="I384" s="91"/>
      <c r="J384" s="91"/>
      <c r="K384" s="91"/>
      <c r="L384" s="91"/>
      <c r="M384" s="91"/>
      <c r="N384" s="91"/>
      <c r="O384" s="91"/>
      <c r="P384" s="91"/>
      <c r="Q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row>
    <row r="385" spans="3:52">
      <c r="C385" s="91"/>
      <c r="D385" s="91"/>
      <c r="E385" s="91"/>
      <c r="F385" s="91"/>
      <c r="G385" s="91"/>
      <c r="H385" s="91"/>
      <c r="I385" s="91"/>
      <c r="J385" s="91"/>
      <c r="K385" s="91"/>
      <c r="L385" s="91"/>
      <c r="M385" s="91"/>
      <c r="N385" s="91"/>
      <c r="O385" s="91"/>
      <c r="P385" s="91"/>
      <c r="Q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row>
    <row r="386" spans="3:52">
      <c r="C386" s="91"/>
      <c r="D386" s="91"/>
      <c r="E386" s="91"/>
      <c r="F386" s="91"/>
      <c r="G386" s="91"/>
      <c r="H386" s="91"/>
      <c r="I386" s="91"/>
      <c r="J386" s="91"/>
      <c r="K386" s="91"/>
      <c r="L386" s="91"/>
      <c r="M386" s="91"/>
      <c r="N386" s="91"/>
      <c r="O386" s="91"/>
      <c r="P386" s="91"/>
      <c r="Q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row>
    <row r="387" spans="3:52">
      <c r="C387" s="91"/>
      <c r="D387" s="91"/>
      <c r="E387" s="91"/>
      <c r="F387" s="91"/>
      <c r="G387" s="91"/>
      <c r="H387" s="91"/>
      <c r="I387" s="91"/>
      <c r="J387" s="91"/>
      <c r="K387" s="91"/>
      <c r="L387" s="91"/>
      <c r="M387" s="91"/>
      <c r="N387" s="91"/>
      <c r="O387" s="91"/>
      <c r="P387" s="91"/>
      <c r="Q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row>
    <row r="388" spans="3:52">
      <c r="C388" s="91"/>
      <c r="D388" s="91"/>
      <c r="E388" s="91"/>
      <c r="F388" s="91"/>
      <c r="G388" s="91"/>
      <c r="H388" s="91"/>
      <c r="I388" s="91"/>
      <c r="J388" s="91"/>
      <c r="K388" s="91"/>
      <c r="L388" s="91"/>
      <c r="M388" s="91"/>
      <c r="N388" s="91"/>
      <c r="O388" s="91"/>
      <c r="P388" s="91"/>
      <c r="Q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row>
    <row r="389" spans="3:52">
      <c r="C389" s="91"/>
      <c r="D389" s="91"/>
      <c r="E389" s="91"/>
      <c r="F389" s="91"/>
      <c r="G389" s="91"/>
      <c r="H389" s="91"/>
      <c r="I389" s="91"/>
      <c r="J389" s="91"/>
      <c r="K389" s="91"/>
      <c r="L389" s="91"/>
      <c r="M389" s="91"/>
      <c r="N389" s="91"/>
      <c r="O389" s="91"/>
      <c r="P389" s="91"/>
      <c r="Q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row>
    <row r="390" spans="3:52">
      <c r="C390" s="91"/>
      <c r="D390" s="91"/>
      <c r="E390" s="91"/>
      <c r="F390" s="91"/>
      <c r="G390" s="91"/>
      <c r="H390" s="91"/>
      <c r="I390" s="91"/>
      <c r="J390" s="91"/>
      <c r="K390" s="91"/>
      <c r="L390" s="91"/>
      <c r="M390" s="91"/>
      <c r="N390" s="91"/>
      <c r="O390" s="91"/>
      <c r="P390" s="91"/>
      <c r="Q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row>
    <row r="391" spans="3:52">
      <c r="C391" s="91"/>
      <c r="D391" s="91"/>
      <c r="E391" s="91"/>
      <c r="F391" s="91"/>
      <c r="G391" s="91"/>
      <c r="H391" s="91"/>
      <c r="I391" s="91"/>
      <c r="J391" s="91"/>
      <c r="K391" s="91"/>
      <c r="L391" s="91"/>
      <c r="M391" s="91"/>
      <c r="N391" s="91"/>
      <c r="O391" s="91"/>
      <c r="P391" s="91"/>
      <c r="Q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row>
    <row r="392" spans="3:52">
      <c r="C392" s="91"/>
      <c r="D392" s="91"/>
      <c r="E392" s="91"/>
      <c r="F392" s="91"/>
      <c r="G392" s="91"/>
      <c r="H392" s="91"/>
      <c r="I392" s="91"/>
      <c r="J392" s="91"/>
      <c r="K392" s="91"/>
      <c r="L392" s="91"/>
      <c r="M392" s="91"/>
      <c r="N392" s="91"/>
      <c r="O392" s="91"/>
      <c r="P392" s="91"/>
      <c r="Q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row>
    <row r="393" spans="3:52">
      <c r="C393" s="91"/>
      <c r="D393" s="91"/>
      <c r="E393" s="91"/>
      <c r="F393" s="91"/>
      <c r="G393" s="91"/>
      <c r="H393" s="91"/>
      <c r="I393" s="91"/>
      <c r="J393" s="91"/>
      <c r="K393" s="91"/>
      <c r="L393" s="91"/>
      <c r="M393" s="91"/>
      <c r="N393" s="91"/>
      <c r="O393" s="91"/>
      <c r="P393" s="91"/>
      <c r="Q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row>
    <row r="394" spans="3:52">
      <c r="C394" s="91"/>
      <c r="D394" s="91"/>
      <c r="E394" s="91"/>
      <c r="F394" s="91"/>
      <c r="G394" s="91"/>
      <c r="H394" s="91"/>
      <c r="I394" s="91"/>
      <c r="J394" s="91"/>
      <c r="K394" s="91"/>
      <c r="L394" s="91"/>
      <c r="M394" s="91"/>
      <c r="N394" s="91"/>
      <c r="O394" s="91"/>
      <c r="P394" s="91"/>
      <c r="Q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row>
    <row r="395" spans="3:52">
      <c r="C395" s="91"/>
      <c r="D395" s="91"/>
      <c r="E395" s="91"/>
      <c r="F395" s="91"/>
      <c r="G395" s="91"/>
      <c r="H395" s="91"/>
      <c r="I395" s="91"/>
      <c r="J395" s="91"/>
      <c r="K395" s="91"/>
      <c r="L395" s="91"/>
      <c r="M395" s="91"/>
      <c r="N395" s="91"/>
      <c r="O395" s="91"/>
      <c r="P395" s="91"/>
      <c r="Q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row>
    <row r="396" spans="3:52">
      <c r="C396" s="91"/>
      <c r="D396" s="91"/>
      <c r="E396" s="91"/>
      <c r="F396" s="91"/>
      <c r="G396" s="91"/>
      <c r="H396" s="91"/>
      <c r="I396" s="91"/>
      <c r="J396" s="91"/>
      <c r="K396" s="91"/>
      <c r="L396" s="91"/>
      <c r="M396" s="91"/>
      <c r="N396" s="91"/>
      <c r="O396" s="91"/>
      <c r="P396" s="91"/>
      <c r="Q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row>
    <row r="397" spans="3:52">
      <c r="C397" s="91"/>
      <c r="D397" s="91"/>
      <c r="E397" s="91"/>
      <c r="F397" s="91"/>
      <c r="G397" s="91"/>
      <c r="H397" s="91"/>
      <c r="I397" s="91"/>
      <c r="J397" s="91"/>
      <c r="K397" s="91"/>
      <c r="L397" s="91"/>
      <c r="M397" s="91"/>
      <c r="N397" s="91"/>
      <c r="O397" s="91"/>
      <c r="P397" s="91"/>
      <c r="Q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row>
    <row r="398" spans="3:52">
      <c r="C398" s="91"/>
      <c r="D398" s="91"/>
      <c r="E398" s="91"/>
      <c r="F398" s="91"/>
      <c r="G398" s="91"/>
      <c r="H398" s="91"/>
      <c r="I398" s="91"/>
      <c r="J398" s="91"/>
      <c r="K398" s="91"/>
      <c r="L398" s="91"/>
      <c r="M398" s="91"/>
      <c r="N398" s="91"/>
      <c r="O398" s="91"/>
      <c r="P398" s="91"/>
      <c r="Q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row>
    <row r="399" spans="3:52">
      <c r="C399" s="91"/>
      <c r="D399" s="91"/>
      <c r="E399" s="91"/>
      <c r="F399" s="91"/>
      <c r="G399" s="91"/>
      <c r="H399" s="91"/>
      <c r="I399" s="91"/>
      <c r="J399" s="91"/>
      <c r="K399" s="91"/>
      <c r="L399" s="91"/>
      <c r="M399" s="91"/>
      <c r="N399" s="91"/>
      <c r="O399" s="91"/>
      <c r="P399" s="91"/>
      <c r="Q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row>
    <row r="400" spans="3:52">
      <c r="C400" s="91"/>
      <c r="D400" s="91"/>
      <c r="E400" s="91"/>
      <c r="F400" s="91"/>
      <c r="G400" s="91"/>
      <c r="H400" s="91"/>
      <c r="I400" s="91"/>
      <c r="J400" s="91"/>
      <c r="K400" s="91"/>
      <c r="L400" s="91"/>
      <c r="M400" s="91"/>
      <c r="N400" s="91"/>
      <c r="O400" s="91"/>
      <c r="P400" s="91"/>
      <c r="Q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row>
    <row r="401" spans="3:52">
      <c r="C401" s="91"/>
      <c r="D401" s="91"/>
      <c r="E401" s="91"/>
      <c r="F401" s="91"/>
      <c r="G401" s="91"/>
      <c r="H401" s="91"/>
      <c r="I401" s="91"/>
      <c r="J401" s="91"/>
      <c r="K401" s="91"/>
      <c r="L401" s="91"/>
      <c r="M401" s="91"/>
      <c r="N401" s="91"/>
      <c r="O401" s="91"/>
      <c r="P401" s="91"/>
      <c r="Q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row>
    <row r="402" spans="3:52">
      <c r="C402" s="91"/>
      <c r="D402" s="91"/>
      <c r="E402" s="91"/>
      <c r="F402" s="91"/>
      <c r="G402" s="91"/>
      <c r="H402" s="91"/>
      <c r="I402" s="91"/>
      <c r="J402" s="91"/>
      <c r="K402" s="91"/>
      <c r="L402" s="91"/>
      <c r="M402" s="91"/>
      <c r="N402" s="91"/>
      <c r="O402" s="91"/>
      <c r="P402" s="91"/>
      <c r="Q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row>
    <row r="403" spans="3:52">
      <c r="C403" s="91"/>
      <c r="D403" s="91"/>
      <c r="E403" s="91"/>
      <c r="F403" s="91"/>
      <c r="G403" s="91"/>
      <c r="H403" s="91"/>
      <c r="I403" s="91"/>
      <c r="J403" s="91"/>
      <c r="K403" s="91"/>
      <c r="L403" s="91"/>
      <c r="M403" s="91"/>
      <c r="N403" s="91"/>
      <c r="O403" s="91"/>
      <c r="P403" s="91"/>
      <c r="Q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row>
    <row r="404" spans="3:52">
      <c r="C404" s="91"/>
      <c r="D404" s="91"/>
      <c r="E404" s="91"/>
      <c r="F404" s="91"/>
      <c r="G404" s="91"/>
      <c r="H404" s="91"/>
      <c r="I404" s="91"/>
      <c r="J404" s="91"/>
      <c r="K404" s="91"/>
      <c r="L404" s="91"/>
      <c r="M404" s="91"/>
      <c r="N404" s="91"/>
      <c r="O404" s="91"/>
      <c r="P404" s="91"/>
      <c r="Q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row>
    <row r="405" spans="3:52">
      <c r="C405" s="91"/>
      <c r="D405" s="91"/>
      <c r="E405" s="91"/>
      <c r="F405" s="91"/>
      <c r="G405" s="91"/>
      <c r="H405" s="91"/>
      <c r="I405" s="91"/>
      <c r="J405" s="91"/>
      <c r="K405" s="91"/>
      <c r="L405" s="91"/>
      <c r="M405" s="91"/>
      <c r="N405" s="91"/>
      <c r="O405" s="91"/>
      <c r="P405" s="91"/>
      <c r="Q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row>
    <row r="406" spans="3:52">
      <c r="C406" s="91"/>
      <c r="D406" s="91"/>
      <c r="E406" s="91"/>
      <c r="F406" s="91"/>
      <c r="G406" s="91"/>
      <c r="H406" s="91"/>
      <c r="I406" s="91"/>
      <c r="J406" s="91"/>
      <c r="K406" s="91"/>
      <c r="L406" s="91"/>
      <c r="M406" s="91"/>
      <c r="N406" s="91"/>
      <c r="O406" s="91"/>
      <c r="P406" s="91"/>
      <c r="Q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row>
    <row r="407" spans="3:52">
      <c r="C407" s="91"/>
      <c r="D407" s="91"/>
      <c r="E407" s="91"/>
      <c r="F407" s="91"/>
      <c r="G407" s="91"/>
      <c r="H407" s="91"/>
      <c r="I407" s="91"/>
      <c r="J407" s="91"/>
      <c r="K407" s="91"/>
      <c r="L407" s="91"/>
      <c r="M407" s="91"/>
      <c r="N407" s="91"/>
      <c r="O407" s="91"/>
      <c r="P407" s="91"/>
      <c r="Q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row>
    <row r="408" spans="3:52">
      <c r="C408" s="91"/>
      <c r="D408" s="91"/>
      <c r="E408" s="91"/>
      <c r="F408" s="91"/>
      <c r="G408" s="91"/>
      <c r="H408" s="91"/>
      <c r="I408" s="91"/>
      <c r="J408" s="91"/>
      <c r="K408" s="91"/>
      <c r="L408" s="91"/>
      <c r="M408" s="91"/>
      <c r="N408" s="91"/>
      <c r="O408" s="91"/>
      <c r="P408" s="91"/>
      <c r="Q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row>
    <row r="409" spans="3:52">
      <c r="C409" s="91"/>
      <c r="D409" s="91"/>
      <c r="E409" s="91"/>
      <c r="F409" s="91"/>
      <c r="G409" s="91"/>
      <c r="H409" s="91"/>
      <c r="I409" s="91"/>
      <c r="J409" s="91"/>
      <c r="K409" s="91"/>
      <c r="L409" s="91"/>
      <c r="M409" s="91"/>
      <c r="N409" s="91"/>
      <c r="O409" s="91"/>
      <c r="P409" s="91"/>
      <c r="Q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row>
    <row r="410" spans="3:52">
      <c r="C410" s="91"/>
      <c r="D410" s="91"/>
      <c r="E410" s="91"/>
      <c r="F410" s="91"/>
      <c r="G410" s="91"/>
      <c r="H410" s="91"/>
      <c r="I410" s="91"/>
      <c r="J410" s="91"/>
      <c r="K410" s="91"/>
      <c r="L410" s="91"/>
      <c r="M410" s="91"/>
      <c r="N410" s="91"/>
      <c r="O410" s="91"/>
      <c r="P410" s="91"/>
      <c r="Q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row>
    <row r="411" spans="3:52">
      <c r="C411" s="91"/>
      <c r="D411" s="91"/>
      <c r="E411" s="91"/>
      <c r="F411" s="91"/>
      <c r="G411" s="91"/>
      <c r="H411" s="91"/>
      <c r="I411" s="91"/>
      <c r="J411" s="91"/>
      <c r="K411" s="91"/>
      <c r="L411" s="91"/>
      <c r="M411" s="91"/>
      <c r="N411" s="91"/>
      <c r="O411" s="91"/>
      <c r="P411" s="91"/>
      <c r="Q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row>
    <row r="412" spans="3:52">
      <c r="C412" s="91"/>
      <c r="D412" s="91"/>
      <c r="E412" s="91"/>
      <c r="F412" s="91"/>
      <c r="G412" s="91"/>
      <c r="H412" s="91"/>
      <c r="I412" s="91"/>
      <c r="J412" s="91"/>
      <c r="K412" s="91"/>
      <c r="L412" s="91"/>
      <c r="M412" s="91"/>
      <c r="N412" s="91"/>
      <c r="O412" s="91"/>
      <c r="P412" s="91"/>
      <c r="Q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row>
    <row r="413" spans="3:52">
      <c r="C413" s="91"/>
      <c r="D413" s="91"/>
      <c r="E413" s="91"/>
      <c r="F413" s="91"/>
      <c r="G413" s="91"/>
      <c r="H413" s="91"/>
      <c r="I413" s="91"/>
      <c r="J413" s="91"/>
      <c r="K413" s="91"/>
      <c r="L413" s="91"/>
      <c r="M413" s="91"/>
      <c r="N413" s="91"/>
      <c r="O413" s="91"/>
      <c r="P413" s="91"/>
      <c r="Q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row>
    <row r="414" spans="3:52">
      <c r="C414" s="91"/>
      <c r="D414" s="91"/>
      <c r="E414" s="91"/>
      <c r="F414" s="91"/>
      <c r="G414" s="91"/>
      <c r="H414" s="91"/>
      <c r="I414" s="91"/>
      <c r="J414" s="91"/>
      <c r="K414" s="91"/>
      <c r="L414" s="91"/>
      <c r="M414" s="91"/>
      <c r="N414" s="91"/>
      <c r="O414" s="91"/>
      <c r="P414" s="91"/>
      <c r="Q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row>
    <row r="415" spans="3:52">
      <c r="C415" s="91"/>
      <c r="D415" s="91"/>
      <c r="E415" s="91"/>
      <c r="F415" s="91"/>
      <c r="G415" s="91"/>
      <c r="H415" s="91"/>
      <c r="I415" s="91"/>
      <c r="J415" s="91"/>
      <c r="K415" s="91"/>
      <c r="L415" s="91"/>
      <c r="M415" s="91"/>
      <c r="N415" s="91"/>
      <c r="O415" s="91"/>
      <c r="P415" s="91"/>
      <c r="Q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row>
    <row r="416" spans="3:52">
      <c r="C416" s="91"/>
      <c r="D416" s="91"/>
      <c r="E416" s="91"/>
      <c r="F416" s="91"/>
      <c r="G416" s="91"/>
      <c r="H416" s="91"/>
      <c r="I416" s="91"/>
      <c r="J416" s="91"/>
      <c r="K416" s="91"/>
      <c r="L416" s="91"/>
      <c r="M416" s="91"/>
      <c r="N416" s="91"/>
      <c r="O416" s="91"/>
      <c r="P416" s="91"/>
      <c r="Q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row>
    <row r="417" spans="3:52">
      <c r="C417" s="91"/>
      <c r="D417" s="91"/>
      <c r="E417" s="91"/>
      <c r="F417" s="91"/>
      <c r="G417" s="91"/>
      <c r="H417" s="91"/>
      <c r="I417" s="91"/>
      <c r="J417" s="91"/>
      <c r="K417" s="91"/>
      <c r="L417" s="91"/>
      <c r="M417" s="91"/>
      <c r="N417" s="91"/>
      <c r="O417" s="91"/>
      <c r="P417" s="91"/>
      <c r="Q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row>
    <row r="418" spans="3:52">
      <c r="C418" s="91"/>
      <c r="D418" s="91"/>
      <c r="E418" s="91"/>
      <c r="F418" s="91"/>
      <c r="G418" s="91"/>
      <c r="H418" s="91"/>
      <c r="I418" s="91"/>
      <c r="J418" s="91"/>
      <c r="K418" s="91"/>
      <c r="L418" s="91"/>
      <c r="M418" s="91"/>
      <c r="N418" s="91"/>
      <c r="O418" s="91"/>
      <c r="P418" s="91"/>
      <c r="Q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row>
    <row r="419" spans="3:52">
      <c r="C419" s="91"/>
      <c r="D419" s="91"/>
      <c r="E419" s="91"/>
      <c r="F419" s="91"/>
      <c r="G419" s="91"/>
      <c r="H419" s="91"/>
      <c r="I419" s="91"/>
      <c r="J419" s="91"/>
      <c r="K419" s="91"/>
      <c r="L419" s="91"/>
      <c r="M419" s="91"/>
      <c r="N419" s="91"/>
      <c r="O419" s="91"/>
      <c r="P419" s="91"/>
      <c r="Q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row>
    <row r="420" spans="3:52">
      <c r="C420" s="91"/>
      <c r="D420" s="91"/>
      <c r="E420" s="91"/>
      <c r="F420" s="91"/>
      <c r="G420" s="91"/>
      <c r="H420" s="91"/>
      <c r="I420" s="91"/>
      <c r="J420" s="91"/>
      <c r="K420" s="91"/>
      <c r="L420" s="91"/>
      <c r="M420" s="91"/>
      <c r="N420" s="91"/>
      <c r="O420" s="91"/>
      <c r="P420" s="91"/>
      <c r="Q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row>
    <row r="421" spans="3:52">
      <c r="C421" s="91"/>
      <c r="D421" s="91"/>
      <c r="E421" s="91"/>
      <c r="F421" s="91"/>
      <c r="G421" s="91"/>
      <c r="H421" s="91"/>
      <c r="I421" s="91"/>
      <c r="J421" s="91"/>
      <c r="K421" s="91"/>
      <c r="L421" s="91"/>
      <c r="M421" s="91"/>
      <c r="N421" s="91"/>
      <c r="O421" s="91"/>
      <c r="P421" s="91"/>
      <c r="Q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row>
    <row r="422" spans="3:52">
      <c r="C422" s="91"/>
      <c r="D422" s="91"/>
      <c r="E422" s="91"/>
      <c r="F422" s="91"/>
      <c r="G422" s="91"/>
      <c r="H422" s="91"/>
      <c r="I422" s="91"/>
      <c r="J422" s="91"/>
      <c r="K422" s="91"/>
      <c r="L422" s="91"/>
      <c r="M422" s="91"/>
      <c r="N422" s="91"/>
      <c r="O422" s="91"/>
      <c r="P422" s="91"/>
      <c r="Q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row>
    <row r="423" spans="3:52">
      <c r="C423" s="91"/>
      <c r="D423" s="91"/>
      <c r="E423" s="91"/>
      <c r="F423" s="91"/>
      <c r="G423" s="91"/>
      <c r="H423" s="91"/>
      <c r="I423" s="91"/>
      <c r="J423" s="91"/>
      <c r="K423" s="91"/>
      <c r="L423" s="91"/>
      <c r="M423" s="91"/>
      <c r="N423" s="91"/>
      <c r="O423" s="91"/>
      <c r="P423" s="91"/>
      <c r="Q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row>
    <row r="424" spans="3:52">
      <c r="C424" s="91"/>
      <c r="D424" s="91"/>
      <c r="E424" s="91"/>
      <c r="F424" s="91"/>
      <c r="G424" s="91"/>
      <c r="H424" s="91"/>
      <c r="I424" s="91"/>
      <c r="J424" s="91"/>
      <c r="K424" s="91"/>
      <c r="L424" s="91"/>
      <c r="M424" s="91"/>
      <c r="N424" s="91"/>
      <c r="O424" s="91"/>
      <c r="P424" s="91"/>
      <c r="Q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row>
    <row r="425" spans="3:52">
      <c r="C425" s="91"/>
      <c r="D425" s="91"/>
      <c r="E425" s="91"/>
      <c r="F425" s="91"/>
      <c r="G425" s="91"/>
      <c r="H425" s="91"/>
      <c r="I425" s="91"/>
      <c r="J425" s="91"/>
      <c r="K425" s="91"/>
      <c r="L425" s="91"/>
      <c r="M425" s="91"/>
      <c r="N425" s="91"/>
      <c r="O425" s="91"/>
      <c r="P425" s="91"/>
      <c r="Q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row>
    <row r="426" spans="3:52">
      <c r="C426" s="91"/>
      <c r="D426" s="91"/>
      <c r="E426" s="91"/>
      <c r="F426" s="91"/>
      <c r="G426" s="91"/>
      <c r="H426" s="91"/>
      <c r="I426" s="91"/>
      <c r="J426" s="91"/>
      <c r="K426" s="91"/>
      <c r="L426" s="91"/>
      <c r="M426" s="91"/>
      <c r="N426" s="91"/>
      <c r="O426" s="91"/>
      <c r="P426" s="91"/>
      <c r="Q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row>
    <row r="427" spans="3:52">
      <c r="C427" s="91"/>
      <c r="D427" s="91"/>
      <c r="E427" s="91"/>
      <c r="F427" s="91"/>
      <c r="G427" s="91"/>
      <c r="H427" s="91"/>
      <c r="I427" s="91"/>
      <c r="J427" s="91"/>
      <c r="K427" s="91"/>
      <c r="L427" s="91"/>
      <c r="M427" s="91"/>
      <c r="N427" s="91"/>
      <c r="O427" s="91"/>
      <c r="P427" s="91"/>
      <c r="Q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row>
    <row r="428" spans="3:52">
      <c r="C428" s="91"/>
      <c r="D428" s="91"/>
      <c r="E428" s="91"/>
      <c r="F428" s="91"/>
      <c r="G428" s="91"/>
      <c r="H428" s="91"/>
      <c r="I428" s="91"/>
      <c r="J428" s="91"/>
      <c r="K428" s="91"/>
      <c r="L428" s="91"/>
      <c r="M428" s="91"/>
      <c r="N428" s="91"/>
      <c r="O428" s="91"/>
      <c r="P428" s="91"/>
      <c r="Q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row>
    <row r="429" spans="3:52">
      <c r="C429" s="91"/>
      <c r="D429" s="91"/>
      <c r="E429" s="91"/>
      <c r="F429" s="91"/>
      <c r="G429" s="91"/>
      <c r="H429" s="91"/>
      <c r="I429" s="91"/>
      <c r="J429" s="91"/>
      <c r="K429" s="91"/>
      <c r="L429" s="91"/>
      <c r="M429" s="91"/>
      <c r="N429" s="91"/>
      <c r="O429" s="91"/>
      <c r="P429" s="91"/>
      <c r="Q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row>
    <row r="430" spans="3:52">
      <c r="C430" s="91"/>
      <c r="D430" s="91"/>
      <c r="E430" s="91"/>
      <c r="F430" s="91"/>
      <c r="G430" s="91"/>
      <c r="H430" s="91"/>
      <c r="I430" s="91"/>
      <c r="J430" s="91"/>
      <c r="K430" s="91"/>
      <c r="L430" s="91"/>
      <c r="M430" s="91"/>
      <c r="N430" s="91"/>
      <c r="O430" s="91"/>
      <c r="P430" s="91"/>
      <c r="Q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row>
    <row r="431" spans="3:52">
      <c r="C431" s="91"/>
      <c r="D431" s="91"/>
      <c r="E431" s="91"/>
      <c r="F431" s="91"/>
      <c r="G431" s="91"/>
      <c r="H431" s="91"/>
      <c r="I431" s="91"/>
      <c r="J431" s="91"/>
      <c r="K431" s="91"/>
      <c r="L431" s="91"/>
      <c r="M431" s="91"/>
      <c r="N431" s="91"/>
      <c r="O431" s="91"/>
      <c r="P431" s="91"/>
      <c r="Q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row>
    <row r="432" spans="3:52">
      <c r="C432" s="91"/>
      <c r="D432" s="91"/>
      <c r="E432" s="91"/>
      <c r="F432" s="91"/>
      <c r="G432" s="91"/>
      <c r="H432" s="91"/>
      <c r="I432" s="91"/>
      <c r="J432" s="91"/>
      <c r="K432" s="91"/>
      <c r="L432" s="91"/>
      <c r="M432" s="91"/>
      <c r="N432" s="91"/>
      <c r="O432" s="91"/>
      <c r="P432" s="91"/>
      <c r="Q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row>
    <row r="433" spans="3:52">
      <c r="C433" s="91"/>
      <c r="D433" s="91"/>
      <c r="E433" s="91"/>
      <c r="F433" s="91"/>
      <c r="G433" s="91"/>
      <c r="H433" s="91"/>
      <c r="I433" s="91"/>
      <c r="J433" s="91"/>
      <c r="K433" s="91"/>
      <c r="L433" s="91"/>
      <c r="M433" s="91"/>
      <c r="N433" s="91"/>
      <c r="O433" s="91"/>
      <c r="P433" s="91"/>
      <c r="Q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row>
    <row r="434" spans="3:52">
      <c r="C434" s="91"/>
      <c r="D434" s="91"/>
      <c r="E434" s="91"/>
      <c r="F434" s="91"/>
      <c r="G434" s="91"/>
      <c r="H434" s="91"/>
      <c r="I434" s="91"/>
      <c r="J434" s="91"/>
      <c r="K434" s="91"/>
      <c r="L434" s="91"/>
      <c r="M434" s="91"/>
      <c r="N434" s="91"/>
      <c r="O434" s="91"/>
      <c r="P434" s="91"/>
      <c r="Q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row>
    <row r="435" spans="3:52">
      <c r="C435" s="91"/>
      <c r="D435" s="91"/>
      <c r="E435" s="91"/>
      <c r="F435" s="91"/>
      <c r="G435" s="91"/>
      <c r="H435" s="91"/>
      <c r="I435" s="91"/>
      <c r="J435" s="91"/>
      <c r="K435" s="91"/>
      <c r="L435" s="91"/>
      <c r="M435" s="91"/>
      <c r="N435" s="91"/>
      <c r="O435" s="91"/>
      <c r="P435" s="91"/>
      <c r="Q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row>
    <row r="436" spans="3:52">
      <c r="C436" s="91"/>
      <c r="D436" s="91"/>
      <c r="E436" s="91"/>
      <c r="F436" s="91"/>
      <c r="G436" s="91"/>
      <c r="H436" s="91"/>
      <c r="I436" s="91"/>
      <c r="J436" s="91"/>
      <c r="K436" s="91"/>
      <c r="L436" s="91"/>
      <c r="M436" s="91"/>
      <c r="N436" s="91"/>
      <c r="O436" s="91"/>
      <c r="P436" s="91"/>
      <c r="Q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row>
    <row r="437" spans="3:52">
      <c r="C437" s="91"/>
      <c r="D437" s="91"/>
      <c r="E437" s="91"/>
      <c r="F437" s="91"/>
      <c r="G437" s="91"/>
      <c r="H437" s="91"/>
      <c r="I437" s="91"/>
      <c r="J437" s="91"/>
      <c r="K437" s="91"/>
      <c r="L437" s="91"/>
      <c r="M437" s="91"/>
      <c r="N437" s="91"/>
      <c r="O437" s="91"/>
      <c r="P437" s="91"/>
      <c r="Q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row>
    <row r="438" spans="3:52">
      <c r="C438" s="91"/>
      <c r="D438" s="91"/>
      <c r="E438" s="91"/>
      <c r="F438" s="91"/>
      <c r="G438" s="91"/>
      <c r="H438" s="91"/>
      <c r="I438" s="91"/>
      <c r="J438" s="91"/>
      <c r="K438" s="91"/>
      <c r="L438" s="91"/>
      <c r="M438" s="91"/>
      <c r="N438" s="91"/>
      <c r="O438" s="91"/>
      <c r="P438" s="91"/>
      <c r="Q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row>
    <row r="439" spans="3:52">
      <c r="C439" s="91"/>
      <c r="D439" s="91"/>
      <c r="E439" s="91"/>
      <c r="F439" s="91"/>
      <c r="G439" s="91"/>
      <c r="H439" s="91"/>
      <c r="I439" s="91"/>
      <c r="J439" s="91"/>
      <c r="K439" s="91"/>
      <c r="L439" s="91"/>
      <c r="M439" s="91"/>
      <c r="N439" s="91"/>
      <c r="O439" s="91"/>
      <c r="P439" s="91"/>
      <c r="Q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row>
    <row r="440" spans="3:52">
      <c r="C440" s="91"/>
      <c r="D440" s="91"/>
      <c r="E440" s="91"/>
      <c r="F440" s="91"/>
      <c r="G440" s="91"/>
      <c r="H440" s="91"/>
      <c r="I440" s="91"/>
      <c r="J440" s="91"/>
      <c r="K440" s="91"/>
      <c r="L440" s="91"/>
      <c r="M440" s="91"/>
      <c r="N440" s="91"/>
      <c r="O440" s="91"/>
      <c r="P440" s="91"/>
      <c r="Q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row>
    <row r="441" spans="3:52">
      <c r="C441" s="91"/>
      <c r="D441" s="91"/>
      <c r="E441" s="91"/>
      <c r="F441" s="91"/>
      <c r="G441" s="91"/>
      <c r="H441" s="91"/>
      <c r="I441" s="91"/>
      <c r="J441" s="91"/>
      <c r="K441" s="91"/>
      <c r="L441" s="91"/>
      <c r="M441" s="91"/>
      <c r="N441" s="91"/>
      <c r="O441" s="91"/>
      <c r="P441" s="91"/>
      <c r="Q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row>
    <row r="442" spans="3:52">
      <c r="C442" s="91"/>
      <c r="D442" s="91"/>
      <c r="E442" s="91"/>
      <c r="F442" s="91"/>
      <c r="G442" s="91"/>
      <c r="H442" s="91"/>
      <c r="I442" s="91"/>
      <c r="J442" s="91"/>
      <c r="K442" s="91"/>
      <c r="L442" s="91"/>
      <c r="M442" s="91"/>
      <c r="N442" s="91"/>
      <c r="O442" s="91"/>
      <c r="P442" s="91"/>
      <c r="Q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row>
    <row r="443" spans="3:52">
      <c r="C443" s="91"/>
      <c r="D443" s="91"/>
      <c r="E443" s="91"/>
      <c r="F443" s="91"/>
      <c r="G443" s="91"/>
      <c r="H443" s="91"/>
      <c r="I443" s="91"/>
      <c r="J443" s="91"/>
      <c r="K443" s="91"/>
      <c r="L443" s="91"/>
      <c r="M443" s="91"/>
      <c r="N443" s="91"/>
      <c r="O443" s="91"/>
      <c r="P443" s="91"/>
      <c r="Q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row>
    <row r="444" spans="3:52">
      <c r="C444" s="91"/>
      <c r="D444" s="91"/>
      <c r="E444" s="91"/>
      <c r="F444" s="91"/>
      <c r="G444" s="91"/>
      <c r="H444" s="91"/>
      <c r="I444" s="91"/>
      <c r="J444" s="91"/>
      <c r="K444" s="91"/>
      <c r="L444" s="91"/>
      <c r="M444" s="91"/>
      <c r="N444" s="91"/>
      <c r="O444" s="91"/>
      <c r="P444" s="91"/>
      <c r="Q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row>
    <row r="445" spans="3:52">
      <c r="C445" s="91"/>
      <c r="D445" s="91"/>
      <c r="E445" s="91"/>
      <c r="F445" s="91"/>
      <c r="G445" s="91"/>
      <c r="H445" s="91"/>
      <c r="I445" s="91"/>
      <c r="J445" s="91"/>
      <c r="K445" s="91"/>
      <c r="L445" s="91"/>
      <c r="M445" s="91"/>
      <c r="N445" s="91"/>
      <c r="O445" s="91"/>
      <c r="P445" s="91"/>
      <c r="Q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row>
    <row r="446" spans="3:52">
      <c r="C446" s="91"/>
      <c r="D446" s="91"/>
      <c r="E446" s="91"/>
      <c r="F446" s="91"/>
      <c r="G446" s="91"/>
      <c r="H446" s="91"/>
      <c r="I446" s="91"/>
      <c r="J446" s="91"/>
      <c r="K446" s="91"/>
      <c r="L446" s="91"/>
      <c r="M446" s="91"/>
      <c r="N446" s="91"/>
      <c r="O446" s="91"/>
      <c r="P446" s="91"/>
      <c r="Q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row>
    <row r="447" spans="3:52">
      <c r="C447" s="91"/>
      <c r="D447" s="91"/>
      <c r="E447" s="91"/>
      <c r="F447" s="91"/>
      <c r="G447" s="91"/>
      <c r="H447" s="91"/>
      <c r="I447" s="91"/>
      <c r="J447" s="91"/>
      <c r="K447" s="91"/>
      <c r="L447" s="91"/>
      <c r="M447" s="91"/>
      <c r="N447" s="91"/>
      <c r="O447" s="91"/>
      <c r="P447" s="91"/>
      <c r="Q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row>
    <row r="448" spans="3:52">
      <c r="C448" s="91"/>
      <c r="D448" s="91"/>
      <c r="E448" s="91"/>
      <c r="F448" s="91"/>
      <c r="G448" s="91"/>
      <c r="H448" s="91"/>
      <c r="I448" s="91"/>
      <c r="J448" s="91"/>
      <c r="K448" s="91"/>
      <c r="L448" s="91"/>
      <c r="M448" s="91"/>
      <c r="N448" s="91"/>
      <c r="O448" s="91"/>
      <c r="P448" s="91"/>
      <c r="Q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row>
    <row r="449" spans="3:52">
      <c r="C449" s="91"/>
      <c r="D449" s="91"/>
      <c r="E449" s="91"/>
      <c r="F449" s="91"/>
      <c r="G449" s="91"/>
      <c r="H449" s="91"/>
      <c r="I449" s="91"/>
      <c r="J449" s="91"/>
      <c r="K449" s="91"/>
      <c r="L449" s="91"/>
      <c r="M449" s="91"/>
      <c r="N449" s="91"/>
      <c r="O449" s="91"/>
      <c r="P449" s="91"/>
      <c r="Q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row>
    <row r="450" spans="3:52">
      <c r="C450" s="91"/>
      <c r="D450" s="91"/>
      <c r="E450" s="91"/>
      <c r="F450" s="91"/>
      <c r="G450" s="91"/>
      <c r="H450" s="91"/>
      <c r="I450" s="91"/>
      <c r="J450" s="91"/>
      <c r="K450" s="91"/>
      <c r="L450" s="91"/>
      <c r="M450" s="91"/>
      <c r="N450" s="91"/>
      <c r="O450" s="91"/>
      <c r="P450" s="91"/>
      <c r="Q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row>
    <row r="451" spans="3:52">
      <c r="C451" s="91"/>
      <c r="D451" s="91"/>
      <c r="E451" s="91"/>
      <c r="F451" s="91"/>
      <c r="G451" s="91"/>
      <c r="H451" s="91"/>
      <c r="I451" s="91"/>
      <c r="J451" s="91"/>
      <c r="K451" s="91"/>
      <c r="L451" s="91"/>
      <c r="M451" s="91"/>
      <c r="N451" s="91"/>
      <c r="O451" s="91"/>
      <c r="P451" s="91"/>
      <c r="Q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row>
    <row r="452" spans="3:52">
      <c r="C452" s="91"/>
      <c r="D452" s="91"/>
      <c r="E452" s="91"/>
      <c r="F452" s="91"/>
      <c r="G452" s="91"/>
      <c r="H452" s="91"/>
      <c r="I452" s="91"/>
      <c r="J452" s="91"/>
      <c r="K452" s="91"/>
      <c r="L452" s="91"/>
      <c r="M452" s="91"/>
      <c r="N452" s="91"/>
      <c r="O452" s="91"/>
      <c r="P452" s="91"/>
      <c r="Q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row>
    <row r="453" spans="3:52">
      <c r="C453" s="91"/>
      <c r="D453" s="91"/>
      <c r="E453" s="91"/>
      <c r="F453" s="91"/>
      <c r="G453" s="91"/>
      <c r="H453" s="91"/>
      <c r="I453" s="91"/>
      <c r="J453" s="91"/>
      <c r="K453" s="91"/>
      <c r="L453" s="91"/>
      <c r="M453" s="91"/>
      <c r="N453" s="91"/>
      <c r="O453" s="91"/>
      <c r="P453" s="91"/>
      <c r="Q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row>
    <row r="454" spans="3:52">
      <c r="C454" s="91"/>
      <c r="D454" s="91"/>
      <c r="E454" s="91"/>
      <c r="F454" s="91"/>
      <c r="G454" s="91"/>
      <c r="H454" s="91"/>
      <c r="I454" s="91"/>
      <c r="J454" s="91"/>
      <c r="K454" s="91"/>
      <c r="L454" s="91"/>
      <c r="M454" s="91"/>
      <c r="N454" s="91"/>
      <c r="O454" s="91"/>
      <c r="P454" s="91"/>
      <c r="Q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row>
    <row r="455" spans="3:52">
      <c r="C455" s="91"/>
      <c r="D455" s="91"/>
      <c r="E455" s="91"/>
      <c r="F455" s="91"/>
      <c r="G455" s="91"/>
      <c r="H455" s="91"/>
      <c r="I455" s="91"/>
      <c r="J455" s="91"/>
      <c r="K455" s="91"/>
      <c r="L455" s="91"/>
      <c r="M455" s="91"/>
      <c r="N455" s="91"/>
      <c r="O455" s="91"/>
      <c r="P455" s="91"/>
      <c r="Q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row>
    <row r="456" spans="3:52">
      <c r="C456" s="91"/>
      <c r="D456" s="91"/>
      <c r="E456" s="91"/>
      <c r="F456" s="91"/>
      <c r="G456" s="91"/>
      <c r="H456" s="91"/>
      <c r="I456" s="91"/>
      <c r="J456" s="91"/>
      <c r="K456" s="91"/>
      <c r="L456" s="91"/>
      <c r="M456" s="91"/>
      <c r="N456" s="91"/>
      <c r="O456" s="91"/>
      <c r="P456" s="91"/>
      <c r="Q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row>
    <row r="457" spans="3:52">
      <c r="C457" s="91"/>
      <c r="D457" s="91"/>
      <c r="E457" s="91"/>
      <c r="F457" s="91"/>
      <c r="G457" s="91"/>
      <c r="H457" s="91"/>
      <c r="I457" s="91"/>
      <c r="J457" s="91"/>
      <c r="K457" s="91"/>
      <c r="L457" s="91"/>
      <c r="M457" s="91"/>
      <c r="N457" s="91"/>
      <c r="O457" s="91"/>
      <c r="P457" s="91"/>
      <c r="Q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row>
    <row r="458" spans="3:52">
      <c r="C458" s="91"/>
      <c r="D458" s="91"/>
      <c r="E458" s="91"/>
      <c r="F458" s="91"/>
      <c r="G458" s="91"/>
      <c r="H458" s="91"/>
      <c r="I458" s="91"/>
      <c r="J458" s="91"/>
      <c r="K458" s="91"/>
      <c r="L458" s="91"/>
      <c r="M458" s="91"/>
      <c r="N458" s="91"/>
      <c r="O458" s="91"/>
      <c r="P458" s="91"/>
      <c r="Q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row>
    <row r="459" spans="3:52">
      <c r="C459" s="91"/>
      <c r="D459" s="91"/>
      <c r="E459" s="91"/>
      <c r="F459" s="91"/>
      <c r="G459" s="91"/>
      <c r="H459" s="91"/>
      <c r="I459" s="91"/>
      <c r="J459" s="91"/>
      <c r="K459" s="91"/>
      <c r="L459" s="91"/>
      <c r="M459" s="91"/>
      <c r="N459" s="91"/>
      <c r="O459" s="91"/>
      <c r="P459" s="91"/>
      <c r="Q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row>
    <row r="460" spans="3:52">
      <c r="C460" s="91"/>
      <c r="D460" s="91"/>
      <c r="E460" s="91"/>
      <c r="F460" s="91"/>
      <c r="G460" s="91"/>
      <c r="H460" s="91"/>
      <c r="I460" s="91"/>
      <c r="J460" s="91"/>
      <c r="K460" s="91"/>
      <c r="L460" s="91"/>
      <c r="M460" s="91"/>
      <c r="N460" s="91"/>
      <c r="O460" s="91"/>
      <c r="P460" s="91"/>
      <c r="Q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row>
    <row r="461" spans="3:52">
      <c r="C461" s="91"/>
      <c r="D461" s="91"/>
      <c r="E461" s="91"/>
      <c r="F461" s="91"/>
      <c r="G461" s="91"/>
      <c r="H461" s="91"/>
      <c r="I461" s="91"/>
      <c r="J461" s="91"/>
      <c r="K461" s="91"/>
      <c r="L461" s="91"/>
      <c r="M461" s="91"/>
      <c r="N461" s="91"/>
      <c r="O461" s="91"/>
      <c r="P461" s="91"/>
      <c r="Q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row>
    <row r="462" spans="3:52">
      <c r="C462" s="91"/>
      <c r="D462" s="91"/>
      <c r="E462" s="91"/>
      <c r="F462" s="91"/>
      <c r="G462" s="91"/>
      <c r="H462" s="91"/>
      <c r="I462" s="91"/>
      <c r="J462" s="91"/>
      <c r="K462" s="91"/>
      <c r="L462" s="91"/>
      <c r="M462" s="91"/>
      <c r="N462" s="91"/>
      <c r="O462" s="91"/>
      <c r="P462" s="91"/>
      <c r="Q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row>
    <row r="463" spans="3:52">
      <c r="C463" s="91"/>
      <c r="D463" s="91"/>
      <c r="E463" s="91"/>
      <c r="F463" s="91"/>
      <c r="G463" s="91"/>
      <c r="H463" s="91"/>
      <c r="I463" s="91"/>
      <c r="J463" s="91"/>
      <c r="K463" s="91"/>
      <c r="L463" s="91"/>
      <c r="M463" s="91"/>
      <c r="N463" s="91"/>
      <c r="O463" s="91"/>
      <c r="P463" s="91"/>
      <c r="Q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row>
    <row r="464" spans="3:52">
      <c r="C464" s="91"/>
      <c r="D464" s="91"/>
      <c r="E464" s="91"/>
      <c r="F464" s="91"/>
      <c r="G464" s="91"/>
      <c r="H464" s="91"/>
      <c r="I464" s="91"/>
      <c r="J464" s="91"/>
      <c r="K464" s="91"/>
      <c r="L464" s="91"/>
      <c r="M464" s="91"/>
      <c r="N464" s="91"/>
      <c r="O464" s="91"/>
      <c r="P464" s="91"/>
      <c r="Q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row>
    <row r="465" spans="3:52">
      <c r="C465" s="91"/>
      <c r="D465" s="91"/>
      <c r="E465" s="91"/>
      <c r="F465" s="91"/>
      <c r="G465" s="91"/>
      <c r="H465" s="91"/>
      <c r="I465" s="91"/>
      <c r="J465" s="91"/>
      <c r="K465" s="91"/>
      <c r="L465" s="91"/>
      <c r="M465" s="91"/>
      <c r="N465" s="91"/>
      <c r="O465" s="91"/>
      <c r="P465" s="91"/>
      <c r="Q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row>
    <row r="466" spans="3:52">
      <c r="C466" s="91"/>
      <c r="D466" s="91"/>
      <c r="E466" s="91"/>
      <c r="F466" s="91"/>
      <c r="G466" s="91"/>
      <c r="H466" s="91"/>
      <c r="I466" s="91"/>
      <c r="J466" s="91"/>
      <c r="K466" s="91"/>
      <c r="L466" s="91"/>
      <c r="M466" s="91"/>
      <c r="N466" s="91"/>
      <c r="O466" s="91"/>
      <c r="P466" s="91"/>
      <c r="Q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row>
    <row r="467" spans="3:52">
      <c r="C467" s="91"/>
      <c r="D467" s="91"/>
      <c r="E467" s="91"/>
      <c r="F467" s="91"/>
      <c r="G467" s="91"/>
      <c r="H467" s="91"/>
      <c r="I467" s="91"/>
      <c r="J467" s="91"/>
      <c r="K467" s="91"/>
      <c r="L467" s="91"/>
      <c r="M467" s="91"/>
      <c r="N467" s="91"/>
      <c r="O467" s="91"/>
      <c r="P467" s="91"/>
      <c r="Q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row>
    <row r="468" spans="3:52">
      <c r="C468" s="91"/>
      <c r="D468" s="91"/>
      <c r="E468" s="91"/>
      <c r="F468" s="91"/>
      <c r="G468" s="91"/>
      <c r="H468" s="91"/>
      <c r="I468" s="91"/>
      <c r="J468" s="91"/>
      <c r="K468" s="91"/>
      <c r="L468" s="91"/>
      <c r="M468" s="91"/>
      <c r="N468" s="91"/>
      <c r="O468" s="91"/>
      <c r="P468" s="91"/>
      <c r="Q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row>
    <row r="469" spans="3:52">
      <c r="C469" s="91"/>
      <c r="D469" s="91"/>
      <c r="E469" s="91"/>
      <c r="F469" s="91"/>
      <c r="G469" s="91"/>
      <c r="H469" s="91"/>
      <c r="I469" s="91"/>
      <c r="J469" s="91"/>
      <c r="K469" s="91"/>
      <c r="L469" s="91"/>
      <c r="M469" s="91"/>
      <c r="N469" s="91"/>
      <c r="O469" s="91"/>
      <c r="P469" s="91"/>
      <c r="Q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row>
    <row r="470" spans="3:52">
      <c r="C470" s="91"/>
      <c r="D470" s="91"/>
      <c r="E470" s="91"/>
      <c r="F470" s="91"/>
      <c r="G470" s="91"/>
      <c r="H470" s="91"/>
      <c r="I470" s="91"/>
      <c r="J470" s="91"/>
      <c r="K470" s="91"/>
      <c r="L470" s="91"/>
      <c r="M470" s="91"/>
      <c r="N470" s="91"/>
      <c r="O470" s="91"/>
      <c r="P470" s="91"/>
      <c r="Q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row>
    <row r="471" spans="3:52">
      <c r="C471" s="91"/>
      <c r="D471" s="91"/>
      <c r="E471" s="91"/>
      <c r="F471" s="91"/>
      <c r="G471" s="91"/>
      <c r="H471" s="91"/>
      <c r="I471" s="91"/>
      <c r="J471" s="91"/>
      <c r="K471" s="91"/>
      <c r="L471" s="91"/>
      <c r="M471" s="91"/>
      <c r="N471" s="91"/>
      <c r="O471" s="91"/>
      <c r="P471" s="91"/>
      <c r="Q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row>
    <row r="472" spans="3:52">
      <c r="C472" s="91"/>
      <c r="D472" s="91"/>
      <c r="E472" s="91"/>
      <c r="F472" s="91"/>
      <c r="G472" s="91"/>
      <c r="H472" s="91"/>
      <c r="I472" s="91"/>
      <c r="J472" s="91"/>
      <c r="K472" s="91"/>
      <c r="L472" s="91"/>
      <c r="M472" s="91"/>
      <c r="N472" s="91"/>
      <c r="O472" s="91"/>
      <c r="P472" s="91"/>
      <c r="Q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row>
    <row r="473" spans="3:52">
      <c r="C473" s="91"/>
      <c r="D473" s="91"/>
      <c r="E473" s="91"/>
      <c r="F473" s="91"/>
      <c r="G473" s="91"/>
      <c r="H473" s="91"/>
      <c r="I473" s="91"/>
      <c r="J473" s="91"/>
      <c r="K473" s="91"/>
      <c r="L473" s="91"/>
      <c r="M473" s="91"/>
      <c r="N473" s="91"/>
      <c r="O473" s="91"/>
      <c r="P473" s="91"/>
      <c r="Q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row>
    <row r="474" spans="3:52">
      <c r="C474" s="91"/>
      <c r="D474" s="91"/>
      <c r="E474" s="91"/>
      <c r="F474" s="91"/>
      <c r="G474" s="91"/>
      <c r="H474" s="91"/>
      <c r="I474" s="91"/>
      <c r="J474" s="91"/>
      <c r="K474" s="91"/>
      <c r="L474" s="91"/>
      <c r="M474" s="91"/>
      <c r="N474" s="91"/>
      <c r="O474" s="91"/>
      <c r="P474" s="91"/>
      <c r="Q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row>
    <row r="475" spans="3:52">
      <c r="C475" s="91"/>
      <c r="D475" s="91"/>
      <c r="E475" s="91"/>
      <c r="F475" s="91"/>
      <c r="G475" s="91"/>
      <c r="H475" s="91"/>
      <c r="I475" s="91"/>
      <c r="J475" s="91"/>
      <c r="K475" s="91"/>
      <c r="L475" s="91"/>
      <c r="M475" s="91"/>
      <c r="N475" s="91"/>
      <c r="O475" s="91"/>
      <c r="P475" s="91"/>
      <c r="Q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row>
    <row r="476" spans="3:52">
      <c r="C476" s="91"/>
      <c r="D476" s="91"/>
      <c r="E476" s="91"/>
      <c r="F476" s="91"/>
      <c r="G476" s="91"/>
      <c r="H476" s="91"/>
      <c r="I476" s="91"/>
      <c r="J476" s="91"/>
      <c r="K476" s="91"/>
      <c r="L476" s="91"/>
      <c r="M476" s="91"/>
      <c r="N476" s="91"/>
      <c r="O476" s="91"/>
      <c r="P476" s="91"/>
      <c r="Q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row>
    <row r="477" spans="3:52">
      <c r="C477" s="91"/>
      <c r="D477" s="91"/>
      <c r="E477" s="91"/>
      <c r="F477" s="91"/>
      <c r="G477" s="91"/>
      <c r="H477" s="91"/>
      <c r="I477" s="91"/>
      <c r="J477" s="91"/>
      <c r="K477" s="91"/>
      <c r="L477" s="91"/>
      <c r="M477" s="91"/>
      <c r="N477" s="91"/>
      <c r="O477" s="91"/>
      <c r="P477" s="91"/>
      <c r="Q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row>
    <row r="478" spans="3:52">
      <c r="C478" s="91"/>
      <c r="D478" s="91"/>
      <c r="E478" s="91"/>
      <c r="F478" s="91"/>
      <c r="G478" s="91"/>
      <c r="H478" s="91"/>
      <c r="I478" s="91"/>
      <c r="J478" s="91"/>
      <c r="K478" s="91"/>
      <c r="L478" s="91"/>
      <c r="M478" s="91"/>
      <c r="N478" s="91"/>
      <c r="O478" s="91"/>
      <c r="P478" s="91"/>
      <c r="Q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row>
    <row r="479" spans="3:52">
      <c r="C479" s="91"/>
      <c r="D479" s="91"/>
      <c r="E479" s="91"/>
      <c r="F479" s="91"/>
      <c r="G479" s="91"/>
      <c r="H479" s="91"/>
      <c r="I479" s="91"/>
      <c r="J479" s="91"/>
      <c r="K479" s="91"/>
      <c r="L479" s="91"/>
      <c r="M479" s="91"/>
      <c r="N479" s="91"/>
      <c r="O479" s="91"/>
      <c r="P479" s="91"/>
      <c r="Q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row>
    <row r="480" spans="3:52">
      <c r="C480" s="91"/>
      <c r="D480" s="91"/>
      <c r="E480" s="91"/>
      <c r="F480" s="91"/>
      <c r="G480" s="91"/>
      <c r="H480" s="91"/>
      <c r="I480" s="91"/>
      <c r="J480" s="91"/>
      <c r="K480" s="91"/>
      <c r="L480" s="91"/>
      <c r="M480" s="91"/>
      <c r="N480" s="91"/>
      <c r="O480" s="91"/>
      <c r="P480" s="91"/>
      <c r="Q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row>
    <row r="481" spans="3:52">
      <c r="C481" s="91"/>
      <c r="D481" s="91"/>
      <c r="E481" s="91"/>
      <c r="F481" s="91"/>
      <c r="G481" s="91"/>
      <c r="H481" s="91"/>
      <c r="I481" s="91"/>
      <c r="J481" s="91"/>
      <c r="K481" s="91"/>
      <c r="L481" s="91"/>
      <c r="M481" s="91"/>
      <c r="N481" s="91"/>
      <c r="O481" s="91"/>
      <c r="P481" s="91"/>
      <c r="Q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row>
    <row r="482" spans="3:52">
      <c r="C482" s="91"/>
      <c r="D482" s="91"/>
      <c r="E482" s="91"/>
      <c r="F482" s="91"/>
      <c r="G482" s="91"/>
      <c r="H482" s="91"/>
      <c r="I482" s="91"/>
      <c r="J482" s="91"/>
      <c r="K482" s="91"/>
      <c r="L482" s="91"/>
      <c r="M482" s="91"/>
      <c r="N482" s="91"/>
      <c r="O482" s="91"/>
      <c r="P482" s="91"/>
      <c r="Q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row>
    <row r="483" spans="3:52">
      <c r="C483" s="91"/>
      <c r="D483" s="91"/>
      <c r="E483" s="91"/>
      <c r="F483" s="91"/>
      <c r="G483" s="91"/>
      <c r="H483" s="91"/>
      <c r="I483" s="91"/>
      <c r="J483" s="91"/>
      <c r="K483" s="91"/>
      <c r="L483" s="91"/>
      <c r="M483" s="91"/>
      <c r="N483" s="91"/>
      <c r="O483" s="91"/>
      <c r="P483" s="91"/>
      <c r="Q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row>
    <row r="484" spans="3:52">
      <c r="C484" s="91"/>
      <c r="D484" s="91"/>
      <c r="E484" s="91"/>
      <c r="F484" s="91"/>
      <c r="G484" s="91"/>
      <c r="H484" s="91"/>
      <c r="I484" s="91"/>
      <c r="J484" s="91"/>
      <c r="K484" s="91"/>
      <c r="L484" s="91"/>
      <c r="M484" s="91"/>
      <c r="N484" s="91"/>
      <c r="O484" s="91"/>
      <c r="P484" s="91"/>
      <c r="Q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row>
    <row r="485" spans="3:52">
      <c r="C485" s="91"/>
      <c r="D485" s="91"/>
      <c r="E485" s="91"/>
      <c r="F485" s="91"/>
      <c r="G485" s="91"/>
      <c r="H485" s="91"/>
      <c r="I485" s="91"/>
      <c r="J485" s="91"/>
      <c r="K485" s="91"/>
      <c r="L485" s="91"/>
      <c r="M485" s="91"/>
      <c r="N485" s="91"/>
      <c r="O485" s="91"/>
      <c r="P485" s="91"/>
      <c r="Q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row>
    <row r="486" spans="3:52">
      <c r="C486" s="91"/>
      <c r="D486" s="91"/>
      <c r="E486" s="91"/>
      <c r="F486" s="91"/>
      <c r="G486" s="91"/>
      <c r="H486" s="91"/>
      <c r="I486" s="91"/>
      <c r="J486" s="91"/>
      <c r="K486" s="91"/>
      <c r="L486" s="91"/>
      <c r="M486" s="91"/>
      <c r="N486" s="91"/>
      <c r="O486" s="91"/>
      <c r="P486" s="91"/>
      <c r="Q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row>
    <row r="487" spans="3:52">
      <c r="C487" s="91"/>
      <c r="D487" s="91"/>
      <c r="E487" s="91"/>
      <c r="F487" s="91"/>
      <c r="G487" s="91"/>
      <c r="H487" s="91"/>
      <c r="I487" s="91"/>
      <c r="J487" s="91"/>
      <c r="K487" s="91"/>
      <c r="L487" s="91"/>
      <c r="M487" s="91"/>
      <c r="N487" s="91"/>
      <c r="O487" s="91"/>
      <c r="P487" s="91"/>
      <c r="Q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row>
    <row r="488" spans="3:52">
      <c r="C488" s="91"/>
      <c r="D488" s="91"/>
      <c r="E488" s="91"/>
      <c r="F488" s="91"/>
      <c r="G488" s="91"/>
      <c r="H488" s="91"/>
      <c r="I488" s="91"/>
      <c r="J488" s="91"/>
      <c r="K488" s="91"/>
      <c r="L488" s="91"/>
      <c r="M488" s="91"/>
      <c r="N488" s="91"/>
      <c r="O488" s="91"/>
      <c r="P488" s="91"/>
      <c r="Q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row>
    <row r="489" spans="3:52">
      <c r="C489" s="91"/>
      <c r="D489" s="91"/>
      <c r="E489" s="91"/>
      <c r="F489" s="91"/>
      <c r="G489" s="91"/>
      <c r="H489" s="91"/>
      <c r="I489" s="91"/>
      <c r="J489" s="91"/>
      <c r="K489" s="91"/>
      <c r="L489" s="91"/>
      <c r="M489" s="91"/>
      <c r="N489" s="91"/>
      <c r="O489" s="91"/>
      <c r="P489" s="91"/>
      <c r="Q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row>
    <row r="490" spans="3:52">
      <c r="C490" s="91"/>
      <c r="D490" s="91"/>
      <c r="E490" s="91"/>
      <c r="F490" s="91"/>
      <c r="G490" s="91"/>
      <c r="H490" s="91"/>
      <c r="I490" s="91"/>
      <c r="J490" s="91"/>
      <c r="K490" s="91"/>
      <c r="L490" s="91"/>
      <c r="M490" s="91"/>
      <c r="N490" s="91"/>
      <c r="O490" s="91"/>
      <c r="P490" s="91"/>
      <c r="Q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row>
    <row r="491" spans="3:52">
      <c r="C491" s="91"/>
      <c r="D491" s="91"/>
      <c r="E491" s="91"/>
      <c r="F491" s="91"/>
      <c r="G491" s="91"/>
      <c r="H491" s="91"/>
      <c r="I491" s="91"/>
      <c r="J491" s="91"/>
      <c r="K491" s="91"/>
      <c r="L491" s="91"/>
      <c r="M491" s="91"/>
      <c r="N491" s="91"/>
      <c r="O491" s="91"/>
      <c r="P491" s="91"/>
      <c r="Q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row>
    <row r="492" spans="3:52">
      <c r="C492" s="91"/>
      <c r="D492" s="91"/>
      <c r="E492" s="91"/>
      <c r="F492" s="91"/>
      <c r="G492" s="91"/>
      <c r="H492" s="91"/>
      <c r="I492" s="91"/>
      <c r="J492" s="91"/>
      <c r="K492" s="91"/>
      <c r="L492" s="91"/>
      <c r="M492" s="91"/>
      <c r="N492" s="91"/>
      <c r="O492" s="91"/>
      <c r="P492" s="91"/>
      <c r="Q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row>
    <row r="493" spans="3:52">
      <c r="C493" s="91"/>
      <c r="D493" s="91"/>
      <c r="E493" s="91"/>
      <c r="F493" s="91"/>
      <c r="G493" s="91"/>
      <c r="H493" s="91"/>
      <c r="I493" s="91"/>
      <c r="J493" s="91"/>
      <c r="K493" s="91"/>
      <c r="L493" s="91"/>
      <c r="M493" s="91"/>
      <c r="N493" s="91"/>
      <c r="O493" s="91"/>
      <c r="P493" s="91"/>
      <c r="Q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row>
    <row r="494" spans="3:52">
      <c r="C494" s="91"/>
      <c r="D494" s="91"/>
      <c r="E494" s="91"/>
      <c r="F494" s="91"/>
      <c r="G494" s="91"/>
      <c r="H494" s="91"/>
      <c r="I494" s="91"/>
      <c r="J494" s="91"/>
      <c r="K494" s="91"/>
      <c r="L494" s="91"/>
      <c r="M494" s="91"/>
      <c r="N494" s="91"/>
      <c r="O494" s="91"/>
      <c r="P494" s="91"/>
      <c r="Q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row>
    <row r="495" spans="3:52">
      <c r="C495" s="91"/>
      <c r="D495" s="91"/>
      <c r="E495" s="91"/>
      <c r="F495" s="91"/>
      <c r="G495" s="91"/>
      <c r="H495" s="91"/>
      <c r="I495" s="91"/>
      <c r="J495" s="91"/>
      <c r="K495" s="91"/>
      <c r="L495" s="91"/>
      <c r="M495" s="91"/>
      <c r="N495" s="91"/>
      <c r="O495" s="91"/>
      <c r="P495" s="91"/>
      <c r="Q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row>
    <row r="496" spans="3:52">
      <c r="C496" s="91"/>
      <c r="D496" s="91"/>
      <c r="E496" s="91"/>
      <c r="F496" s="91"/>
      <c r="G496" s="91"/>
      <c r="H496" s="91"/>
      <c r="I496" s="91"/>
      <c r="J496" s="91"/>
      <c r="K496" s="91"/>
      <c r="L496" s="91"/>
      <c r="M496" s="91"/>
      <c r="N496" s="91"/>
      <c r="O496" s="91"/>
      <c r="P496" s="91"/>
      <c r="Q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row>
    <row r="497" spans="3:52">
      <c r="C497" s="91"/>
      <c r="D497" s="91"/>
      <c r="E497" s="91"/>
      <c r="F497" s="91"/>
      <c r="G497" s="91"/>
      <c r="H497" s="91"/>
      <c r="I497" s="91"/>
      <c r="J497" s="91"/>
      <c r="K497" s="91"/>
      <c r="L497" s="91"/>
      <c r="M497" s="91"/>
      <c r="N497" s="91"/>
      <c r="O497" s="91"/>
      <c r="P497" s="91"/>
      <c r="Q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row>
    <row r="498" spans="3:52">
      <c r="C498" s="91"/>
      <c r="D498" s="91"/>
      <c r="E498" s="91"/>
      <c r="F498" s="91"/>
      <c r="G498" s="91"/>
      <c r="H498" s="91"/>
      <c r="I498" s="91"/>
      <c r="J498" s="91"/>
      <c r="K498" s="91"/>
      <c r="L498" s="91"/>
      <c r="M498" s="91"/>
      <c r="N498" s="91"/>
      <c r="O498" s="91"/>
      <c r="P498" s="91"/>
      <c r="Q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row>
    <row r="499" spans="3:52">
      <c r="C499" s="91"/>
      <c r="D499" s="91"/>
      <c r="E499" s="91"/>
      <c r="F499" s="91"/>
      <c r="G499" s="91"/>
      <c r="H499" s="91"/>
      <c r="I499" s="91"/>
      <c r="J499" s="91"/>
      <c r="K499" s="91"/>
      <c r="L499" s="91"/>
      <c r="M499" s="91"/>
      <c r="N499" s="91"/>
      <c r="O499" s="91"/>
      <c r="P499" s="91"/>
      <c r="Q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row>
    <row r="500" spans="3:52">
      <c r="C500" s="91"/>
      <c r="D500" s="91"/>
      <c r="E500" s="91"/>
      <c r="F500" s="91"/>
      <c r="G500" s="91"/>
      <c r="H500" s="91"/>
      <c r="I500" s="91"/>
      <c r="J500" s="91"/>
      <c r="K500" s="91"/>
      <c r="L500" s="91"/>
      <c r="M500" s="91"/>
      <c r="N500" s="91"/>
      <c r="O500" s="91"/>
      <c r="P500" s="91"/>
      <c r="Q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row>
    <row r="501" spans="3:52">
      <c r="C501" s="91"/>
      <c r="D501" s="91"/>
      <c r="E501" s="91"/>
      <c r="F501" s="91"/>
      <c r="G501" s="91"/>
      <c r="H501" s="91"/>
      <c r="I501" s="91"/>
      <c r="J501" s="91"/>
      <c r="K501" s="91"/>
      <c r="L501" s="91"/>
      <c r="M501" s="91"/>
      <c r="N501" s="91"/>
      <c r="O501" s="91"/>
      <c r="P501" s="91"/>
      <c r="Q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row>
    <row r="502" spans="3:52">
      <c r="C502" s="91"/>
      <c r="D502" s="91"/>
      <c r="E502" s="91"/>
      <c r="F502" s="91"/>
      <c r="G502" s="91"/>
      <c r="H502" s="91"/>
      <c r="I502" s="91"/>
      <c r="J502" s="91"/>
      <c r="K502" s="91"/>
      <c r="L502" s="91"/>
      <c r="M502" s="91"/>
      <c r="N502" s="91"/>
      <c r="O502" s="91"/>
      <c r="P502" s="91"/>
      <c r="Q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row>
    <row r="503" spans="3:52">
      <c r="C503" s="91"/>
      <c r="D503" s="91"/>
      <c r="E503" s="91"/>
      <c r="F503" s="91"/>
      <c r="G503" s="91"/>
      <c r="H503" s="91"/>
      <c r="I503" s="91"/>
      <c r="J503" s="91"/>
      <c r="K503" s="91"/>
      <c r="L503" s="91"/>
      <c r="M503" s="91"/>
      <c r="N503" s="91"/>
      <c r="O503" s="91"/>
      <c r="P503" s="91"/>
      <c r="Q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row>
    <row r="504" spans="3:52">
      <c r="C504" s="91"/>
      <c r="D504" s="91"/>
      <c r="E504" s="91"/>
      <c r="F504" s="91"/>
      <c r="G504" s="91"/>
      <c r="H504" s="91"/>
      <c r="I504" s="91"/>
      <c r="J504" s="91"/>
      <c r="K504" s="91"/>
      <c r="L504" s="91"/>
      <c r="M504" s="91"/>
      <c r="N504" s="91"/>
      <c r="O504" s="91"/>
      <c r="P504" s="91"/>
      <c r="Q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row>
    <row r="505" spans="3:52">
      <c r="C505" s="91"/>
      <c r="D505" s="91"/>
      <c r="E505" s="91"/>
      <c r="F505" s="91"/>
      <c r="G505" s="91"/>
      <c r="H505" s="91"/>
      <c r="I505" s="91"/>
      <c r="J505" s="91"/>
      <c r="K505" s="91"/>
      <c r="L505" s="91"/>
      <c r="M505" s="91"/>
      <c r="N505" s="91"/>
      <c r="O505" s="91"/>
      <c r="P505" s="91"/>
      <c r="Q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row>
    <row r="506" spans="3:52">
      <c r="C506" s="91"/>
      <c r="D506" s="91"/>
      <c r="E506" s="91"/>
      <c r="F506" s="91"/>
      <c r="G506" s="91"/>
      <c r="H506" s="91"/>
      <c r="I506" s="91"/>
      <c r="J506" s="91"/>
      <c r="K506" s="91"/>
      <c r="L506" s="91"/>
      <c r="M506" s="91"/>
      <c r="N506" s="91"/>
      <c r="O506" s="91"/>
      <c r="P506" s="91"/>
      <c r="Q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row>
    <row r="507" spans="3:52">
      <c r="C507" s="91"/>
      <c r="D507" s="91"/>
      <c r="E507" s="91"/>
      <c r="F507" s="91"/>
      <c r="G507" s="91"/>
      <c r="H507" s="91"/>
      <c r="I507" s="91"/>
      <c r="J507" s="91"/>
      <c r="K507" s="91"/>
      <c r="L507" s="91"/>
      <c r="M507" s="91"/>
      <c r="N507" s="91"/>
      <c r="O507" s="91"/>
      <c r="P507" s="91"/>
      <c r="Q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row>
    <row r="508" spans="3:52">
      <c r="C508" s="91"/>
      <c r="D508" s="91"/>
      <c r="E508" s="91"/>
      <c r="F508" s="91"/>
      <c r="G508" s="91"/>
      <c r="H508" s="91"/>
      <c r="I508" s="91"/>
      <c r="J508" s="91"/>
      <c r="K508" s="91"/>
      <c r="L508" s="91"/>
      <c r="M508" s="91"/>
      <c r="N508" s="91"/>
      <c r="O508" s="91"/>
      <c r="P508" s="91"/>
      <c r="Q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row>
    <row r="509" spans="3:52">
      <c r="C509" s="91"/>
      <c r="D509" s="91"/>
      <c r="E509" s="91"/>
      <c r="F509" s="91"/>
      <c r="G509" s="91"/>
      <c r="H509" s="91"/>
      <c r="I509" s="91"/>
      <c r="J509" s="91"/>
      <c r="K509" s="91"/>
      <c r="L509" s="91"/>
      <c r="M509" s="91"/>
      <c r="N509" s="91"/>
      <c r="O509" s="91"/>
      <c r="P509" s="91"/>
      <c r="Q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row>
    <row r="510" spans="3:52">
      <c r="C510" s="91"/>
      <c r="D510" s="91"/>
      <c r="E510" s="91"/>
      <c r="F510" s="91"/>
      <c r="G510" s="91"/>
      <c r="H510" s="91"/>
      <c r="I510" s="91"/>
      <c r="J510" s="91"/>
      <c r="K510" s="91"/>
      <c r="L510" s="91"/>
      <c r="M510" s="91"/>
      <c r="N510" s="91"/>
      <c r="O510" s="91"/>
      <c r="P510" s="91"/>
      <c r="Q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row>
    <row r="511" spans="3:52">
      <c r="C511" s="91"/>
      <c r="D511" s="91"/>
      <c r="E511" s="91"/>
      <c r="F511" s="91"/>
      <c r="G511" s="91"/>
      <c r="H511" s="91"/>
      <c r="I511" s="91"/>
      <c r="J511" s="91"/>
      <c r="K511" s="91"/>
      <c r="L511" s="91"/>
      <c r="M511" s="91"/>
      <c r="N511" s="91"/>
      <c r="O511" s="91"/>
      <c r="P511" s="91"/>
      <c r="Q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row>
    <row r="512" spans="3:52">
      <c r="C512" s="91"/>
      <c r="D512" s="91"/>
      <c r="E512" s="91"/>
      <c r="F512" s="91"/>
      <c r="G512" s="91"/>
      <c r="H512" s="91"/>
      <c r="I512" s="91"/>
      <c r="J512" s="91"/>
      <c r="K512" s="91"/>
      <c r="L512" s="91"/>
      <c r="M512" s="91"/>
      <c r="N512" s="91"/>
      <c r="O512" s="91"/>
      <c r="P512" s="91"/>
      <c r="Q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row>
    <row r="513" spans="3:52">
      <c r="C513" s="91"/>
      <c r="D513" s="91"/>
      <c r="E513" s="91"/>
      <c r="F513" s="91"/>
      <c r="G513" s="91"/>
      <c r="H513" s="91"/>
      <c r="I513" s="91"/>
      <c r="J513" s="91"/>
      <c r="K513" s="91"/>
      <c r="L513" s="91"/>
      <c r="M513" s="91"/>
      <c r="N513" s="91"/>
      <c r="O513" s="91"/>
      <c r="P513" s="91"/>
      <c r="Q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row>
    <row r="514" spans="3:52">
      <c r="C514" s="91"/>
      <c r="D514" s="91"/>
      <c r="E514" s="91"/>
      <c r="F514" s="91"/>
      <c r="G514" s="91"/>
      <c r="H514" s="91"/>
      <c r="I514" s="91"/>
      <c r="J514" s="91"/>
      <c r="K514" s="91"/>
      <c r="L514" s="91"/>
      <c r="M514" s="91"/>
      <c r="N514" s="91"/>
      <c r="O514" s="91"/>
      <c r="P514" s="91"/>
      <c r="Q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row>
    <row r="515" spans="3:52">
      <c r="C515" s="91"/>
      <c r="D515" s="91"/>
      <c r="E515" s="91"/>
      <c r="F515" s="91"/>
      <c r="G515" s="91"/>
      <c r="H515" s="91"/>
      <c r="I515" s="91"/>
      <c r="J515" s="91"/>
      <c r="K515" s="91"/>
      <c r="L515" s="91"/>
      <c r="M515" s="91"/>
      <c r="N515" s="91"/>
      <c r="O515" s="91"/>
      <c r="P515" s="91"/>
      <c r="Q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row>
    <row r="516" spans="3:52">
      <c r="C516" s="91"/>
      <c r="D516" s="91"/>
      <c r="E516" s="91"/>
      <c r="F516" s="91"/>
      <c r="G516" s="91"/>
      <c r="H516" s="91"/>
      <c r="I516" s="91"/>
      <c r="J516" s="91"/>
      <c r="K516" s="91"/>
      <c r="L516" s="91"/>
      <c r="M516" s="91"/>
      <c r="N516" s="91"/>
      <c r="O516" s="91"/>
      <c r="P516" s="91"/>
      <c r="Q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row>
    <row r="517" spans="3:52">
      <c r="C517" s="91"/>
      <c r="D517" s="91"/>
      <c r="E517" s="91"/>
      <c r="F517" s="91"/>
      <c r="G517" s="91"/>
      <c r="H517" s="91"/>
      <c r="I517" s="91"/>
      <c r="J517" s="91"/>
      <c r="K517" s="91"/>
      <c r="L517" s="91"/>
      <c r="M517" s="91"/>
      <c r="N517" s="91"/>
      <c r="O517" s="91"/>
      <c r="P517" s="91"/>
      <c r="Q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row>
    <row r="518" spans="3:52">
      <c r="C518" s="91"/>
      <c r="D518" s="91"/>
      <c r="E518" s="91"/>
      <c r="F518" s="91"/>
      <c r="G518" s="91"/>
      <c r="H518" s="91"/>
      <c r="I518" s="91"/>
      <c r="J518" s="91"/>
      <c r="K518" s="91"/>
      <c r="L518" s="91"/>
      <c r="M518" s="91"/>
      <c r="N518" s="91"/>
      <c r="O518" s="91"/>
      <c r="P518" s="91"/>
      <c r="Q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row>
    <row r="519" spans="3:52">
      <c r="C519" s="91"/>
      <c r="D519" s="91"/>
      <c r="E519" s="91"/>
      <c r="F519" s="91"/>
      <c r="G519" s="91"/>
      <c r="H519" s="91"/>
      <c r="I519" s="91"/>
      <c r="J519" s="91"/>
      <c r="K519" s="91"/>
      <c r="L519" s="91"/>
      <c r="M519" s="91"/>
      <c r="N519" s="91"/>
      <c r="O519" s="91"/>
      <c r="P519" s="91"/>
      <c r="Q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row>
    <row r="520" spans="3:52">
      <c r="C520" s="91"/>
      <c r="D520" s="91"/>
      <c r="E520" s="91"/>
      <c r="F520" s="91"/>
      <c r="G520" s="91"/>
      <c r="H520" s="91"/>
      <c r="I520" s="91"/>
      <c r="J520" s="91"/>
      <c r="K520" s="91"/>
      <c r="L520" s="91"/>
      <c r="M520" s="91"/>
      <c r="N520" s="91"/>
      <c r="O520" s="91"/>
      <c r="P520" s="91"/>
      <c r="Q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row>
    <row r="521" spans="3:52">
      <c r="C521" s="91"/>
      <c r="D521" s="91"/>
      <c r="E521" s="91"/>
      <c r="F521" s="91"/>
      <c r="G521" s="91"/>
      <c r="H521" s="91"/>
      <c r="I521" s="91"/>
      <c r="J521" s="91"/>
      <c r="K521" s="91"/>
      <c r="L521" s="91"/>
      <c r="M521" s="91"/>
      <c r="N521" s="91"/>
      <c r="O521" s="91"/>
      <c r="P521" s="91"/>
      <c r="Q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row>
    <row r="522" spans="3:52">
      <c r="C522" s="91"/>
      <c r="D522" s="91"/>
      <c r="E522" s="91"/>
      <c r="F522" s="91"/>
      <c r="G522" s="91"/>
      <c r="H522" s="91"/>
      <c r="I522" s="91"/>
      <c r="J522" s="91"/>
      <c r="K522" s="91"/>
      <c r="L522" s="91"/>
      <c r="M522" s="91"/>
      <c r="N522" s="91"/>
      <c r="O522" s="91"/>
      <c r="P522" s="91"/>
      <c r="Q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row>
    <row r="523" spans="3:52">
      <c r="C523" s="91"/>
      <c r="D523" s="91"/>
      <c r="E523" s="91"/>
      <c r="F523" s="91"/>
      <c r="G523" s="91"/>
      <c r="H523" s="91"/>
      <c r="I523" s="91"/>
      <c r="J523" s="91"/>
      <c r="K523" s="91"/>
      <c r="L523" s="91"/>
      <c r="M523" s="91"/>
      <c r="N523" s="91"/>
      <c r="O523" s="91"/>
      <c r="P523" s="91"/>
      <c r="Q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row>
    <row r="524" spans="3:52">
      <c r="C524" s="91"/>
      <c r="D524" s="91"/>
      <c r="E524" s="91"/>
      <c r="F524" s="91"/>
      <c r="G524" s="91"/>
      <c r="H524" s="91"/>
      <c r="I524" s="91"/>
      <c r="J524" s="91"/>
      <c r="K524" s="91"/>
      <c r="L524" s="91"/>
      <c r="M524" s="91"/>
      <c r="N524" s="91"/>
      <c r="O524" s="91"/>
      <c r="P524" s="91"/>
      <c r="Q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row>
    <row r="525" spans="3:52">
      <c r="C525" s="91"/>
      <c r="D525" s="91"/>
      <c r="E525" s="91"/>
      <c r="F525" s="91"/>
      <c r="G525" s="91"/>
      <c r="H525" s="91"/>
      <c r="I525" s="91"/>
      <c r="J525" s="91"/>
      <c r="K525" s="91"/>
      <c r="L525" s="91"/>
      <c r="M525" s="91"/>
      <c r="N525" s="91"/>
      <c r="O525" s="91"/>
      <c r="P525" s="91"/>
      <c r="Q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row>
    <row r="526" spans="3:52">
      <c r="C526" s="91"/>
      <c r="D526" s="91"/>
      <c r="E526" s="91"/>
      <c r="F526" s="91"/>
      <c r="G526" s="91"/>
      <c r="H526" s="91"/>
      <c r="I526" s="91"/>
      <c r="J526" s="91"/>
      <c r="K526" s="91"/>
      <c r="L526" s="91"/>
      <c r="M526" s="91"/>
      <c r="N526" s="91"/>
      <c r="O526" s="91"/>
      <c r="P526" s="91"/>
      <c r="Q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row>
    <row r="527" spans="3:52">
      <c r="C527" s="91"/>
      <c r="D527" s="91"/>
      <c r="E527" s="91"/>
      <c r="F527" s="91"/>
      <c r="G527" s="91"/>
      <c r="H527" s="91"/>
      <c r="I527" s="91"/>
      <c r="J527" s="91"/>
      <c r="K527" s="91"/>
      <c r="L527" s="91"/>
      <c r="M527" s="91"/>
      <c r="N527" s="91"/>
      <c r="O527" s="91"/>
      <c r="P527" s="91"/>
      <c r="Q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row>
    <row r="528" spans="3:52">
      <c r="C528" s="91"/>
      <c r="D528" s="91"/>
      <c r="E528" s="91"/>
      <c r="F528" s="91"/>
      <c r="G528" s="91"/>
      <c r="H528" s="91"/>
      <c r="I528" s="91"/>
      <c r="J528" s="91"/>
      <c r="K528" s="91"/>
      <c r="L528" s="91"/>
      <c r="M528" s="91"/>
      <c r="N528" s="91"/>
      <c r="O528" s="91"/>
      <c r="P528" s="91"/>
      <c r="Q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row>
    <row r="529" spans="3:52">
      <c r="C529" s="91"/>
      <c r="D529" s="91"/>
      <c r="E529" s="91"/>
      <c r="F529" s="91"/>
      <c r="G529" s="91"/>
      <c r="H529" s="91"/>
      <c r="I529" s="91"/>
      <c r="J529" s="91"/>
      <c r="K529" s="91"/>
      <c r="L529" s="91"/>
      <c r="M529" s="91"/>
      <c r="N529" s="91"/>
      <c r="O529" s="91"/>
      <c r="P529" s="91"/>
      <c r="Q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row>
    <row r="530" spans="3:52">
      <c r="C530" s="91"/>
      <c r="D530" s="91"/>
      <c r="E530" s="91"/>
      <c r="F530" s="91"/>
      <c r="G530" s="91"/>
      <c r="H530" s="91"/>
      <c r="I530" s="91"/>
      <c r="J530" s="91"/>
      <c r="K530" s="91"/>
      <c r="L530" s="91"/>
      <c r="M530" s="91"/>
      <c r="N530" s="91"/>
      <c r="O530" s="91"/>
      <c r="P530" s="91"/>
      <c r="Q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row>
    <row r="531" spans="3:52">
      <c r="C531" s="91"/>
      <c r="D531" s="91"/>
      <c r="E531" s="91"/>
      <c r="F531" s="91"/>
      <c r="G531" s="91"/>
      <c r="H531" s="91"/>
      <c r="I531" s="91"/>
      <c r="J531" s="91"/>
      <c r="K531" s="91"/>
      <c r="L531" s="91"/>
      <c r="M531" s="91"/>
      <c r="N531" s="91"/>
      <c r="O531" s="91"/>
      <c r="P531" s="91"/>
      <c r="Q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row>
    <row r="532" spans="3:52">
      <c r="C532" s="91"/>
      <c r="D532" s="91"/>
      <c r="E532" s="91"/>
      <c r="F532" s="91"/>
      <c r="G532" s="91"/>
      <c r="H532" s="91"/>
      <c r="I532" s="91"/>
      <c r="J532" s="91"/>
      <c r="K532" s="91"/>
      <c r="L532" s="91"/>
      <c r="M532" s="91"/>
      <c r="N532" s="91"/>
      <c r="O532" s="91"/>
      <c r="P532" s="91"/>
      <c r="Q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row>
    <row r="533" spans="3:52">
      <c r="C533" s="91"/>
      <c r="D533" s="91"/>
      <c r="E533" s="91"/>
      <c r="F533" s="91"/>
      <c r="G533" s="91"/>
      <c r="H533" s="91"/>
      <c r="I533" s="91"/>
      <c r="J533" s="91"/>
      <c r="K533" s="91"/>
      <c r="L533" s="91"/>
      <c r="M533" s="91"/>
      <c r="N533" s="91"/>
      <c r="O533" s="91"/>
      <c r="P533" s="91"/>
      <c r="Q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row>
    <row r="534" spans="3:52">
      <c r="C534" s="91"/>
      <c r="D534" s="91"/>
      <c r="E534" s="91"/>
      <c r="F534" s="91"/>
      <c r="G534" s="91"/>
      <c r="H534" s="91"/>
      <c r="I534" s="91"/>
      <c r="J534" s="91"/>
      <c r="K534" s="91"/>
      <c r="L534" s="91"/>
      <c r="M534" s="91"/>
      <c r="N534" s="91"/>
      <c r="O534" s="91"/>
      <c r="P534" s="91"/>
      <c r="Q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row>
    <row r="535" spans="3:52">
      <c r="C535" s="91"/>
      <c r="D535" s="91"/>
      <c r="E535" s="91"/>
      <c r="F535" s="91"/>
      <c r="G535" s="91"/>
      <c r="H535" s="91"/>
      <c r="I535" s="91"/>
      <c r="J535" s="91"/>
      <c r="K535" s="91"/>
      <c r="L535" s="91"/>
      <c r="M535" s="91"/>
      <c r="N535" s="91"/>
      <c r="O535" s="91"/>
      <c r="P535" s="91"/>
      <c r="Q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row>
    <row r="536" spans="3:52">
      <c r="C536" s="91"/>
      <c r="D536" s="91"/>
      <c r="E536" s="91"/>
      <c r="F536" s="91"/>
      <c r="G536" s="91"/>
      <c r="H536" s="91"/>
      <c r="I536" s="91"/>
      <c r="J536" s="91"/>
      <c r="K536" s="91"/>
      <c r="L536" s="91"/>
      <c r="M536" s="91"/>
      <c r="N536" s="91"/>
      <c r="O536" s="91"/>
      <c r="P536" s="91"/>
      <c r="Q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row>
    <row r="537" spans="3:52">
      <c r="C537" s="91"/>
      <c r="D537" s="91"/>
      <c r="E537" s="91"/>
      <c r="F537" s="91"/>
      <c r="G537" s="91"/>
      <c r="H537" s="91"/>
      <c r="I537" s="91"/>
      <c r="J537" s="91"/>
      <c r="K537" s="91"/>
      <c r="L537" s="91"/>
      <c r="M537" s="91"/>
      <c r="N537" s="91"/>
      <c r="O537" s="91"/>
      <c r="P537" s="91"/>
      <c r="Q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row>
    <row r="538" spans="3:52">
      <c r="C538" s="91"/>
      <c r="D538" s="91"/>
      <c r="E538" s="91"/>
      <c r="F538" s="91"/>
      <c r="G538" s="91"/>
      <c r="H538" s="91"/>
      <c r="I538" s="91"/>
      <c r="J538" s="91"/>
      <c r="K538" s="91"/>
      <c r="L538" s="91"/>
      <c r="M538" s="91"/>
      <c r="N538" s="91"/>
      <c r="O538" s="91"/>
      <c r="P538" s="91"/>
      <c r="Q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row>
    <row r="539" spans="3:52">
      <c r="C539" s="91"/>
      <c r="D539" s="91"/>
      <c r="E539" s="91"/>
      <c r="F539" s="91"/>
      <c r="G539" s="91"/>
      <c r="H539" s="91"/>
      <c r="I539" s="91"/>
      <c r="J539" s="91"/>
      <c r="K539" s="91"/>
      <c r="L539" s="91"/>
      <c r="M539" s="91"/>
      <c r="N539" s="91"/>
      <c r="O539" s="91"/>
      <c r="P539" s="91"/>
      <c r="Q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row>
    <row r="540" spans="3:52">
      <c r="C540" s="91"/>
      <c r="D540" s="91"/>
      <c r="E540" s="91"/>
      <c r="F540" s="91"/>
      <c r="G540" s="91"/>
      <c r="H540" s="91"/>
      <c r="I540" s="91"/>
      <c r="J540" s="91"/>
      <c r="K540" s="91"/>
      <c r="L540" s="91"/>
      <c r="M540" s="91"/>
      <c r="N540" s="91"/>
      <c r="O540" s="91"/>
      <c r="P540" s="91"/>
      <c r="Q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row>
    <row r="541" spans="3:52">
      <c r="C541" s="91"/>
      <c r="D541" s="91"/>
      <c r="E541" s="91"/>
      <c r="F541" s="91"/>
      <c r="G541" s="91"/>
      <c r="H541" s="91"/>
      <c r="I541" s="91"/>
      <c r="J541" s="91"/>
      <c r="K541" s="91"/>
      <c r="L541" s="91"/>
      <c r="M541" s="91"/>
      <c r="N541" s="91"/>
      <c r="O541" s="91"/>
      <c r="P541" s="91"/>
      <c r="Q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row>
    <row r="542" spans="3:52">
      <c r="C542" s="91"/>
      <c r="D542" s="91"/>
      <c r="E542" s="91"/>
      <c r="F542" s="91"/>
      <c r="G542" s="91"/>
      <c r="H542" s="91"/>
      <c r="I542" s="91"/>
      <c r="J542" s="91"/>
      <c r="K542" s="91"/>
      <c r="L542" s="91"/>
      <c r="M542" s="91"/>
      <c r="N542" s="91"/>
      <c r="O542" s="91"/>
      <c r="P542" s="91"/>
      <c r="Q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row>
    <row r="543" spans="3:52">
      <c r="C543" s="91"/>
      <c r="D543" s="91"/>
      <c r="E543" s="91"/>
      <c r="F543" s="91"/>
      <c r="G543" s="91"/>
      <c r="H543" s="91"/>
      <c r="I543" s="91"/>
      <c r="J543" s="91"/>
      <c r="K543" s="91"/>
      <c r="L543" s="91"/>
      <c r="M543" s="91"/>
      <c r="N543" s="91"/>
      <c r="O543" s="91"/>
      <c r="P543" s="91"/>
      <c r="Q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row>
    <row r="544" spans="3:52">
      <c r="C544" s="91"/>
      <c r="D544" s="91"/>
      <c r="E544" s="91"/>
      <c r="F544" s="91"/>
      <c r="G544" s="91"/>
      <c r="H544" s="91"/>
      <c r="I544" s="91"/>
      <c r="J544" s="91"/>
      <c r="K544" s="91"/>
      <c r="L544" s="91"/>
      <c r="M544" s="91"/>
      <c r="N544" s="91"/>
      <c r="O544" s="91"/>
      <c r="P544" s="91"/>
      <c r="Q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row>
    <row r="545" spans="3:52">
      <c r="C545" s="91"/>
      <c r="D545" s="91"/>
      <c r="E545" s="91"/>
      <c r="F545" s="91"/>
      <c r="G545" s="91"/>
      <c r="H545" s="91"/>
      <c r="I545" s="91"/>
      <c r="J545" s="91"/>
      <c r="K545" s="91"/>
      <c r="L545" s="91"/>
      <c r="M545" s="91"/>
      <c r="N545" s="91"/>
      <c r="O545" s="91"/>
      <c r="P545" s="91"/>
      <c r="Q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row>
    <row r="546" spans="3:52">
      <c r="C546" s="91"/>
      <c r="D546" s="91"/>
      <c r="E546" s="91"/>
      <c r="F546" s="91"/>
      <c r="G546" s="91"/>
      <c r="H546" s="91"/>
      <c r="I546" s="91"/>
      <c r="J546" s="91"/>
      <c r="K546" s="91"/>
      <c r="L546" s="91"/>
      <c r="M546" s="91"/>
      <c r="N546" s="91"/>
      <c r="O546" s="91"/>
      <c r="P546" s="91"/>
      <c r="Q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row>
    <row r="547" spans="3:52">
      <c r="C547" s="91"/>
      <c r="D547" s="91"/>
      <c r="E547" s="91"/>
      <c r="F547" s="91"/>
      <c r="G547" s="91"/>
      <c r="H547" s="91"/>
      <c r="I547" s="91"/>
      <c r="J547" s="91"/>
      <c r="K547" s="91"/>
      <c r="L547" s="91"/>
      <c r="M547" s="91"/>
      <c r="N547" s="91"/>
      <c r="O547" s="91"/>
      <c r="P547" s="91"/>
      <c r="Q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row>
    <row r="548" spans="3:52">
      <c r="C548" s="91"/>
      <c r="D548" s="91"/>
      <c r="E548" s="91"/>
      <c r="F548" s="91"/>
      <c r="G548" s="91"/>
      <c r="H548" s="91"/>
      <c r="I548" s="91"/>
      <c r="J548" s="91"/>
      <c r="K548" s="91"/>
      <c r="L548" s="91"/>
      <c r="M548" s="91"/>
      <c r="N548" s="91"/>
      <c r="O548" s="91"/>
      <c r="P548" s="91"/>
      <c r="Q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row>
    <row r="549" spans="3:52">
      <c r="C549" s="91"/>
      <c r="D549" s="91"/>
      <c r="E549" s="91"/>
      <c r="F549" s="91"/>
      <c r="G549" s="91"/>
      <c r="H549" s="91"/>
      <c r="I549" s="91"/>
      <c r="J549" s="91"/>
      <c r="K549" s="91"/>
      <c r="L549" s="91"/>
      <c r="M549" s="91"/>
      <c r="N549" s="91"/>
      <c r="O549" s="91"/>
      <c r="P549" s="91"/>
      <c r="Q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row>
    <row r="550" spans="3:52">
      <c r="C550" s="91"/>
      <c r="D550" s="91"/>
      <c r="E550" s="91"/>
      <c r="F550" s="91"/>
      <c r="G550" s="91"/>
      <c r="H550" s="91"/>
      <c r="I550" s="91"/>
      <c r="J550" s="91"/>
      <c r="K550" s="91"/>
      <c r="L550" s="91"/>
      <c r="M550" s="91"/>
      <c r="N550" s="91"/>
      <c r="O550" s="91"/>
      <c r="P550" s="91"/>
      <c r="Q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row>
    <row r="551" spans="3:52">
      <c r="C551" s="91"/>
      <c r="D551" s="91"/>
      <c r="E551" s="91"/>
      <c r="F551" s="91"/>
      <c r="G551" s="91"/>
      <c r="H551" s="91"/>
      <c r="I551" s="91"/>
      <c r="J551" s="91"/>
      <c r="K551" s="91"/>
      <c r="L551" s="91"/>
      <c r="M551" s="91"/>
      <c r="N551" s="91"/>
      <c r="O551" s="91"/>
      <c r="P551" s="91"/>
      <c r="Q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row>
    <row r="552" spans="3:52">
      <c r="C552" s="91"/>
      <c r="D552" s="91"/>
      <c r="E552" s="91"/>
      <c r="F552" s="91"/>
      <c r="G552" s="91"/>
      <c r="H552" s="91"/>
      <c r="I552" s="91"/>
      <c r="J552" s="91"/>
      <c r="K552" s="91"/>
      <c r="L552" s="91"/>
      <c r="M552" s="91"/>
      <c r="N552" s="91"/>
      <c r="O552" s="91"/>
      <c r="P552" s="91"/>
      <c r="Q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row>
    <row r="553" spans="3:52">
      <c r="C553" s="91"/>
      <c r="D553" s="91"/>
      <c r="E553" s="91"/>
      <c r="F553" s="91"/>
      <c r="G553" s="91"/>
      <c r="H553" s="91"/>
      <c r="I553" s="91"/>
      <c r="J553" s="91"/>
      <c r="K553" s="91"/>
      <c r="L553" s="91"/>
      <c r="M553" s="91"/>
      <c r="N553" s="91"/>
      <c r="O553" s="91"/>
      <c r="P553" s="91"/>
      <c r="Q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row>
    <row r="554" spans="3:52">
      <c r="C554" s="91"/>
      <c r="D554" s="91"/>
      <c r="E554" s="91"/>
      <c r="F554" s="91"/>
      <c r="G554" s="91"/>
      <c r="H554" s="91"/>
      <c r="I554" s="91"/>
      <c r="J554" s="91"/>
      <c r="K554" s="91"/>
      <c r="L554" s="91"/>
      <c r="M554" s="91"/>
      <c r="N554" s="91"/>
      <c r="O554" s="91"/>
      <c r="P554" s="91"/>
      <c r="Q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row>
    <row r="555" spans="3:52">
      <c r="C555" s="91"/>
      <c r="D555" s="91"/>
      <c r="E555" s="91"/>
      <c r="F555" s="91"/>
      <c r="G555" s="91"/>
      <c r="H555" s="91"/>
      <c r="I555" s="91"/>
      <c r="J555" s="91"/>
      <c r="K555" s="91"/>
      <c r="L555" s="91"/>
      <c r="M555" s="91"/>
      <c r="N555" s="91"/>
      <c r="O555" s="91"/>
      <c r="P555" s="91"/>
      <c r="Q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row>
    <row r="556" spans="3:52">
      <c r="C556" s="91"/>
      <c r="D556" s="91"/>
      <c r="E556" s="91"/>
      <c r="F556" s="91"/>
      <c r="G556" s="91"/>
      <c r="H556" s="91"/>
      <c r="I556" s="91"/>
      <c r="J556" s="91"/>
      <c r="K556" s="91"/>
      <c r="L556" s="91"/>
      <c r="M556" s="91"/>
      <c r="N556" s="91"/>
      <c r="O556" s="91"/>
      <c r="P556" s="91"/>
      <c r="Q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row>
    <row r="557" spans="3:52">
      <c r="C557" s="91"/>
      <c r="D557" s="91"/>
      <c r="E557" s="91"/>
      <c r="F557" s="91"/>
      <c r="G557" s="91"/>
      <c r="H557" s="91"/>
      <c r="I557" s="91"/>
      <c r="J557" s="91"/>
      <c r="K557" s="91"/>
      <c r="L557" s="91"/>
      <c r="M557" s="91"/>
      <c r="N557" s="91"/>
      <c r="O557" s="91"/>
      <c r="P557" s="91"/>
      <c r="Q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row>
    <row r="558" spans="3:52">
      <c r="C558" s="91"/>
      <c r="D558" s="91"/>
      <c r="E558" s="91"/>
      <c r="F558" s="91"/>
      <c r="G558" s="91"/>
      <c r="H558" s="91"/>
      <c r="I558" s="91"/>
      <c r="J558" s="91"/>
      <c r="K558" s="91"/>
      <c r="L558" s="91"/>
      <c r="M558" s="91"/>
      <c r="N558" s="91"/>
      <c r="O558" s="91"/>
      <c r="P558" s="91"/>
      <c r="Q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row>
    <row r="559" spans="3:52">
      <c r="C559" s="91"/>
      <c r="D559" s="91"/>
      <c r="E559" s="91"/>
      <c r="F559" s="91"/>
      <c r="G559" s="91"/>
      <c r="H559" s="91"/>
      <c r="I559" s="91"/>
      <c r="J559" s="91"/>
      <c r="K559" s="91"/>
      <c r="L559" s="91"/>
      <c r="M559" s="91"/>
      <c r="N559" s="91"/>
      <c r="O559" s="91"/>
      <c r="P559" s="91"/>
      <c r="Q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row>
    <row r="560" spans="3:52">
      <c r="C560" s="91"/>
      <c r="D560" s="91"/>
      <c r="E560" s="91"/>
      <c r="F560" s="91"/>
      <c r="G560" s="91"/>
      <c r="H560" s="91"/>
      <c r="I560" s="91"/>
      <c r="J560" s="91"/>
      <c r="K560" s="91"/>
      <c r="L560" s="91"/>
      <c r="M560" s="91"/>
      <c r="N560" s="91"/>
      <c r="O560" s="91"/>
      <c r="P560" s="91"/>
      <c r="Q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row>
    <row r="561" spans="3:52">
      <c r="C561" s="91"/>
      <c r="D561" s="91"/>
      <c r="E561" s="91"/>
      <c r="F561" s="91"/>
      <c r="G561" s="91"/>
      <c r="H561" s="91"/>
      <c r="I561" s="91"/>
      <c r="J561" s="91"/>
      <c r="K561" s="91"/>
      <c r="L561" s="91"/>
      <c r="M561" s="91"/>
      <c r="N561" s="91"/>
      <c r="O561" s="91"/>
      <c r="P561" s="91"/>
      <c r="Q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row>
    <row r="562" spans="3:52">
      <c r="C562" s="91"/>
      <c r="D562" s="91"/>
      <c r="E562" s="91"/>
      <c r="F562" s="91"/>
      <c r="G562" s="91"/>
      <c r="H562" s="91"/>
      <c r="I562" s="91"/>
      <c r="J562" s="91"/>
      <c r="K562" s="91"/>
      <c r="L562" s="91"/>
      <c r="M562" s="91"/>
      <c r="N562" s="91"/>
      <c r="O562" s="91"/>
      <c r="P562" s="91"/>
      <c r="Q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row>
    <row r="563" spans="3:52">
      <c r="C563" s="91"/>
      <c r="D563" s="91"/>
      <c r="E563" s="91"/>
      <c r="F563" s="91"/>
      <c r="G563" s="91"/>
      <c r="H563" s="91"/>
      <c r="I563" s="91"/>
      <c r="J563" s="91"/>
      <c r="K563" s="91"/>
      <c r="L563" s="91"/>
      <c r="M563" s="91"/>
      <c r="N563" s="91"/>
      <c r="O563" s="91"/>
      <c r="P563" s="91"/>
      <c r="Q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row>
    <row r="564" spans="3:52">
      <c r="C564" s="91"/>
      <c r="D564" s="91"/>
      <c r="E564" s="91"/>
      <c r="F564" s="91"/>
      <c r="G564" s="91"/>
      <c r="H564" s="91"/>
      <c r="I564" s="91"/>
      <c r="J564" s="91"/>
      <c r="K564" s="91"/>
      <c r="L564" s="91"/>
      <c r="M564" s="91"/>
      <c r="N564" s="91"/>
      <c r="O564" s="91"/>
      <c r="P564" s="91"/>
      <c r="Q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row>
    <row r="565" spans="3:52">
      <c r="C565" s="91"/>
      <c r="D565" s="91"/>
      <c r="E565" s="91"/>
      <c r="F565" s="91"/>
      <c r="G565" s="91"/>
      <c r="H565" s="91"/>
      <c r="I565" s="91"/>
      <c r="J565" s="91"/>
      <c r="K565" s="91"/>
      <c r="L565" s="91"/>
      <c r="M565" s="91"/>
      <c r="N565" s="91"/>
      <c r="O565" s="91"/>
      <c r="P565" s="91"/>
      <c r="Q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row>
    <row r="566" spans="3:52">
      <c r="C566" s="91"/>
      <c r="D566" s="91"/>
      <c r="E566" s="91"/>
      <c r="F566" s="91"/>
      <c r="G566" s="91"/>
      <c r="H566" s="91"/>
      <c r="I566" s="91"/>
      <c r="J566" s="91"/>
      <c r="K566" s="91"/>
      <c r="L566" s="91"/>
      <c r="M566" s="91"/>
      <c r="N566" s="91"/>
      <c r="O566" s="91"/>
      <c r="P566" s="91"/>
      <c r="Q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row>
    <row r="567" spans="3:52">
      <c r="C567" s="91"/>
      <c r="D567" s="91"/>
      <c r="E567" s="91"/>
      <c r="F567" s="91"/>
      <c r="G567" s="91"/>
      <c r="H567" s="91"/>
      <c r="I567" s="91"/>
      <c r="J567" s="91"/>
      <c r="K567" s="91"/>
      <c r="L567" s="91"/>
      <c r="M567" s="91"/>
      <c r="N567" s="91"/>
      <c r="O567" s="91"/>
      <c r="P567" s="91"/>
      <c r="Q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row>
    <row r="568" spans="3:52">
      <c r="C568" s="91"/>
      <c r="D568" s="91"/>
      <c r="E568" s="91"/>
      <c r="F568" s="91"/>
      <c r="G568" s="91"/>
      <c r="H568" s="91"/>
      <c r="I568" s="91"/>
      <c r="J568" s="91"/>
      <c r="K568" s="91"/>
      <c r="L568" s="91"/>
      <c r="M568" s="91"/>
      <c r="N568" s="91"/>
      <c r="O568" s="91"/>
      <c r="P568" s="91"/>
      <c r="Q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row>
    <row r="569" spans="3:52">
      <c r="C569" s="91"/>
      <c r="D569" s="91"/>
      <c r="E569" s="91"/>
      <c r="F569" s="91"/>
      <c r="G569" s="91"/>
      <c r="H569" s="91"/>
      <c r="I569" s="91"/>
      <c r="J569" s="91"/>
      <c r="K569" s="91"/>
      <c r="L569" s="91"/>
      <c r="M569" s="91"/>
      <c r="N569" s="91"/>
      <c r="O569" s="91"/>
      <c r="P569" s="91"/>
      <c r="Q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row>
    <row r="570" spans="3:52">
      <c r="C570" s="91"/>
      <c r="D570" s="91"/>
      <c r="E570" s="91"/>
      <c r="F570" s="91"/>
      <c r="G570" s="91"/>
      <c r="H570" s="91"/>
      <c r="I570" s="91"/>
      <c r="J570" s="91"/>
      <c r="K570" s="91"/>
      <c r="L570" s="91"/>
      <c r="M570" s="91"/>
      <c r="N570" s="91"/>
      <c r="O570" s="91"/>
      <c r="P570" s="91"/>
      <c r="Q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row>
    <row r="571" spans="3:52">
      <c r="C571" s="91"/>
      <c r="D571" s="91"/>
      <c r="E571" s="91"/>
      <c r="F571" s="91"/>
      <c r="G571" s="91"/>
      <c r="H571" s="91"/>
      <c r="I571" s="91"/>
      <c r="J571" s="91"/>
      <c r="K571" s="91"/>
      <c r="L571" s="91"/>
      <c r="M571" s="91"/>
      <c r="N571" s="91"/>
      <c r="O571" s="91"/>
      <c r="P571" s="91"/>
      <c r="Q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row>
    <row r="572" spans="3:52">
      <c r="C572" s="91"/>
      <c r="D572" s="91"/>
      <c r="E572" s="91"/>
      <c r="F572" s="91"/>
      <c r="G572" s="91"/>
      <c r="H572" s="91"/>
      <c r="I572" s="91"/>
      <c r="J572" s="91"/>
      <c r="K572" s="91"/>
      <c r="L572" s="91"/>
      <c r="M572" s="91"/>
      <c r="N572" s="91"/>
      <c r="O572" s="91"/>
      <c r="P572" s="91"/>
      <c r="Q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row>
    <row r="573" spans="3:52">
      <c r="C573" s="91"/>
      <c r="D573" s="91"/>
      <c r="E573" s="91"/>
      <c r="F573" s="91"/>
      <c r="G573" s="91"/>
      <c r="H573" s="91"/>
      <c r="I573" s="91"/>
      <c r="J573" s="91"/>
      <c r="K573" s="91"/>
      <c r="L573" s="91"/>
      <c r="M573" s="91"/>
      <c r="N573" s="91"/>
      <c r="O573" s="91"/>
      <c r="P573" s="91"/>
      <c r="Q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row>
    <row r="574" spans="3:52">
      <c r="C574" s="91"/>
      <c r="D574" s="91"/>
      <c r="E574" s="91"/>
      <c r="F574" s="91"/>
      <c r="G574" s="91"/>
      <c r="H574" s="91"/>
      <c r="I574" s="91"/>
      <c r="J574" s="91"/>
      <c r="K574" s="91"/>
      <c r="L574" s="91"/>
      <c r="M574" s="91"/>
      <c r="N574" s="91"/>
      <c r="O574" s="91"/>
      <c r="P574" s="91"/>
      <c r="Q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row>
    <row r="575" spans="3:52">
      <c r="C575" s="91"/>
      <c r="D575" s="91"/>
      <c r="E575" s="91"/>
      <c r="F575" s="91"/>
      <c r="G575" s="91"/>
      <c r="H575" s="91"/>
      <c r="I575" s="91"/>
      <c r="J575" s="91"/>
      <c r="K575" s="91"/>
      <c r="L575" s="91"/>
      <c r="M575" s="91"/>
      <c r="N575" s="91"/>
      <c r="O575" s="91"/>
      <c r="P575" s="91"/>
      <c r="Q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row>
    <row r="576" spans="3:52">
      <c r="C576" s="91"/>
      <c r="D576" s="91"/>
      <c r="E576" s="91"/>
      <c r="F576" s="91"/>
      <c r="G576" s="91"/>
      <c r="H576" s="91"/>
      <c r="I576" s="91"/>
      <c r="J576" s="91"/>
      <c r="K576" s="91"/>
      <c r="L576" s="91"/>
      <c r="M576" s="91"/>
      <c r="N576" s="91"/>
      <c r="O576" s="91"/>
      <c r="P576" s="91"/>
      <c r="Q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row>
    <row r="577" spans="3:52">
      <c r="C577" s="91"/>
      <c r="D577" s="91"/>
      <c r="E577" s="91"/>
      <c r="F577" s="91"/>
      <c r="G577" s="91"/>
      <c r="H577" s="91"/>
      <c r="I577" s="91"/>
      <c r="J577" s="91"/>
      <c r="K577" s="91"/>
      <c r="L577" s="91"/>
      <c r="M577" s="91"/>
      <c r="N577" s="91"/>
      <c r="O577" s="91"/>
      <c r="P577" s="91"/>
      <c r="Q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row>
    <row r="578" spans="3:52">
      <c r="C578" s="91"/>
      <c r="D578" s="91"/>
      <c r="E578" s="91"/>
      <c r="F578" s="91"/>
      <c r="G578" s="91"/>
      <c r="H578" s="91"/>
      <c r="I578" s="91"/>
      <c r="J578" s="91"/>
      <c r="K578" s="91"/>
      <c r="L578" s="91"/>
      <c r="M578" s="91"/>
      <c r="N578" s="91"/>
      <c r="O578" s="91"/>
      <c r="P578" s="91"/>
      <c r="Q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row>
    <row r="579" spans="3:52">
      <c r="C579" s="91"/>
      <c r="D579" s="91"/>
      <c r="E579" s="91"/>
      <c r="F579" s="91"/>
      <c r="G579" s="91"/>
      <c r="H579" s="91"/>
      <c r="I579" s="91"/>
      <c r="J579" s="91"/>
      <c r="K579" s="91"/>
      <c r="L579" s="91"/>
      <c r="M579" s="91"/>
      <c r="N579" s="91"/>
      <c r="O579" s="91"/>
      <c r="P579" s="91"/>
      <c r="Q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row>
    <row r="580" spans="3:52">
      <c r="C580" s="91"/>
      <c r="D580" s="91"/>
      <c r="E580" s="91"/>
      <c r="F580" s="91"/>
      <c r="G580" s="91"/>
      <c r="H580" s="91"/>
      <c r="I580" s="91"/>
      <c r="J580" s="91"/>
      <c r="K580" s="91"/>
      <c r="L580" s="91"/>
      <c r="M580" s="91"/>
      <c r="N580" s="91"/>
      <c r="O580" s="91"/>
      <c r="P580" s="91"/>
      <c r="Q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row>
    <row r="581" spans="3:52">
      <c r="C581" s="91"/>
      <c r="D581" s="91"/>
      <c r="E581" s="91"/>
      <c r="F581" s="91"/>
      <c r="G581" s="91"/>
      <c r="H581" s="91"/>
      <c r="I581" s="91"/>
      <c r="J581" s="91"/>
      <c r="K581" s="91"/>
      <c r="L581" s="91"/>
      <c r="M581" s="91"/>
      <c r="N581" s="91"/>
      <c r="O581" s="91"/>
      <c r="P581" s="91"/>
      <c r="Q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row>
    <row r="582" spans="3:52">
      <c r="C582" s="91"/>
      <c r="D582" s="91"/>
      <c r="E582" s="91"/>
      <c r="F582" s="91"/>
      <c r="G582" s="91"/>
      <c r="H582" s="91"/>
      <c r="I582" s="91"/>
      <c r="J582" s="91"/>
      <c r="K582" s="91"/>
      <c r="L582" s="91"/>
      <c r="M582" s="91"/>
      <c r="N582" s="91"/>
      <c r="O582" s="91"/>
      <c r="P582" s="91"/>
      <c r="Q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row>
    <row r="583" spans="3:52">
      <c r="C583" s="91"/>
      <c r="D583" s="91"/>
      <c r="E583" s="91"/>
      <c r="F583" s="91"/>
      <c r="G583" s="91"/>
      <c r="H583" s="91"/>
      <c r="I583" s="91"/>
      <c r="J583" s="91"/>
      <c r="K583" s="91"/>
      <c r="L583" s="91"/>
      <c r="M583" s="91"/>
      <c r="N583" s="91"/>
      <c r="O583" s="91"/>
      <c r="P583" s="91"/>
      <c r="Q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row>
    <row r="584" spans="3:52">
      <c r="C584" s="91"/>
      <c r="D584" s="91"/>
      <c r="E584" s="91"/>
      <c r="F584" s="91"/>
      <c r="G584" s="91"/>
      <c r="H584" s="91"/>
      <c r="I584" s="91"/>
      <c r="J584" s="91"/>
      <c r="K584" s="91"/>
      <c r="L584" s="91"/>
      <c r="M584" s="91"/>
      <c r="N584" s="91"/>
      <c r="O584" s="91"/>
      <c r="P584" s="91"/>
      <c r="Q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row>
    <row r="585" spans="3:52">
      <c r="C585" s="91"/>
      <c r="D585" s="91"/>
      <c r="E585" s="91"/>
      <c r="F585" s="91"/>
      <c r="G585" s="91"/>
      <c r="H585" s="91"/>
      <c r="I585" s="91"/>
      <c r="J585" s="91"/>
      <c r="K585" s="91"/>
      <c r="L585" s="91"/>
      <c r="M585" s="91"/>
      <c r="N585" s="91"/>
      <c r="O585" s="91"/>
      <c r="P585" s="91"/>
      <c r="Q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row>
    <row r="586" spans="3:52">
      <c r="C586" s="91"/>
      <c r="D586" s="91"/>
      <c r="E586" s="91"/>
      <c r="F586" s="91"/>
      <c r="G586" s="91"/>
      <c r="H586" s="91"/>
      <c r="I586" s="91"/>
      <c r="J586" s="91"/>
      <c r="K586" s="91"/>
      <c r="L586" s="91"/>
      <c r="M586" s="91"/>
      <c r="N586" s="91"/>
      <c r="O586" s="91"/>
      <c r="P586" s="91"/>
      <c r="Q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row>
    <row r="587" spans="3:52">
      <c r="C587" s="91"/>
      <c r="D587" s="91"/>
      <c r="E587" s="91"/>
      <c r="F587" s="91"/>
      <c r="G587" s="91"/>
      <c r="H587" s="91"/>
      <c r="I587" s="91"/>
      <c r="J587" s="91"/>
      <c r="K587" s="91"/>
      <c r="L587" s="91"/>
      <c r="M587" s="91"/>
      <c r="N587" s="91"/>
      <c r="O587" s="91"/>
      <c r="P587" s="91"/>
      <c r="Q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row>
    <row r="588" spans="3:52">
      <c r="C588" s="91"/>
      <c r="D588" s="91"/>
      <c r="E588" s="91"/>
      <c r="F588" s="91"/>
      <c r="G588" s="91"/>
      <c r="H588" s="91"/>
      <c r="I588" s="91"/>
      <c r="J588" s="91"/>
      <c r="K588" s="91"/>
      <c r="L588" s="91"/>
      <c r="M588" s="91"/>
      <c r="N588" s="91"/>
      <c r="O588" s="91"/>
      <c r="P588" s="91"/>
      <c r="Q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row>
    <row r="589" spans="3:52">
      <c r="C589" s="91"/>
      <c r="D589" s="91"/>
      <c r="E589" s="91"/>
      <c r="F589" s="91"/>
      <c r="G589" s="91"/>
      <c r="H589" s="91"/>
      <c r="I589" s="91"/>
      <c r="J589" s="91"/>
      <c r="K589" s="91"/>
      <c r="L589" s="91"/>
      <c r="M589" s="91"/>
      <c r="N589" s="91"/>
      <c r="O589" s="91"/>
      <c r="P589" s="91"/>
      <c r="Q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row>
    <row r="590" spans="3:52">
      <c r="C590" s="91"/>
      <c r="D590" s="91"/>
      <c r="E590" s="91"/>
      <c r="F590" s="91"/>
      <c r="G590" s="91"/>
      <c r="H590" s="91"/>
      <c r="I590" s="91"/>
      <c r="J590" s="91"/>
      <c r="K590" s="91"/>
      <c r="L590" s="91"/>
      <c r="M590" s="91"/>
      <c r="N590" s="91"/>
      <c r="O590" s="91"/>
      <c r="P590" s="91"/>
      <c r="Q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row>
    <row r="591" spans="3:52">
      <c r="C591" s="91"/>
      <c r="D591" s="91"/>
      <c r="E591" s="91"/>
      <c r="F591" s="91"/>
      <c r="G591" s="91"/>
      <c r="H591" s="91"/>
      <c r="I591" s="91"/>
      <c r="J591" s="91"/>
      <c r="K591" s="91"/>
      <c r="L591" s="91"/>
      <c r="M591" s="91"/>
      <c r="N591" s="91"/>
      <c r="O591" s="91"/>
      <c r="P591" s="91"/>
      <c r="Q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row>
    <row r="592" spans="3:52">
      <c r="C592" s="91"/>
      <c r="D592" s="91"/>
      <c r="E592" s="91"/>
      <c r="F592" s="91"/>
      <c r="G592" s="91"/>
      <c r="H592" s="91"/>
      <c r="I592" s="91"/>
      <c r="J592" s="91"/>
      <c r="K592" s="91"/>
      <c r="L592" s="91"/>
      <c r="M592" s="91"/>
      <c r="N592" s="91"/>
      <c r="O592" s="91"/>
      <c r="P592" s="91"/>
      <c r="Q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row>
    <row r="593" spans="3:52">
      <c r="C593" s="91"/>
      <c r="D593" s="91"/>
      <c r="E593" s="91"/>
      <c r="F593" s="91"/>
      <c r="G593" s="91"/>
      <c r="H593" s="91"/>
      <c r="I593" s="91"/>
      <c r="J593" s="91"/>
      <c r="K593" s="91"/>
      <c r="L593" s="91"/>
      <c r="M593" s="91"/>
      <c r="N593" s="91"/>
      <c r="O593" s="91"/>
      <c r="P593" s="91"/>
      <c r="Q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row>
    <row r="594" spans="3:52">
      <c r="C594" s="91"/>
      <c r="D594" s="91"/>
      <c r="E594" s="91"/>
      <c r="F594" s="91"/>
      <c r="G594" s="91"/>
      <c r="H594" s="91"/>
      <c r="I594" s="91"/>
      <c r="J594" s="91"/>
      <c r="K594" s="91"/>
      <c r="L594" s="91"/>
      <c r="M594" s="91"/>
      <c r="N594" s="91"/>
      <c r="O594" s="91"/>
      <c r="P594" s="91"/>
      <c r="Q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row>
    <row r="595" spans="3:52">
      <c r="C595" s="91"/>
      <c r="D595" s="91"/>
      <c r="E595" s="91"/>
      <c r="F595" s="91"/>
      <c r="G595" s="91"/>
      <c r="H595" s="91"/>
      <c r="I595" s="91"/>
      <c r="J595" s="91"/>
      <c r="K595" s="91"/>
      <c r="L595" s="91"/>
      <c r="M595" s="91"/>
      <c r="N595" s="91"/>
      <c r="O595" s="91"/>
      <c r="P595" s="91"/>
      <c r="Q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row>
    <row r="596" spans="3:52">
      <c r="C596" s="91"/>
      <c r="D596" s="91"/>
      <c r="E596" s="91"/>
      <c r="F596" s="91"/>
      <c r="G596" s="91"/>
      <c r="H596" s="91"/>
      <c r="I596" s="91"/>
      <c r="J596" s="91"/>
      <c r="K596" s="91"/>
      <c r="L596" s="91"/>
      <c r="M596" s="91"/>
      <c r="N596" s="91"/>
      <c r="O596" s="91"/>
      <c r="P596" s="91"/>
      <c r="Q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row>
    <row r="597" spans="3:52">
      <c r="C597" s="91"/>
      <c r="D597" s="91"/>
      <c r="E597" s="91"/>
      <c r="F597" s="91"/>
      <c r="G597" s="91"/>
      <c r="H597" s="91"/>
      <c r="I597" s="91"/>
      <c r="J597" s="91"/>
      <c r="K597" s="91"/>
      <c r="L597" s="91"/>
      <c r="M597" s="91"/>
      <c r="N597" s="91"/>
      <c r="O597" s="91"/>
      <c r="P597" s="91"/>
      <c r="Q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row>
    <row r="598" spans="3:52">
      <c r="C598" s="91"/>
      <c r="D598" s="91"/>
      <c r="E598" s="91"/>
      <c r="F598" s="91"/>
      <c r="G598" s="91"/>
      <c r="H598" s="91"/>
      <c r="I598" s="91"/>
      <c r="J598" s="91"/>
      <c r="K598" s="91"/>
      <c r="L598" s="91"/>
      <c r="M598" s="91"/>
      <c r="N598" s="91"/>
      <c r="O598" s="91"/>
      <c r="P598" s="91"/>
      <c r="Q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row>
    <row r="599" spans="3:52">
      <c r="C599" s="91"/>
      <c r="D599" s="91"/>
      <c r="E599" s="91"/>
      <c r="F599" s="91"/>
      <c r="G599" s="91"/>
      <c r="H599" s="91"/>
      <c r="I599" s="91"/>
      <c r="J599" s="91"/>
      <c r="K599" s="91"/>
      <c r="L599" s="91"/>
      <c r="M599" s="91"/>
      <c r="N599" s="91"/>
      <c r="O599" s="91"/>
      <c r="P599" s="91"/>
      <c r="Q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row>
    <row r="600" spans="3:52">
      <c r="C600" s="91"/>
      <c r="D600" s="91"/>
      <c r="E600" s="91"/>
      <c r="F600" s="91"/>
      <c r="G600" s="91"/>
      <c r="H600" s="91"/>
      <c r="I600" s="91"/>
      <c r="J600" s="91"/>
      <c r="K600" s="91"/>
      <c r="L600" s="91"/>
      <c r="M600" s="91"/>
      <c r="N600" s="91"/>
      <c r="O600" s="91"/>
      <c r="P600" s="91"/>
      <c r="Q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row>
    <row r="601" spans="3:52">
      <c r="C601" s="91"/>
      <c r="D601" s="91"/>
      <c r="E601" s="91"/>
      <c r="F601" s="91"/>
      <c r="G601" s="91"/>
      <c r="H601" s="91"/>
      <c r="I601" s="91"/>
      <c r="J601" s="91"/>
      <c r="K601" s="91"/>
      <c r="L601" s="91"/>
      <c r="M601" s="91"/>
      <c r="N601" s="91"/>
      <c r="O601" s="91"/>
      <c r="P601" s="91"/>
      <c r="Q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row>
    <row r="602" spans="3:52">
      <c r="C602" s="91"/>
      <c r="D602" s="91"/>
      <c r="E602" s="91"/>
      <c r="F602" s="91"/>
      <c r="G602" s="91"/>
      <c r="H602" s="91"/>
      <c r="I602" s="91"/>
      <c r="J602" s="91"/>
      <c r="K602" s="91"/>
      <c r="L602" s="91"/>
      <c r="M602" s="91"/>
      <c r="N602" s="91"/>
      <c r="O602" s="91"/>
      <c r="P602" s="91"/>
      <c r="Q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row>
    <row r="603" spans="3:52">
      <c r="C603" s="91"/>
      <c r="D603" s="91"/>
      <c r="E603" s="91"/>
      <c r="F603" s="91"/>
      <c r="G603" s="91"/>
      <c r="H603" s="91"/>
      <c r="I603" s="91"/>
      <c r="J603" s="91"/>
      <c r="K603" s="91"/>
      <c r="L603" s="91"/>
      <c r="M603" s="91"/>
      <c r="N603" s="91"/>
      <c r="O603" s="91"/>
      <c r="P603" s="91"/>
      <c r="Q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row>
    <row r="604" spans="3:52">
      <c r="C604" s="91"/>
      <c r="D604" s="91"/>
      <c r="E604" s="91"/>
      <c r="F604" s="91"/>
      <c r="G604" s="91"/>
      <c r="H604" s="91"/>
      <c r="I604" s="91"/>
      <c r="J604" s="91"/>
      <c r="K604" s="91"/>
      <c r="L604" s="91"/>
      <c r="M604" s="91"/>
      <c r="N604" s="91"/>
      <c r="O604" s="91"/>
      <c r="P604" s="91"/>
      <c r="Q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row>
    <row r="605" spans="3:52">
      <c r="C605" s="91"/>
      <c r="D605" s="91"/>
      <c r="E605" s="91"/>
      <c r="F605" s="91"/>
      <c r="G605" s="91"/>
      <c r="H605" s="91"/>
      <c r="I605" s="91"/>
      <c r="J605" s="91"/>
      <c r="K605" s="91"/>
      <c r="L605" s="91"/>
      <c r="M605" s="91"/>
      <c r="N605" s="91"/>
      <c r="O605" s="91"/>
      <c r="P605" s="91"/>
      <c r="Q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row>
    <row r="606" spans="3:52">
      <c r="C606" s="91"/>
      <c r="D606" s="91"/>
      <c r="E606" s="91"/>
      <c r="F606" s="91"/>
      <c r="G606" s="91"/>
      <c r="H606" s="91"/>
      <c r="I606" s="91"/>
      <c r="J606" s="91"/>
      <c r="K606" s="91"/>
      <c r="L606" s="91"/>
      <c r="M606" s="91"/>
      <c r="N606" s="91"/>
      <c r="O606" s="91"/>
      <c r="P606" s="91"/>
      <c r="Q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row>
    <row r="607" spans="3:52">
      <c r="C607" s="91"/>
      <c r="D607" s="91"/>
      <c r="E607" s="91"/>
      <c r="F607" s="91"/>
      <c r="G607" s="91"/>
      <c r="H607" s="91"/>
      <c r="I607" s="91"/>
      <c r="J607" s="91"/>
      <c r="K607" s="91"/>
      <c r="L607" s="91"/>
      <c r="M607" s="91"/>
      <c r="N607" s="91"/>
      <c r="O607" s="91"/>
      <c r="P607" s="91"/>
      <c r="Q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row>
    <row r="608" spans="3:52">
      <c r="C608" s="91"/>
      <c r="D608" s="91"/>
      <c r="E608" s="91"/>
      <c r="F608" s="91"/>
      <c r="G608" s="91"/>
      <c r="H608" s="91"/>
      <c r="I608" s="91"/>
      <c r="J608" s="91"/>
      <c r="K608" s="91"/>
      <c r="L608" s="91"/>
      <c r="M608" s="91"/>
      <c r="N608" s="91"/>
      <c r="O608" s="91"/>
      <c r="P608" s="91"/>
      <c r="Q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row>
    <row r="609" spans="3:52">
      <c r="C609" s="91"/>
      <c r="D609" s="91"/>
      <c r="E609" s="91"/>
      <c r="F609" s="91"/>
      <c r="G609" s="91"/>
      <c r="H609" s="91"/>
      <c r="I609" s="91"/>
      <c r="J609" s="91"/>
      <c r="K609" s="91"/>
      <c r="L609" s="91"/>
      <c r="M609" s="91"/>
      <c r="N609" s="91"/>
      <c r="O609" s="91"/>
      <c r="P609" s="91"/>
      <c r="Q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row>
    <row r="610" spans="3:52">
      <c r="C610" s="91"/>
      <c r="D610" s="91"/>
      <c r="E610" s="91"/>
      <c r="F610" s="91"/>
      <c r="G610" s="91"/>
      <c r="H610" s="91"/>
      <c r="I610" s="91"/>
      <c r="J610" s="91"/>
      <c r="K610" s="91"/>
      <c r="L610" s="91"/>
      <c r="M610" s="91"/>
      <c r="N610" s="91"/>
      <c r="O610" s="91"/>
      <c r="P610" s="91"/>
      <c r="Q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row>
    <row r="611" spans="3:52">
      <c r="C611" s="91"/>
      <c r="D611" s="91"/>
      <c r="E611" s="91"/>
      <c r="F611" s="91"/>
      <c r="G611" s="91"/>
      <c r="H611" s="91"/>
      <c r="I611" s="91"/>
      <c r="J611" s="91"/>
      <c r="K611" s="91"/>
      <c r="L611" s="91"/>
      <c r="M611" s="91"/>
      <c r="N611" s="91"/>
      <c r="O611" s="91"/>
      <c r="P611" s="91"/>
      <c r="Q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row>
    <row r="612" spans="3:52">
      <c r="C612" s="91"/>
      <c r="D612" s="91"/>
      <c r="E612" s="91"/>
      <c r="F612" s="91"/>
      <c r="G612" s="91"/>
      <c r="H612" s="91"/>
      <c r="I612" s="91"/>
      <c r="J612" s="91"/>
      <c r="K612" s="91"/>
      <c r="L612" s="91"/>
      <c r="M612" s="91"/>
      <c r="N612" s="91"/>
      <c r="O612" s="91"/>
      <c r="P612" s="91"/>
      <c r="Q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row>
    <row r="613" spans="3:52">
      <c r="C613" s="91"/>
      <c r="D613" s="91"/>
      <c r="E613" s="91"/>
      <c r="F613" s="91"/>
      <c r="G613" s="91"/>
      <c r="H613" s="91"/>
      <c r="I613" s="91"/>
      <c r="J613" s="91"/>
      <c r="K613" s="91"/>
      <c r="L613" s="91"/>
      <c r="M613" s="91"/>
      <c r="N613" s="91"/>
      <c r="O613" s="91"/>
      <c r="P613" s="91"/>
      <c r="Q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row>
    <row r="614" spans="3:52">
      <c r="C614" s="91"/>
      <c r="D614" s="91"/>
      <c r="E614" s="91"/>
      <c r="F614" s="91"/>
      <c r="G614" s="91"/>
      <c r="H614" s="91"/>
      <c r="I614" s="91"/>
      <c r="J614" s="91"/>
      <c r="K614" s="91"/>
      <c r="L614" s="91"/>
      <c r="M614" s="91"/>
      <c r="N614" s="91"/>
      <c r="O614" s="91"/>
      <c r="P614" s="91"/>
      <c r="Q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row>
    <row r="615" spans="3:52">
      <c r="C615" s="91"/>
      <c r="D615" s="91"/>
      <c r="E615" s="91"/>
      <c r="F615" s="91"/>
      <c r="G615" s="91"/>
      <c r="H615" s="91"/>
      <c r="I615" s="91"/>
      <c r="J615" s="91"/>
      <c r="K615" s="91"/>
      <c r="L615" s="91"/>
      <c r="M615" s="91"/>
      <c r="N615" s="91"/>
      <c r="O615" s="91"/>
      <c r="P615" s="91"/>
      <c r="Q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row>
    <row r="616" spans="3:52">
      <c r="C616" s="91"/>
      <c r="D616" s="91"/>
      <c r="E616" s="91"/>
      <c r="F616" s="91"/>
      <c r="G616" s="91"/>
      <c r="H616" s="91"/>
      <c r="I616" s="91"/>
      <c r="J616" s="91"/>
      <c r="K616" s="91"/>
      <c r="L616" s="91"/>
      <c r="M616" s="91"/>
      <c r="N616" s="91"/>
      <c r="O616" s="91"/>
      <c r="P616" s="91"/>
      <c r="Q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row>
    <row r="617" spans="3:52">
      <c r="C617" s="91"/>
      <c r="D617" s="91"/>
      <c r="E617" s="91"/>
      <c r="F617" s="91"/>
      <c r="G617" s="91"/>
      <c r="H617" s="91"/>
      <c r="I617" s="91"/>
      <c r="J617" s="91"/>
      <c r="K617" s="91"/>
      <c r="L617" s="91"/>
      <c r="M617" s="91"/>
      <c r="N617" s="91"/>
      <c r="O617" s="91"/>
      <c r="P617" s="91"/>
      <c r="Q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row>
    <row r="618" spans="3:52">
      <c r="C618" s="91"/>
      <c r="D618" s="91"/>
      <c r="E618" s="91"/>
      <c r="F618" s="91"/>
      <c r="G618" s="91"/>
      <c r="H618" s="91"/>
      <c r="I618" s="91"/>
      <c r="J618" s="91"/>
      <c r="K618" s="91"/>
      <c r="L618" s="91"/>
      <c r="M618" s="91"/>
      <c r="N618" s="91"/>
      <c r="O618" s="91"/>
      <c r="P618" s="91"/>
      <c r="Q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row>
    <row r="619" spans="3:52">
      <c r="C619" s="91"/>
      <c r="D619" s="91"/>
      <c r="E619" s="91"/>
      <c r="F619" s="91"/>
      <c r="G619" s="91"/>
      <c r="H619" s="91"/>
      <c r="I619" s="91"/>
      <c r="J619" s="91"/>
      <c r="K619" s="91"/>
      <c r="L619" s="91"/>
      <c r="M619" s="91"/>
      <c r="N619" s="91"/>
      <c r="O619" s="91"/>
      <c r="P619" s="91"/>
      <c r="Q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row>
    <row r="620" spans="3:52">
      <c r="C620" s="91"/>
      <c r="D620" s="91"/>
      <c r="E620" s="91"/>
      <c r="F620" s="91"/>
      <c r="G620" s="91"/>
      <c r="H620" s="91"/>
      <c r="I620" s="91"/>
      <c r="J620" s="91"/>
      <c r="K620" s="91"/>
      <c r="L620" s="91"/>
      <c r="M620" s="91"/>
      <c r="N620" s="91"/>
      <c r="O620" s="91"/>
      <c r="P620" s="91"/>
      <c r="Q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row>
    <row r="621" spans="3:52">
      <c r="C621" s="91"/>
      <c r="D621" s="91"/>
      <c r="E621" s="91"/>
      <c r="F621" s="91"/>
      <c r="G621" s="91"/>
      <c r="H621" s="91"/>
      <c r="I621" s="91"/>
      <c r="J621" s="91"/>
      <c r="K621" s="91"/>
      <c r="L621" s="91"/>
      <c r="M621" s="91"/>
      <c r="N621" s="91"/>
      <c r="O621" s="91"/>
      <c r="P621" s="91"/>
      <c r="Q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row>
    <row r="622" spans="3:52">
      <c r="C622" s="91"/>
      <c r="D622" s="91"/>
      <c r="E622" s="91"/>
      <c r="F622" s="91"/>
      <c r="G622" s="91"/>
      <c r="H622" s="91"/>
      <c r="I622" s="91"/>
      <c r="J622" s="91"/>
      <c r="K622" s="91"/>
      <c r="L622" s="91"/>
      <c r="M622" s="91"/>
      <c r="N622" s="91"/>
      <c r="O622" s="91"/>
      <c r="P622" s="91"/>
      <c r="Q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row>
    <row r="623" spans="3:52">
      <c r="C623" s="91"/>
      <c r="D623" s="91"/>
      <c r="E623" s="91"/>
      <c r="F623" s="91"/>
      <c r="G623" s="91"/>
      <c r="H623" s="91"/>
      <c r="I623" s="91"/>
      <c r="J623" s="91"/>
      <c r="K623" s="91"/>
      <c r="L623" s="91"/>
      <c r="M623" s="91"/>
      <c r="N623" s="91"/>
      <c r="O623" s="91"/>
      <c r="P623" s="91"/>
      <c r="Q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row>
    <row r="624" spans="3:52">
      <c r="C624" s="91"/>
      <c r="D624" s="91"/>
      <c r="E624" s="91"/>
      <c r="F624" s="91"/>
      <c r="G624" s="91"/>
      <c r="H624" s="91"/>
      <c r="I624" s="91"/>
      <c r="J624" s="91"/>
      <c r="K624" s="91"/>
      <c r="L624" s="91"/>
      <c r="M624" s="91"/>
      <c r="N624" s="91"/>
      <c r="O624" s="91"/>
      <c r="P624" s="91"/>
      <c r="Q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row>
    <row r="625" spans="3:52">
      <c r="C625" s="91"/>
      <c r="D625" s="91"/>
      <c r="E625" s="91"/>
      <c r="F625" s="91"/>
      <c r="G625" s="91"/>
      <c r="H625" s="91"/>
      <c r="I625" s="91"/>
      <c r="J625" s="91"/>
      <c r="K625" s="91"/>
      <c r="L625" s="91"/>
      <c r="M625" s="91"/>
      <c r="N625" s="91"/>
      <c r="O625" s="91"/>
      <c r="P625" s="91"/>
      <c r="Q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row>
    <row r="626" spans="3:52">
      <c r="C626" s="91"/>
      <c r="D626" s="91"/>
      <c r="E626" s="91"/>
      <c r="F626" s="91"/>
      <c r="G626" s="91"/>
      <c r="H626" s="91"/>
      <c r="I626" s="91"/>
      <c r="J626" s="91"/>
      <c r="K626" s="91"/>
      <c r="L626" s="91"/>
      <c r="M626" s="91"/>
      <c r="N626" s="91"/>
      <c r="O626" s="91"/>
      <c r="P626" s="91"/>
      <c r="Q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row>
    <row r="627" spans="3:52">
      <c r="C627" s="91"/>
      <c r="D627" s="91"/>
      <c r="E627" s="91"/>
      <c r="F627" s="91"/>
      <c r="G627" s="91"/>
      <c r="H627" s="91"/>
      <c r="I627" s="91"/>
      <c r="J627" s="91"/>
      <c r="K627" s="91"/>
      <c r="L627" s="91"/>
      <c r="M627" s="91"/>
      <c r="N627" s="91"/>
      <c r="O627" s="91"/>
      <c r="P627" s="91"/>
      <c r="Q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row>
    <row r="628" spans="3:52">
      <c r="C628" s="91"/>
      <c r="D628" s="91"/>
      <c r="E628" s="91"/>
      <c r="F628" s="91"/>
      <c r="G628" s="91"/>
      <c r="H628" s="91"/>
      <c r="I628" s="91"/>
      <c r="J628" s="91"/>
      <c r="K628" s="91"/>
      <c r="L628" s="91"/>
      <c r="M628" s="91"/>
      <c r="N628" s="91"/>
      <c r="O628" s="91"/>
      <c r="P628" s="91"/>
      <c r="Q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row>
    <row r="629" spans="3:52">
      <c r="C629" s="91"/>
      <c r="D629" s="91"/>
      <c r="E629" s="91"/>
      <c r="F629" s="91"/>
      <c r="G629" s="91"/>
      <c r="H629" s="91"/>
      <c r="I629" s="91"/>
      <c r="J629" s="91"/>
      <c r="K629" s="91"/>
      <c r="L629" s="91"/>
      <c r="M629" s="91"/>
      <c r="N629" s="91"/>
      <c r="O629" s="91"/>
      <c r="P629" s="91"/>
      <c r="Q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row>
    <row r="630" spans="3:52">
      <c r="C630" s="91"/>
      <c r="D630" s="91"/>
      <c r="E630" s="91"/>
      <c r="F630" s="91"/>
      <c r="G630" s="91"/>
      <c r="H630" s="91"/>
      <c r="I630" s="91"/>
      <c r="J630" s="91"/>
      <c r="K630" s="91"/>
      <c r="L630" s="91"/>
      <c r="M630" s="91"/>
      <c r="N630" s="91"/>
      <c r="O630" s="91"/>
      <c r="P630" s="91"/>
      <c r="Q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row>
    <row r="631" spans="3:52">
      <c r="C631" s="91"/>
      <c r="D631" s="91"/>
      <c r="E631" s="91"/>
      <c r="F631" s="91"/>
      <c r="G631" s="91"/>
      <c r="H631" s="91"/>
      <c r="I631" s="91"/>
      <c r="J631" s="91"/>
      <c r="K631" s="91"/>
      <c r="L631" s="91"/>
      <c r="M631" s="91"/>
      <c r="N631" s="91"/>
      <c r="O631" s="91"/>
      <c r="P631" s="91"/>
      <c r="Q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row>
    <row r="632" spans="3:52">
      <c r="C632" s="91"/>
      <c r="D632" s="91"/>
      <c r="E632" s="91"/>
      <c r="F632" s="91"/>
      <c r="G632" s="91"/>
      <c r="H632" s="91"/>
      <c r="I632" s="91"/>
      <c r="J632" s="91"/>
      <c r="K632" s="91"/>
      <c r="L632" s="91"/>
      <c r="M632" s="91"/>
      <c r="N632" s="91"/>
      <c r="O632" s="91"/>
      <c r="P632" s="91"/>
      <c r="Q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row>
    <row r="633" spans="3:52">
      <c r="C633" s="91"/>
      <c r="D633" s="91"/>
      <c r="E633" s="91"/>
      <c r="F633" s="91"/>
      <c r="G633" s="91"/>
      <c r="H633" s="91"/>
      <c r="I633" s="91"/>
      <c r="J633" s="91"/>
      <c r="K633" s="91"/>
      <c r="L633" s="91"/>
      <c r="M633" s="91"/>
      <c r="N633" s="91"/>
      <c r="O633" s="91"/>
      <c r="P633" s="91"/>
      <c r="Q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row>
    <row r="634" spans="3:52">
      <c r="C634" s="91"/>
      <c r="D634" s="91"/>
      <c r="E634" s="91"/>
      <c r="F634" s="91"/>
      <c r="G634" s="91"/>
      <c r="H634" s="91"/>
      <c r="I634" s="91"/>
      <c r="J634" s="91"/>
      <c r="K634" s="91"/>
      <c r="L634" s="91"/>
      <c r="M634" s="91"/>
      <c r="N634" s="91"/>
      <c r="O634" s="91"/>
      <c r="P634" s="91"/>
      <c r="Q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row>
    <row r="635" spans="3:52">
      <c r="C635" s="91"/>
      <c r="D635" s="91"/>
      <c r="E635" s="91"/>
      <c r="F635" s="91"/>
      <c r="G635" s="91"/>
      <c r="H635" s="91"/>
      <c r="I635" s="91"/>
      <c r="J635" s="91"/>
      <c r="K635" s="91"/>
      <c r="L635" s="91"/>
      <c r="M635" s="91"/>
      <c r="N635" s="91"/>
      <c r="O635" s="91"/>
      <c r="P635" s="91"/>
      <c r="Q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row>
    <row r="636" spans="3:52">
      <c r="C636" s="91"/>
      <c r="D636" s="91"/>
      <c r="E636" s="91"/>
      <c r="F636" s="91"/>
      <c r="G636" s="91"/>
      <c r="H636" s="91"/>
      <c r="I636" s="91"/>
      <c r="J636" s="91"/>
      <c r="K636" s="91"/>
      <c r="L636" s="91"/>
      <c r="M636" s="91"/>
      <c r="N636" s="91"/>
      <c r="O636" s="91"/>
      <c r="P636" s="91"/>
      <c r="Q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row>
    <row r="637" spans="3:52">
      <c r="C637" s="91"/>
      <c r="D637" s="91"/>
      <c r="E637" s="91"/>
      <c r="F637" s="91"/>
      <c r="G637" s="91"/>
      <c r="H637" s="91"/>
      <c r="I637" s="91"/>
      <c r="J637" s="91"/>
      <c r="K637" s="91"/>
      <c r="L637" s="91"/>
      <c r="M637" s="91"/>
      <c r="N637" s="91"/>
      <c r="O637" s="91"/>
      <c r="P637" s="91"/>
      <c r="Q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row>
    <row r="638" spans="3:52">
      <c r="C638" s="91"/>
      <c r="D638" s="91"/>
      <c r="E638" s="91"/>
      <c r="F638" s="91"/>
      <c r="G638" s="91"/>
      <c r="H638" s="91"/>
      <c r="I638" s="91"/>
      <c r="J638" s="91"/>
      <c r="K638" s="91"/>
      <c r="L638" s="91"/>
      <c r="M638" s="91"/>
      <c r="N638" s="91"/>
      <c r="O638" s="91"/>
      <c r="P638" s="91"/>
      <c r="Q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row>
    <row r="639" spans="3:52">
      <c r="C639" s="91"/>
      <c r="D639" s="91"/>
      <c r="E639" s="91"/>
      <c r="F639" s="91"/>
      <c r="G639" s="91"/>
      <c r="H639" s="91"/>
      <c r="I639" s="91"/>
      <c r="J639" s="91"/>
      <c r="K639" s="91"/>
      <c r="L639" s="91"/>
      <c r="M639" s="91"/>
      <c r="N639" s="91"/>
      <c r="O639" s="91"/>
      <c r="P639" s="91"/>
      <c r="Q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row>
    <row r="640" spans="3:52">
      <c r="C640" s="91"/>
      <c r="D640" s="91"/>
      <c r="E640" s="91"/>
      <c r="F640" s="91"/>
      <c r="G640" s="91"/>
      <c r="H640" s="91"/>
      <c r="I640" s="91"/>
      <c r="J640" s="91"/>
      <c r="K640" s="91"/>
      <c r="L640" s="91"/>
      <c r="M640" s="91"/>
      <c r="N640" s="91"/>
      <c r="O640" s="91"/>
      <c r="P640" s="91"/>
      <c r="Q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row>
    <row r="641" spans="3:52">
      <c r="C641" s="91"/>
      <c r="D641" s="91"/>
      <c r="E641" s="91"/>
      <c r="F641" s="91"/>
      <c r="G641" s="91"/>
      <c r="H641" s="91"/>
      <c r="I641" s="91"/>
      <c r="J641" s="91"/>
      <c r="K641" s="91"/>
      <c r="L641" s="91"/>
      <c r="M641" s="91"/>
      <c r="N641" s="91"/>
      <c r="O641" s="91"/>
      <c r="P641" s="91"/>
      <c r="Q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row>
    <row r="642" spans="3:52">
      <c r="C642" s="91"/>
      <c r="D642" s="91"/>
      <c r="E642" s="91"/>
      <c r="F642" s="91"/>
      <c r="G642" s="91"/>
      <c r="H642" s="91"/>
      <c r="I642" s="91"/>
      <c r="J642" s="91"/>
      <c r="K642" s="91"/>
      <c r="L642" s="91"/>
      <c r="M642" s="91"/>
      <c r="N642" s="91"/>
      <c r="O642" s="91"/>
      <c r="P642" s="91"/>
      <c r="Q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row>
    <row r="643" spans="3:52">
      <c r="C643" s="91"/>
      <c r="D643" s="91"/>
      <c r="E643" s="91"/>
      <c r="F643" s="91"/>
      <c r="G643" s="91"/>
      <c r="H643" s="91"/>
      <c r="I643" s="91"/>
      <c r="J643" s="91"/>
      <c r="K643" s="91"/>
      <c r="L643" s="91"/>
      <c r="M643" s="91"/>
      <c r="N643" s="91"/>
      <c r="O643" s="91"/>
      <c r="P643" s="91"/>
      <c r="Q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row>
    <row r="644" spans="3:52">
      <c r="C644" s="91"/>
      <c r="D644" s="91"/>
      <c r="E644" s="91"/>
      <c r="F644" s="91"/>
      <c r="G644" s="91"/>
      <c r="H644" s="91"/>
      <c r="I644" s="91"/>
      <c r="J644" s="91"/>
      <c r="K644" s="91"/>
      <c r="L644" s="91"/>
      <c r="M644" s="91"/>
      <c r="N644" s="91"/>
      <c r="O644" s="91"/>
      <c r="P644" s="91"/>
      <c r="Q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row>
    <row r="645" spans="3:52">
      <c r="C645" s="91"/>
      <c r="D645" s="91"/>
      <c r="E645" s="91"/>
      <c r="F645" s="91"/>
      <c r="G645" s="91"/>
      <c r="H645" s="91"/>
      <c r="I645" s="91"/>
      <c r="J645" s="91"/>
      <c r="K645" s="91"/>
      <c r="L645" s="91"/>
      <c r="M645" s="91"/>
      <c r="N645" s="91"/>
      <c r="O645" s="91"/>
      <c r="P645" s="91"/>
      <c r="Q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row>
    <row r="646" spans="3:52">
      <c r="C646" s="91"/>
      <c r="D646" s="91"/>
      <c r="E646" s="91"/>
      <c r="F646" s="91"/>
      <c r="G646" s="91"/>
      <c r="H646" s="91"/>
      <c r="I646" s="91"/>
      <c r="J646" s="91"/>
      <c r="K646" s="91"/>
      <c r="L646" s="91"/>
      <c r="M646" s="91"/>
      <c r="N646" s="91"/>
      <c r="O646" s="91"/>
      <c r="P646" s="91"/>
      <c r="Q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row>
    <row r="647" spans="3:52">
      <c r="C647" s="91"/>
      <c r="D647" s="91"/>
      <c r="E647" s="91"/>
      <c r="F647" s="91"/>
      <c r="G647" s="91"/>
      <c r="H647" s="91"/>
      <c r="I647" s="91"/>
      <c r="J647" s="91"/>
      <c r="K647" s="91"/>
      <c r="L647" s="91"/>
      <c r="M647" s="91"/>
      <c r="N647" s="91"/>
      <c r="O647" s="91"/>
      <c r="P647" s="91"/>
      <c r="Q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row>
    <row r="648" spans="3:52">
      <c r="C648" s="91"/>
      <c r="D648" s="91"/>
      <c r="E648" s="91"/>
      <c r="F648" s="91"/>
      <c r="G648" s="91"/>
      <c r="H648" s="91"/>
      <c r="I648" s="91"/>
      <c r="J648" s="91"/>
      <c r="K648" s="91"/>
      <c r="L648" s="91"/>
      <c r="M648" s="91"/>
      <c r="N648" s="91"/>
      <c r="O648" s="91"/>
      <c r="P648" s="91"/>
      <c r="Q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row>
    <row r="649" spans="3:52">
      <c r="C649" s="91"/>
      <c r="D649" s="91"/>
      <c r="E649" s="91"/>
      <c r="F649" s="91"/>
      <c r="G649" s="91"/>
      <c r="H649" s="91"/>
      <c r="I649" s="91"/>
      <c r="J649" s="91"/>
      <c r="K649" s="91"/>
      <c r="L649" s="91"/>
      <c r="M649" s="91"/>
      <c r="N649" s="91"/>
      <c r="O649" s="91"/>
      <c r="P649" s="91"/>
      <c r="Q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row>
    <row r="650" spans="3:52">
      <c r="C650" s="91"/>
      <c r="D650" s="91"/>
      <c r="E650" s="91"/>
      <c r="F650" s="91"/>
      <c r="G650" s="91"/>
      <c r="H650" s="91"/>
      <c r="I650" s="91"/>
      <c r="J650" s="91"/>
      <c r="K650" s="91"/>
      <c r="L650" s="91"/>
      <c r="M650" s="91"/>
      <c r="N650" s="91"/>
      <c r="O650" s="91"/>
      <c r="P650" s="91"/>
      <c r="Q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row>
    <row r="651" spans="3:52">
      <c r="C651" s="91"/>
      <c r="D651" s="91"/>
      <c r="E651" s="91"/>
      <c r="F651" s="91"/>
      <c r="G651" s="91"/>
      <c r="H651" s="91"/>
      <c r="I651" s="91"/>
      <c r="J651" s="91"/>
      <c r="K651" s="91"/>
      <c r="L651" s="91"/>
      <c r="M651" s="91"/>
      <c r="N651" s="91"/>
      <c r="O651" s="91"/>
      <c r="P651" s="91"/>
      <c r="Q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row>
    <row r="652" spans="3:52">
      <c r="C652" s="91"/>
      <c r="D652" s="91"/>
      <c r="E652" s="91"/>
      <c r="F652" s="91"/>
      <c r="G652" s="91"/>
      <c r="H652" s="91"/>
      <c r="I652" s="91"/>
      <c r="J652" s="91"/>
      <c r="K652" s="91"/>
      <c r="L652" s="91"/>
      <c r="M652" s="91"/>
      <c r="N652" s="91"/>
      <c r="O652" s="91"/>
      <c r="P652" s="91"/>
      <c r="Q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row>
    <row r="653" spans="3:52">
      <c r="C653" s="91"/>
      <c r="D653" s="91"/>
      <c r="E653" s="91"/>
      <c r="F653" s="91"/>
      <c r="G653" s="91"/>
      <c r="H653" s="91"/>
      <c r="I653" s="91"/>
      <c r="J653" s="91"/>
      <c r="K653" s="91"/>
      <c r="L653" s="91"/>
      <c r="M653" s="91"/>
      <c r="N653" s="91"/>
      <c r="O653" s="91"/>
      <c r="P653" s="91"/>
      <c r="Q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row>
    <row r="654" spans="3:52">
      <c r="C654" s="91"/>
      <c r="D654" s="91"/>
      <c r="E654" s="91"/>
      <c r="F654" s="91"/>
      <c r="G654" s="91"/>
      <c r="H654" s="91"/>
      <c r="I654" s="91"/>
      <c r="J654" s="91"/>
      <c r="K654" s="91"/>
      <c r="L654" s="91"/>
      <c r="M654" s="91"/>
      <c r="N654" s="91"/>
      <c r="O654" s="91"/>
      <c r="P654" s="91"/>
      <c r="Q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row>
    <row r="655" spans="3:52">
      <c r="C655" s="91"/>
      <c r="D655" s="91"/>
      <c r="E655" s="91"/>
      <c r="F655" s="91"/>
      <c r="G655" s="91"/>
      <c r="H655" s="91"/>
      <c r="I655" s="91"/>
      <c r="J655" s="91"/>
      <c r="K655" s="91"/>
      <c r="L655" s="91"/>
      <c r="M655" s="91"/>
      <c r="N655" s="91"/>
      <c r="O655" s="91"/>
      <c r="P655" s="91"/>
      <c r="Q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row>
    <row r="656" spans="3:52">
      <c r="C656" s="91"/>
      <c r="D656" s="91"/>
      <c r="E656" s="91"/>
      <c r="F656" s="91"/>
      <c r="G656" s="91"/>
      <c r="H656" s="91"/>
      <c r="I656" s="91"/>
      <c r="J656" s="91"/>
      <c r="K656" s="91"/>
      <c r="L656" s="91"/>
      <c r="M656" s="91"/>
      <c r="N656" s="91"/>
      <c r="O656" s="91"/>
      <c r="P656" s="91"/>
      <c r="Q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row>
    <row r="657" spans="3:52">
      <c r="C657" s="91"/>
      <c r="D657" s="91"/>
      <c r="E657" s="91"/>
      <c r="F657" s="91"/>
      <c r="G657" s="91"/>
      <c r="H657" s="91"/>
      <c r="I657" s="91"/>
      <c r="J657" s="91"/>
      <c r="K657" s="91"/>
      <c r="L657" s="91"/>
      <c r="M657" s="91"/>
      <c r="N657" s="91"/>
      <c r="O657" s="91"/>
      <c r="P657" s="91"/>
      <c r="Q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row>
    <row r="658" spans="3:52">
      <c r="C658" s="91"/>
      <c r="D658" s="91"/>
      <c r="E658" s="91"/>
      <c r="F658" s="91"/>
      <c r="G658" s="91"/>
      <c r="H658" s="91"/>
      <c r="I658" s="91"/>
      <c r="J658" s="91"/>
      <c r="K658" s="91"/>
      <c r="L658" s="91"/>
      <c r="M658" s="91"/>
      <c r="N658" s="91"/>
      <c r="O658" s="91"/>
      <c r="P658" s="91"/>
      <c r="Q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row>
    <row r="659" spans="3:52">
      <c r="C659" s="91"/>
      <c r="D659" s="91"/>
      <c r="E659" s="91"/>
      <c r="F659" s="91"/>
      <c r="G659" s="91"/>
      <c r="H659" s="91"/>
      <c r="I659" s="91"/>
      <c r="J659" s="91"/>
      <c r="K659" s="91"/>
      <c r="L659" s="91"/>
      <c r="M659" s="91"/>
      <c r="N659" s="91"/>
      <c r="O659" s="91"/>
      <c r="P659" s="91"/>
      <c r="Q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row>
    <row r="660" spans="3:52">
      <c r="C660" s="91"/>
      <c r="D660" s="91"/>
      <c r="E660" s="91"/>
      <c r="F660" s="91"/>
      <c r="G660" s="91"/>
      <c r="H660" s="91"/>
      <c r="I660" s="91"/>
      <c r="J660" s="91"/>
      <c r="K660" s="91"/>
      <c r="L660" s="91"/>
      <c r="M660" s="91"/>
      <c r="N660" s="91"/>
      <c r="O660" s="91"/>
      <c r="P660" s="91"/>
      <c r="Q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row>
    <row r="661" spans="3:52">
      <c r="C661" s="91"/>
      <c r="D661" s="91"/>
      <c r="E661" s="91"/>
      <c r="F661" s="91"/>
      <c r="G661" s="91"/>
      <c r="H661" s="91"/>
      <c r="I661" s="91"/>
      <c r="J661" s="91"/>
      <c r="K661" s="91"/>
      <c r="L661" s="91"/>
      <c r="M661" s="91"/>
      <c r="N661" s="91"/>
      <c r="O661" s="91"/>
      <c r="P661" s="91"/>
      <c r="Q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row>
    <row r="662" spans="3:52">
      <c r="C662" s="91"/>
      <c r="D662" s="91"/>
      <c r="E662" s="91"/>
      <c r="F662" s="91"/>
      <c r="G662" s="91"/>
      <c r="H662" s="91"/>
      <c r="I662" s="91"/>
      <c r="J662" s="91"/>
      <c r="K662" s="91"/>
      <c r="L662" s="91"/>
      <c r="M662" s="91"/>
      <c r="N662" s="91"/>
      <c r="O662" s="91"/>
      <c r="P662" s="91"/>
      <c r="Q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row>
    <row r="663" spans="3:52">
      <c r="C663" s="91"/>
      <c r="D663" s="91"/>
      <c r="E663" s="91"/>
      <c r="F663" s="91"/>
      <c r="G663" s="91"/>
      <c r="H663" s="91"/>
      <c r="I663" s="91"/>
      <c r="J663" s="91"/>
      <c r="K663" s="91"/>
      <c r="L663" s="91"/>
      <c r="M663" s="91"/>
      <c r="N663" s="91"/>
      <c r="O663" s="91"/>
      <c r="P663" s="91"/>
      <c r="Q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row>
    <row r="664" spans="3:52">
      <c r="C664" s="91"/>
      <c r="D664" s="91"/>
      <c r="E664" s="91"/>
      <c r="F664" s="91"/>
      <c r="G664" s="91"/>
      <c r="H664" s="91"/>
      <c r="I664" s="91"/>
      <c r="J664" s="91"/>
      <c r="K664" s="91"/>
      <c r="L664" s="91"/>
      <c r="M664" s="91"/>
      <c r="N664" s="91"/>
      <c r="O664" s="91"/>
      <c r="P664" s="91"/>
      <c r="Q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row>
    <row r="665" spans="3:52">
      <c r="C665" s="91"/>
      <c r="D665" s="91"/>
      <c r="E665" s="91"/>
      <c r="F665" s="91"/>
      <c r="G665" s="91"/>
      <c r="H665" s="91"/>
      <c r="I665" s="91"/>
      <c r="J665" s="91"/>
      <c r="K665" s="91"/>
      <c r="L665" s="91"/>
      <c r="M665" s="91"/>
      <c r="N665" s="91"/>
      <c r="O665" s="91"/>
      <c r="P665" s="91"/>
      <c r="Q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row>
    <row r="666" spans="3:52">
      <c r="C666" s="91"/>
      <c r="D666" s="91"/>
      <c r="E666" s="91"/>
      <c r="F666" s="91"/>
      <c r="G666" s="91"/>
      <c r="H666" s="91"/>
      <c r="I666" s="91"/>
      <c r="J666" s="91"/>
      <c r="K666" s="91"/>
      <c r="L666" s="91"/>
      <c r="M666" s="91"/>
      <c r="N666" s="91"/>
      <c r="O666" s="91"/>
      <c r="P666" s="91"/>
      <c r="Q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row>
    <row r="667" spans="3:52">
      <c r="C667" s="91"/>
      <c r="D667" s="91"/>
      <c r="E667" s="91"/>
      <c r="F667" s="91"/>
      <c r="G667" s="91"/>
      <c r="H667" s="91"/>
      <c r="I667" s="91"/>
      <c r="J667" s="91"/>
      <c r="K667" s="91"/>
      <c r="L667" s="91"/>
      <c r="M667" s="91"/>
      <c r="N667" s="91"/>
      <c r="O667" s="91"/>
      <c r="P667" s="91"/>
      <c r="Q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row>
    <row r="668" spans="3:52">
      <c r="C668" s="91"/>
      <c r="D668" s="91"/>
      <c r="E668" s="91"/>
      <c r="F668" s="91"/>
      <c r="G668" s="91"/>
      <c r="H668" s="91"/>
      <c r="I668" s="91"/>
      <c r="J668" s="91"/>
      <c r="K668" s="91"/>
      <c r="L668" s="91"/>
      <c r="M668" s="91"/>
      <c r="N668" s="91"/>
      <c r="O668" s="91"/>
      <c r="P668" s="91"/>
      <c r="Q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row>
    <row r="669" spans="3:52">
      <c r="C669" s="91"/>
      <c r="D669" s="91"/>
      <c r="E669" s="91"/>
      <c r="F669" s="91"/>
      <c r="G669" s="91"/>
      <c r="H669" s="91"/>
      <c r="I669" s="91"/>
      <c r="J669" s="91"/>
      <c r="K669" s="91"/>
      <c r="L669" s="91"/>
      <c r="M669" s="91"/>
      <c r="N669" s="91"/>
      <c r="O669" s="91"/>
      <c r="P669" s="91"/>
      <c r="Q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row>
    <row r="670" spans="3:52">
      <c r="C670" s="91"/>
      <c r="D670" s="91"/>
      <c r="E670" s="91"/>
      <c r="F670" s="91"/>
      <c r="G670" s="91"/>
      <c r="H670" s="91"/>
      <c r="I670" s="91"/>
      <c r="J670" s="91"/>
      <c r="K670" s="91"/>
      <c r="L670" s="91"/>
      <c r="M670" s="91"/>
      <c r="N670" s="91"/>
      <c r="O670" s="91"/>
      <c r="P670" s="91"/>
      <c r="Q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row>
    <row r="671" spans="3:52">
      <c r="C671" s="91"/>
      <c r="D671" s="91"/>
      <c r="E671" s="91"/>
      <c r="F671" s="91"/>
      <c r="G671" s="91"/>
      <c r="H671" s="91"/>
      <c r="I671" s="91"/>
      <c r="J671" s="91"/>
      <c r="K671" s="91"/>
      <c r="L671" s="91"/>
      <c r="M671" s="91"/>
      <c r="N671" s="91"/>
      <c r="O671" s="91"/>
      <c r="P671" s="91"/>
      <c r="Q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row>
    <row r="672" spans="3:52">
      <c r="C672" s="91"/>
      <c r="D672" s="91"/>
      <c r="E672" s="91"/>
      <c r="F672" s="91"/>
      <c r="G672" s="91"/>
      <c r="H672" s="91"/>
      <c r="I672" s="91"/>
      <c r="J672" s="91"/>
      <c r="K672" s="91"/>
      <c r="L672" s="91"/>
      <c r="M672" s="91"/>
      <c r="N672" s="91"/>
      <c r="O672" s="91"/>
      <c r="P672" s="91"/>
      <c r="Q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row>
    <row r="673" spans="3:52">
      <c r="C673" s="91"/>
      <c r="D673" s="91"/>
      <c r="E673" s="91"/>
      <c r="F673" s="91"/>
      <c r="G673" s="91"/>
      <c r="H673" s="91"/>
      <c r="I673" s="91"/>
      <c r="J673" s="91"/>
      <c r="K673" s="91"/>
      <c r="L673" s="91"/>
      <c r="M673" s="91"/>
      <c r="N673" s="91"/>
      <c r="O673" s="91"/>
      <c r="P673" s="91"/>
      <c r="Q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row>
    <row r="674" spans="3:52">
      <c r="C674" s="91"/>
      <c r="D674" s="91"/>
      <c r="E674" s="91"/>
      <c r="F674" s="91"/>
      <c r="G674" s="91"/>
      <c r="H674" s="91"/>
      <c r="I674" s="91"/>
      <c r="J674" s="91"/>
      <c r="K674" s="91"/>
      <c r="L674" s="91"/>
      <c r="M674" s="91"/>
      <c r="N674" s="91"/>
      <c r="O674" s="91"/>
      <c r="P674" s="91"/>
      <c r="Q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row>
    <row r="675" spans="3:52">
      <c r="C675" s="91"/>
      <c r="D675" s="91"/>
      <c r="E675" s="91"/>
      <c r="F675" s="91"/>
      <c r="G675" s="91"/>
      <c r="H675" s="91"/>
      <c r="I675" s="91"/>
      <c r="J675" s="91"/>
      <c r="K675" s="91"/>
      <c r="L675" s="91"/>
      <c r="M675" s="91"/>
      <c r="N675" s="91"/>
      <c r="O675" s="91"/>
      <c r="P675" s="91"/>
      <c r="Q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row>
    <row r="676" spans="3:52">
      <c r="C676" s="91"/>
      <c r="D676" s="91"/>
      <c r="E676" s="91"/>
      <c r="F676" s="91"/>
      <c r="G676" s="91"/>
      <c r="H676" s="91"/>
      <c r="I676" s="91"/>
      <c r="J676" s="91"/>
      <c r="K676" s="91"/>
      <c r="L676" s="91"/>
      <c r="M676" s="91"/>
      <c r="N676" s="91"/>
      <c r="O676" s="91"/>
      <c r="P676" s="91"/>
      <c r="Q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row>
    <row r="677" spans="3:52">
      <c r="C677" s="91"/>
      <c r="D677" s="91"/>
      <c r="E677" s="91"/>
      <c r="F677" s="91"/>
      <c r="G677" s="91"/>
      <c r="H677" s="91"/>
      <c r="I677" s="91"/>
      <c r="J677" s="91"/>
      <c r="K677" s="91"/>
      <c r="L677" s="91"/>
      <c r="M677" s="91"/>
      <c r="N677" s="91"/>
      <c r="O677" s="91"/>
      <c r="P677" s="91"/>
      <c r="Q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row>
  </sheetData>
  <mergeCells count="2">
    <mergeCell ref="B4:Q4"/>
    <mergeCell ref="B3:Q3"/>
  </mergeCells>
  <phoneticPr fontId="25" type="noConversion"/>
  <printOptions horizontalCentered="1"/>
  <pageMargins left="0.2" right="0.2" top="0.28000000000000003" bottom="0.4" header="0.26" footer="0.22"/>
  <pageSetup scale="87" orientation="landscape" r:id="rId1"/>
  <headerFooter alignWithMargins="0">
    <oddFooter>&amp;C&amp;A&amp;R&amp;8&amp;F</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06"/>
  <sheetViews>
    <sheetView workbookViewId="0">
      <selection activeCell="F40" sqref="F40"/>
    </sheetView>
  </sheetViews>
  <sheetFormatPr defaultColWidth="11.5" defaultRowHeight="12.75"/>
  <cols>
    <col min="1" max="1" width="8.33203125" style="5" customWidth="1"/>
    <col min="2" max="2" width="46" style="5" customWidth="1"/>
    <col min="3" max="3" width="17.16406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c r="A1" s="3" t="s">
        <v>2</v>
      </c>
      <c r="B1" s="4"/>
      <c r="C1" s="4"/>
      <c r="D1" s="4"/>
      <c r="E1" s="4"/>
      <c r="F1" s="4"/>
      <c r="G1" s="4"/>
      <c r="H1" s="4"/>
    </row>
    <row r="2" spans="1:8" ht="15.75">
      <c r="A2" s="34"/>
      <c r="B2" s="332" t="s">
        <v>25</v>
      </c>
      <c r="C2" s="199"/>
      <c r="D2" s="199"/>
      <c r="E2" s="199"/>
      <c r="F2" s="199"/>
    </row>
    <row r="3" spans="1:8" ht="15.75">
      <c r="A3" s="34"/>
      <c r="B3" s="332" t="s">
        <v>37</v>
      </c>
      <c r="C3" s="199"/>
      <c r="D3" s="199"/>
      <c r="E3" s="199"/>
      <c r="F3" s="199"/>
    </row>
    <row r="4" spans="1:8" ht="15.75" customHeight="1">
      <c r="B4" s="333" t="str">
        <f>'Pg 1 Summary'!B5</f>
        <v>For The 12 Months Ending December 31, 2024</v>
      </c>
      <c r="C4" s="200"/>
      <c r="D4" s="200"/>
      <c r="E4" s="200"/>
      <c r="F4" s="200"/>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346">
        <f>'Pg 4 STD OS &amp; Comm Fees'!C11</f>
        <v>89989070.959999993</v>
      </c>
      <c r="D13" s="209">
        <f>IF(E13=0,"NA",(E13/C13))</f>
        <v>5.6773199406302662E-2</v>
      </c>
      <c r="E13" s="76">
        <f>'Pg 4 STD OS &amp; Comm Fees'!D11</f>
        <v>5108967.47</v>
      </c>
      <c r="F13" s="74"/>
      <c r="G13" s="75"/>
    </row>
    <row r="14" spans="1:8">
      <c r="A14" s="3">
        <f t="shared" si="0"/>
        <v>7</v>
      </c>
      <c r="B14" s="67" t="s">
        <v>115</v>
      </c>
      <c r="C14" s="85">
        <f>'Pg 4 STD OS &amp; Comm Fees'!C12</f>
        <v>0</v>
      </c>
      <c r="D14" s="209" t="str">
        <f>IF(E14=0,"NA",(E14/C14))</f>
        <v>NA</v>
      </c>
      <c r="E14" s="76">
        <f>'Pg 4 STD OS &amp; Comm Fees'!D12</f>
        <v>0</v>
      </c>
      <c r="F14" s="74"/>
      <c r="G14" s="75"/>
    </row>
    <row r="15" spans="1:8">
      <c r="A15" s="3">
        <v>10</v>
      </c>
      <c r="B15" s="67" t="s">
        <v>254</v>
      </c>
      <c r="C15" s="85">
        <f>'Pg 4 STD OS &amp; Comm Fees'!C13</f>
        <v>0</v>
      </c>
      <c r="D15" s="209" t="str">
        <f>IF(E15=0,"NA",(E15/C15))</f>
        <v>NA</v>
      </c>
      <c r="E15" s="76">
        <f>'Pg 4 STD OS &amp; Comm Fees'!D13</f>
        <v>0</v>
      </c>
      <c r="F15" s="74"/>
      <c r="G15" s="75"/>
    </row>
    <row r="16" spans="1:8">
      <c r="A16" s="3">
        <f>A15+1</f>
        <v>11</v>
      </c>
      <c r="B16" s="67" t="s">
        <v>308</v>
      </c>
      <c r="C16" s="85">
        <f>'Pg 4 STD OS &amp; Comm Fees'!C14</f>
        <v>0</v>
      </c>
      <c r="D16" s="209" t="str">
        <f>IF(E16=0,"NA",(E16/C16))</f>
        <v>NA</v>
      </c>
      <c r="E16" s="76">
        <f>'Pg 4 STD OS &amp; Comm Fees'!D14</f>
        <v>0</v>
      </c>
    </row>
    <row r="17" spans="1:7">
      <c r="A17" s="3">
        <f t="shared" si="0"/>
        <v>12</v>
      </c>
      <c r="B17" s="325" t="s">
        <v>157</v>
      </c>
      <c r="C17" s="327">
        <f>SUM(C13:C16)</f>
        <v>89989070.959999993</v>
      </c>
      <c r="D17" s="328">
        <f>IF(E17=0,"NA",(E17/C17))</f>
        <v>5.6773199406302662E-2</v>
      </c>
      <c r="E17" s="326">
        <f>SUM(E13:E16)</f>
        <v>5108967.47</v>
      </c>
      <c r="F17" s="74">
        <f>E17/C23</f>
        <v>5.6773199406302662E-2</v>
      </c>
      <c r="G17" s="75"/>
    </row>
    <row r="18" spans="1:7">
      <c r="A18" s="3">
        <f t="shared" si="0"/>
        <v>13</v>
      </c>
      <c r="B18" s="67"/>
      <c r="C18" s="86"/>
      <c r="D18" s="210"/>
      <c r="E18" s="77"/>
      <c r="F18" s="67"/>
      <c r="G18" s="75"/>
    </row>
    <row r="19" spans="1:7">
      <c r="A19" s="3">
        <f t="shared" si="0"/>
        <v>14</v>
      </c>
      <c r="B19" s="71" t="s">
        <v>54</v>
      </c>
      <c r="C19" s="87"/>
      <c r="D19" s="88"/>
      <c r="E19" s="346">
        <f>'Pg 4 STD OS &amp; Comm Fees'!F16</f>
        <v>1898657.3828784721</v>
      </c>
      <c r="F19" s="559">
        <f>E19/C23</f>
        <v>2.1098755244649901E-2</v>
      </c>
      <c r="G19" s="189" t="s">
        <v>77</v>
      </c>
    </row>
    <row r="20" spans="1:7">
      <c r="A20" s="3">
        <f t="shared" si="0"/>
        <v>15</v>
      </c>
      <c r="B20" s="71"/>
      <c r="C20" s="78"/>
      <c r="D20" s="79"/>
      <c r="E20" s="83"/>
      <c r="F20" s="74"/>
      <c r="G20" s="75"/>
    </row>
    <row r="21" spans="1:7">
      <c r="A21" s="3">
        <f t="shared" si="0"/>
        <v>16</v>
      </c>
      <c r="B21" s="71" t="s">
        <v>55</v>
      </c>
      <c r="C21" s="78"/>
      <c r="D21" s="79"/>
      <c r="E21" s="346">
        <f>-'Pg 5 STD Amort'!H27</f>
        <v>670845.9800000001</v>
      </c>
      <c r="F21" s="559">
        <f>E21/C23</f>
        <v>7.4547494806140417E-3</v>
      </c>
      <c r="G21" s="189" t="s">
        <v>98</v>
      </c>
    </row>
    <row r="22" spans="1:7" ht="13.5" thickBot="1">
      <c r="A22" s="3">
        <f t="shared" si="0"/>
        <v>17</v>
      </c>
      <c r="B22" s="67"/>
      <c r="C22" s="77"/>
      <c r="D22" s="76"/>
      <c r="E22" s="84"/>
      <c r="G22" s="67"/>
    </row>
    <row r="23" spans="1:7" ht="13.5" thickBot="1">
      <c r="A23" s="3">
        <f t="shared" si="0"/>
        <v>18</v>
      </c>
      <c r="B23" s="80" t="s">
        <v>39</v>
      </c>
      <c r="C23" s="81">
        <f>C17</f>
        <v>89989070.959999993</v>
      </c>
      <c r="D23" s="82"/>
      <c r="E23" s="81">
        <f>SUM(E17:E22)</f>
        <v>7678470.8328784723</v>
      </c>
      <c r="F23" s="214">
        <f>E23/C23</f>
        <v>8.5326704131566608E-2</v>
      </c>
      <c r="G23" s="75"/>
    </row>
    <row r="24" spans="1:7">
      <c r="A24" s="3">
        <f t="shared" si="0"/>
        <v>19</v>
      </c>
      <c r="B24" s="67"/>
      <c r="C24" s="67"/>
      <c r="D24" s="67"/>
      <c r="E24" s="67"/>
      <c r="F24" s="67"/>
      <c r="G24" s="75"/>
    </row>
    <row r="25" spans="1:7">
      <c r="A25" s="3">
        <f t="shared" si="0"/>
        <v>20</v>
      </c>
      <c r="E25" s="10"/>
      <c r="F25" s="9"/>
      <c r="G25" s="10"/>
    </row>
    <row r="26" spans="1:7">
      <c r="A26" s="3">
        <f t="shared" si="0"/>
        <v>21</v>
      </c>
      <c r="B26" s="130" t="s">
        <v>174</v>
      </c>
      <c r="C26" s="131"/>
      <c r="D26" s="131"/>
      <c r="E26" s="131"/>
      <c r="F26" s="71"/>
      <c r="G26" s="10"/>
    </row>
    <row r="27" spans="1:7">
      <c r="A27" s="3">
        <f t="shared" si="0"/>
        <v>22</v>
      </c>
      <c r="B27" s="130" t="s">
        <v>147</v>
      </c>
      <c r="C27" s="131"/>
      <c r="D27" s="131"/>
      <c r="E27" s="131"/>
      <c r="F27" s="71"/>
      <c r="G27" s="10"/>
    </row>
    <row r="28" spans="1:7">
      <c r="A28" s="3">
        <f t="shared" si="0"/>
        <v>23</v>
      </c>
      <c r="B28" s="130" t="s">
        <v>173</v>
      </c>
      <c r="C28" s="71"/>
      <c r="D28" s="71"/>
      <c r="E28" s="71"/>
      <c r="F28" s="71"/>
      <c r="G28" s="10"/>
    </row>
    <row r="29" spans="1:7">
      <c r="A29" s="3"/>
      <c r="B29" s="130"/>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5" type="noConversion"/>
  <printOptions horizontalCentered="1"/>
  <pageMargins left="0.75" right="0.75" top="0.65" bottom="0.63" header="0.5" footer="0.31"/>
  <pageSetup orientation="landscape" r:id="rId1"/>
  <headerFooter alignWithMargins="0">
    <oddFooter>&amp;C&amp;A&amp;R&amp;8&amp;F</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38"/>
  <sheetViews>
    <sheetView zoomScaleNormal="100" workbookViewId="0">
      <selection activeCell="H28" sqref="H28"/>
    </sheetView>
  </sheetViews>
  <sheetFormatPr defaultRowHeight="11.25"/>
  <cols>
    <col min="1" max="1" width="5.6640625" bestFit="1" customWidth="1"/>
    <col min="2" max="2" width="24.6640625" customWidth="1"/>
    <col min="3" max="3" width="16.1640625" customWidth="1"/>
    <col min="4" max="4" width="15.1640625" customWidth="1"/>
    <col min="5" max="5" width="11.83203125" customWidth="1"/>
    <col min="6" max="6" width="17.1640625" customWidth="1"/>
    <col min="7" max="7" width="15" customWidth="1"/>
    <col min="8" max="8" width="14.83203125" bestFit="1" customWidth="1"/>
    <col min="9" max="9" width="12.83203125" customWidth="1"/>
    <col min="10" max="10" width="12.1640625" bestFit="1" customWidth="1"/>
    <col min="11" max="11" width="5.83203125" customWidth="1"/>
    <col min="12" max="12" width="8.5" customWidth="1"/>
    <col min="13" max="13" width="16" customWidth="1"/>
    <col min="14" max="14" width="11.1640625" customWidth="1"/>
    <col min="15" max="15" width="11.5" customWidth="1"/>
  </cols>
  <sheetData>
    <row r="1" spans="1:15" ht="12">
      <c r="A1" s="35"/>
      <c r="B1" s="36" t="s">
        <v>46</v>
      </c>
      <c r="C1" s="36"/>
      <c r="D1" s="35"/>
      <c r="E1" s="35"/>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4" t="str">
        <f>'Pg 1 Summary'!B5</f>
        <v>For The 12 Months Ending December 31, 2024</v>
      </c>
      <c r="C3" s="255"/>
      <c r="D3" s="256"/>
      <c r="E3" s="256"/>
      <c r="F3" s="256"/>
      <c r="G3" s="257"/>
      <c r="H3" s="257"/>
      <c r="I3" s="257"/>
      <c r="J3" s="257"/>
      <c r="K3" s="35"/>
      <c r="L3" s="35"/>
      <c r="N3" s="35"/>
      <c r="O3" s="35"/>
    </row>
    <row r="4" spans="1:15" ht="12">
      <c r="A4" s="35"/>
      <c r="B4" s="36"/>
      <c r="C4" s="43"/>
      <c r="D4" s="35"/>
      <c r="E4" s="35"/>
      <c r="F4" s="35"/>
      <c r="G4" s="35"/>
      <c r="H4" s="35"/>
      <c r="I4" s="35"/>
      <c r="J4" s="35"/>
      <c r="K4" s="35"/>
      <c r="L4" s="35"/>
      <c r="N4" s="35"/>
      <c r="O4" s="35"/>
    </row>
    <row r="5" spans="1:15" ht="13.5" thickBot="1">
      <c r="A5" s="190">
        <v>1</v>
      </c>
      <c r="B5" s="348" t="s">
        <v>5</v>
      </c>
      <c r="C5" s="348" t="s">
        <v>27</v>
      </c>
      <c r="D5" s="348" t="s">
        <v>52</v>
      </c>
      <c r="E5" s="348" t="s">
        <v>64</v>
      </c>
      <c r="F5" s="348" t="s">
        <v>65</v>
      </c>
      <c r="G5" s="348" t="s">
        <v>66</v>
      </c>
      <c r="H5" s="348" t="s">
        <v>67</v>
      </c>
      <c r="I5" s="348" t="s">
        <v>68</v>
      </c>
      <c r="J5" s="348" t="s">
        <v>69</v>
      </c>
      <c r="K5" s="69"/>
      <c r="L5" s="69"/>
      <c r="N5" s="35"/>
      <c r="O5" s="35"/>
    </row>
    <row r="6" spans="1:15" ht="12">
      <c r="A6" s="190">
        <f>+A5+1</f>
        <v>2</v>
      </c>
      <c r="B6" s="349" t="s">
        <v>121</v>
      </c>
      <c r="C6" s="350"/>
      <c r="D6" s="350"/>
      <c r="E6" s="350"/>
      <c r="F6" s="350"/>
      <c r="G6" s="350"/>
      <c r="H6" s="149"/>
      <c r="I6" s="149"/>
      <c r="J6" s="149"/>
      <c r="K6" s="351"/>
      <c r="M6" s="35"/>
      <c r="N6" s="35"/>
      <c r="O6" s="35"/>
    </row>
    <row r="7" spans="1:15" ht="12">
      <c r="A7" s="190">
        <f>+A6+1</f>
        <v>3</v>
      </c>
      <c r="B7" s="203"/>
      <c r="C7" s="204"/>
      <c r="D7" s="204"/>
      <c r="E7" s="204"/>
      <c r="F7" s="204" t="s">
        <v>2</v>
      </c>
      <c r="G7" s="38" t="s">
        <v>2</v>
      </c>
      <c r="H7" s="38"/>
      <c r="I7" s="38"/>
      <c r="J7" s="38"/>
      <c r="K7" s="352" t="s">
        <v>2</v>
      </c>
      <c r="L7" s="35"/>
      <c r="M7" s="271"/>
      <c r="N7" s="35"/>
      <c r="O7" s="35"/>
    </row>
    <row r="8" spans="1:15" ht="12">
      <c r="A8" s="190">
        <f>A7+1</f>
        <v>4</v>
      </c>
      <c r="B8" s="203"/>
      <c r="C8" s="211" t="s">
        <v>50</v>
      </c>
      <c r="D8" s="211" t="s">
        <v>114</v>
      </c>
      <c r="E8" s="211" t="s">
        <v>50</v>
      </c>
      <c r="F8" s="211" t="s">
        <v>131</v>
      </c>
      <c r="G8" s="38"/>
      <c r="H8" s="38"/>
      <c r="I8" s="38"/>
      <c r="J8" s="38"/>
      <c r="K8" s="352"/>
      <c r="L8" s="202"/>
      <c r="M8" s="35"/>
      <c r="N8" s="35"/>
      <c r="O8" s="35"/>
    </row>
    <row r="9" spans="1:15" ht="12">
      <c r="A9" s="190">
        <f>A8+1</f>
        <v>5</v>
      </c>
      <c r="B9" s="203"/>
      <c r="C9" s="212" t="s">
        <v>151</v>
      </c>
      <c r="D9" s="212" t="s">
        <v>38</v>
      </c>
      <c r="E9" s="212" t="s">
        <v>99</v>
      </c>
      <c r="F9" s="212" t="s">
        <v>152</v>
      </c>
      <c r="G9" s="40"/>
      <c r="H9" s="40"/>
      <c r="I9" s="38"/>
      <c r="J9" s="38"/>
      <c r="K9" s="352"/>
      <c r="L9" s="202"/>
      <c r="M9" s="237"/>
      <c r="N9" s="35"/>
      <c r="O9" s="35"/>
    </row>
    <row r="10" spans="1:15" ht="12">
      <c r="A10" s="190">
        <f>A9+1</f>
        <v>6</v>
      </c>
      <c r="B10" s="203"/>
      <c r="C10" s="89"/>
      <c r="D10" s="89"/>
      <c r="E10" s="89"/>
      <c r="F10" s="324"/>
      <c r="G10" s="38"/>
      <c r="H10" s="38"/>
      <c r="I10" s="38"/>
      <c r="J10" s="38"/>
      <c r="K10" s="352"/>
      <c r="L10" s="35"/>
      <c r="M10" s="35"/>
      <c r="O10" s="35"/>
    </row>
    <row r="11" spans="1:15" ht="12">
      <c r="A11" s="190">
        <f t="shared" ref="A11:A37" si="0">A10+1</f>
        <v>7</v>
      </c>
      <c r="B11" s="203" t="s">
        <v>36</v>
      </c>
      <c r="C11" s="319">
        <v>89989070.959999993</v>
      </c>
      <c r="D11" s="319">
        <v>5108967.47</v>
      </c>
      <c r="E11" s="266">
        <f>IF(C11=0,"NA",(D11/C11))</f>
        <v>5.6773199406302662E-2</v>
      </c>
      <c r="F11" s="376">
        <v>0</v>
      </c>
      <c r="G11" s="343"/>
      <c r="H11" s="612"/>
      <c r="I11" s="38"/>
      <c r="J11" s="38"/>
      <c r="K11" s="352"/>
      <c r="L11" s="35"/>
      <c r="M11" s="364"/>
      <c r="O11" s="35"/>
    </row>
    <row r="12" spans="1:15" ht="12">
      <c r="A12" s="190">
        <f t="shared" si="0"/>
        <v>8</v>
      </c>
      <c r="B12" s="203" t="s">
        <v>115</v>
      </c>
      <c r="C12" s="319">
        <v>0</v>
      </c>
      <c r="D12" s="319">
        <v>0</v>
      </c>
      <c r="E12" s="266" t="str">
        <f>IF(C12=0,"NA",(D12/C12))</f>
        <v>NA</v>
      </c>
      <c r="F12" s="376">
        <v>0</v>
      </c>
      <c r="G12" s="343"/>
      <c r="H12" s="320"/>
      <c r="I12" s="38"/>
      <c r="J12" s="38"/>
      <c r="K12" s="352"/>
      <c r="L12" s="35"/>
      <c r="M12" s="364"/>
      <c r="O12" s="35"/>
    </row>
    <row r="13" spans="1:15" ht="12" hidden="1">
      <c r="A13" s="190">
        <v>9</v>
      </c>
      <c r="B13" s="203" t="s">
        <v>254</v>
      </c>
      <c r="C13" s="319">
        <v>0</v>
      </c>
      <c r="D13" s="319">
        <v>0</v>
      </c>
      <c r="E13" s="266" t="str">
        <f>IF(C13=0,"NA",(D13/C13))</f>
        <v>NA</v>
      </c>
      <c r="F13" s="208">
        <f>J26</f>
        <v>0</v>
      </c>
      <c r="G13" s="343"/>
      <c r="H13" s="363"/>
      <c r="I13" s="38"/>
      <c r="J13" s="38"/>
      <c r="K13" s="352"/>
      <c r="L13" s="35"/>
      <c r="M13" s="364"/>
      <c r="O13" s="35"/>
    </row>
    <row r="14" spans="1:15" ht="12">
      <c r="A14" s="190">
        <f>A13+1</f>
        <v>10</v>
      </c>
      <c r="B14" s="203" t="s">
        <v>308</v>
      </c>
      <c r="C14" s="319">
        <v>0</v>
      </c>
      <c r="D14" s="319">
        <v>0</v>
      </c>
      <c r="E14" s="266" t="str">
        <f>IF(C14=0,"NA",(D14/C14))</f>
        <v>NA</v>
      </c>
      <c r="F14" s="208">
        <f>J27</f>
        <v>1423333.3333000001</v>
      </c>
      <c r="G14" s="343"/>
      <c r="H14" s="320"/>
      <c r="I14" s="38"/>
      <c r="J14" s="38"/>
      <c r="K14" s="352"/>
      <c r="L14" s="35"/>
      <c r="M14" s="201"/>
      <c r="N14" s="35"/>
      <c r="O14" s="35"/>
    </row>
    <row r="15" spans="1:15" ht="12">
      <c r="A15" s="190">
        <f t="shared" si="0"/>
        <v>11</v>
      </c>
      <c r="B15" s="203" t="s">
        <v>159</v>
      </c>
      <c r="C15" s="319">
        <v>0</v>
      </c>
      <c r="D15" s="319">
        <v>0</v>
      </c>
      <c r="E15" s="266" t="str">
        <f>IF(C15=0,"NA",(D15/C15))</f>
        <v>NA</v>
      </c>
      <c r="F15" s="208">
        <f>J36</f>
        <v>475324.04957847216</v>
      </c>
      <c r="G15" s="38"/>
      <c r="H15" s="38"/>
      <c r="I15" s="38"/>
      <c r="J15" s="38"/>
      <c r="K15" s="352"/>
      <c r="L15" s="35"/>
      <c r="M15" s="35"/>
      <c r="N15" s="35"/>
      <c r="O15" s="35"/>
    </row>
    <row r="16" spans="1:15" ht="12.75" thickBot="1">
      <c r="A16" s="190">
        <f t="shared" si="0"/>
        <v>12</v>
      </c>
      <c r="B16" s="330" t="s">
        <v>163</v>
      </c>
      <c r="C16" s="368">
        <f>SUM(C10:C15)</f>
        <v>89989070.959999993</v>
      </c>
      <c r="D16" s="370">
        <f>SUM(D10:D15)</f>
        <v>5108967.47</v>
      </c>
      <c r="E16" s="369">
        <f>D16/C16</f>
        <v>5.6773199406302662E-2</v>
      </c>
      <c r="F16" s="370">
        <f>SUM(F10:F15)</f>
        <v>1898657.3828784721</v>
      </c>
      <c r="G16" s="38"/>
      <c r="H16" s="38"/>
      <c r="I16" s="38"/>
      <c r="J16" s="38"/>
      <c r="K16" s="352"/>
      <c r="L16" s="35"/>
      <c r="M16" s="35"/>
      <c r="N16" s="35"/>
      <c r="O16" s="35"/>
    </row>
    <row r="17" spans="1:15" ht="12.75" thickTop="1">
      <c r="A17" s="190"/>
      <c r="B17" s="330"/>
      <c r="C17" s="510"/>
      <c r="D17" s="574"/>
      <c r="E17" s="575"/>
      <c r="F17" s="574"/>
      <c r="G17" s="38"/>
      <c r="H17" s="38"/>
      <c r="I17" s="38"/>
      <c r="J17" s="38"/>
      <c r="K17" s="352"/>
      <c r="L17" s="35"/>
      <c r="M17" s="35"/>
      <c r="N17" s="35"/>
      <c r="O17" s="35"/>
    </row>
    <row r="18" spans="1:15" ht="12">
      <c r="A18" s="190"/>
      <c r="B18" s="567" t="s">
        <v>302</v>
      </c>
      <c r="C18" s="205"/>
      <c r="D18" s="206"/>
      <c r="E18" s="204"/>
      <c r="F18" s="566">
        <f>'Pg 1 Summary'!C30</f>
        <v>11141581615</v>
      </c>
      <c r="G18" s="38"/>
      <c r="H18" s="38"/>
      <c r="I18" s="38"/>
      <c r="J18" s="38"/>
      <c r="K18" s="352"/>
      <c r="L18" s="35"/>
      <c r="M18" s="35"/>
      <c r="N18" s="35"/>
      <c r="O18" s="35"/>
    </row>
    <row r="19" spans="1:15" ht="12">
      <c r="A19" s="190"/>
      <c r="B19" s="203"/>
      <c r="C19" s="205"/>
      <c r="D19" s="206"/>
      <c r="E19" s="204"/>
      <c r="F19" s="205"/>
      <c r="G19" s="38"/>
      <c r="H19" s="38"/>
      <c r="I19" s="38"/>
      <c r="J19" s="38"/>
      <c r="K19" s="352"/>
      <c r="L19" s="35"/>
      <c r="M19" s="35"/>
      <c r="N19" s="35"/>
      <c r="O19" s="35"/>
    </row>
    <row r="20" spans="1:15" ht="12">
      <c r="A20" s="190"/>
      <c r="B20" s="567" t="s">
        <v>304</v>
      </c>
      <c r="C20" s="205"/>
      <c r="D20" s="206"/>
      <c r="E20" s="204"/>
      <c r="F20" s="625">
        <f>ROUND(F16/F18,4)</f>
        <v>2.0000000000000001E-4</v>
      </c>
      <c r="G20" s="38"/>
      <c r="H20" s="38"/>
      <c r="I20" s="38"/>
      <c r="J20" s="38"/>
      <c r="K20" s="352"/>
      <c r="L20" s="35"/>
      <c r="M20" s="35"/>
      <c r="N20" s="35"/>
      <c r="O20" s="35"/>
    </row>
    <row r="21" spans="1:15" ht="12.75" thickBot="1">
      <c r="A21" s="190">
        <f>A16+1</f>
        <v>13</v>
      </c>
      <c r="B21" s="345"/>
      <c r="C21" s="207"/>
      <c r="D21" s="207"/>
      <c r="E21" s="207"/>
      <c r="F21" s="207"/>
      <c r="G21" s="353"/>
      <c r="H21" s="353"/>
      <c r="I21" s="353"/>
      <c r="J21" s="353"/>
      <c r="K21" s="354"/>
      <c r="L21" s="38"/>
      <c r="M21" s="35"/>
      <c r="N21" s="35"/>
      <c r="O21" s="35"/>
    </row>
    <row r="22" spans="1:15" ht="12">
      <c r="A22" s="190">
        <f t="shared" si="0"/>
        <v>14</v>
      </c>
      <c r="B22" s="638" t="s">
        <v>97</v>
      </c>
      <c r="C22" s="639"/>
      <c r="D22" s="149"/>
      <c r="E22" s="149"/>
      <c r="F22" s="149"/>
      <c r="G22" s="149"/>
      <c r="H22" s="182"/>
      <c r="I22" s="182"/>
      <c r="J22" s="182"/>
      <c r="K22" s="146"/>
      <c r="L22" s="38" t="s">
        <v>2</v>
      </c>
      <c r="M22" s="35"/>
      <c r="N22" s="35"/>
      <c r="O22" s="35"/>
    </row>
    <row r="23" spans="1:15" ht="12">
      <c r="A23" s="190">
        <f t="shared" si="0"/>
        <v>15</v>
      </c>
      <c r="B23" s="636" t="s">
        <v>106</v>
      </c>
      <c r="C23" s="637"/>
      <c r="D23" s="38"/>
      <c r="E23" s="38"/>
      <c r="F23" s="38"/>
      <c r="G23" s="217" t="s">
        <v>255</v>
      </c>
      <c r="H23" s="217" t="s">
        <v>255</v>
      </c>
      <c r="I23" s="42"/>
      <c r="J23" s="42"/>
      <c r="K23" s="151"/>
      <c r="L23" s="38"/>
      <c r="M23" s="35"/>
      <c r="N23" s="35"/>
      <c r="O23" s="35"/>
    </row>
    <row r="24" spans="1:15" ht="12">
      <c r="A24" s="190">
        <f t="shared" si="0"/>
        <v>16</v>
      </c>
      <c r="B24" s="183"/>
      <c r="C24" s="181"/>
      <c r="D24" s="38"/>
      <c r="E24" s="38"/>
      <c r="F24" s="38"/>
      <c r="G24" s="217" t="s">
        <v>154</v>
      </c>
      <c r="H24" s="217" t="s">
        <v>155</v>
      </c>
      <c r="I24" s="42"/>
      <c r="J24" s="42"/>
      <c r="K24" s="151"/>
      <c r="L24" s="38"/>
      <c r="M24" s="35"/>
      <c r="N24" s="35"/>
      <c r="O24" s="35"/>
    </row>
    <row r="25" spans="1:15" ht="12">
      <c r="A25" s="190">
        <f t="shared" si="0"/>
        <v>17</v>
      </c>
      <c r="B25" s="150"/>
      <c r="C25" s="39" t="s">
        <v>48</v>
      </c>
      <c r="D25" s="39" t="s">
        <v>49</v>
      </c>
      <c r="E25" s="40" t="s">
        <v>51</v>
      </c>
      <c r="F25" s="40" t="s">
        <v>131</v>
      </c>
      <c r="G25" s="40" t="s">
        <v>153</v>
      </c>
      <c r="H25" s="40" t="s">
        <v>131</v>
      </c>
      <c r="I25" s="40" t="s">
        <v>60</v>
      </c>
      <c r="J25" s="40" t="s">
        <v>61</v>
      </c>
      <c r="K25" s="184"/>
      <c r="L25" s="38"/>
      <c r="M25" s="35"/>
      <c r="N25" s="35"/>
      <c r="O25" s="35"/>
    </row>
    <row r="26" spans="1:15" ht="12" hidden="1">
      <c r="A26" s="190">
        <v>18</v>
      </c>
      <c r="B26" s="203" t="s">
        <v>254</v>
      </c>
      <c r="C26" s="320"/>
      <c r="D26" s="320"/>
      <c r="E26" s="344">
        <f>D26-C26</f>
        <v>0</v>
      </c>
      <c r="F26" s="366">
        <v>650000000</v>
      </c>
      <c r="G26" s="258">
        <f>C13+H32</f>
        <v>9726229.5099999998</v>
      </c>
      <c r="H26" s="258">
        <f>F26-G26</f>
        <v>640273770.49000001</v>
      </c>
      <c r="I26" s="377">
        <v>1.75E-3</v>
      </c>
      <c r="J26" s="208">
        <f>ROUND(H26*I26*E26/360,4)</f>
        <v>0</v>
      </c>
      <c r="K26" s="151"/>
      <c r="L26" s="38"/>
      <c r="M26" s="35"/>
      <c r="N26" s="35"/>
      <c r="O26" s="35"/>
    </row>
    <row r="27" spans="1:15" ht="12">
      <c r="A27" s="190">
        <f>A26+1</f>
        <v>19</v>
      </c>
      <c r="B27" s="203" t="s">
        <v>308</v>
      </c>
      <c r="C27" s="320">
        <v>45292</v>
      </c>
      <c r="D27" s="320">
        <v>45657</v>
      </c>
      <c r="E27" s="344">
        <f>D27-C27+1</f>
        <v>366</v>
      </c>
      <c r="F27" s="366">
        <v>800000000</v>
      </c>
      <c r="G27" s="258">
        <f>C14+H36</f>
        <v>0</v>
      </c>
      <c r="H27" s="258">
        <f>F27-G27</f>
        <v>800000000</v>
      </c>
      <c r="I27" s="377">
        <v>1.75E-3</v>
      </c>
      <c r="J27" s="208">
        <f>ROUND(H27*I27*E27/360,4)</f>
        <v>1423333.3333000001</v>
      </c>
      <c r="K27" s="185"/>
      <c r="L27" s="38"/>
      <c r="M27" s="35"/>
      <c r="N27" s="35"/>
      <c r="O27" s="35"/>
    </row>
    <row r="28" spans="1:15" ht="12.75" thickBot="1">
      <c r="A28" s="190">
        <f t="shared" si="0"/>
        <v>20</v>
      </c>
      <c r="B28" s="262" t="s">
        <v>130</v>
      </c>
      <c r="C28" s="41"/>
      <c r="D28" s="273"/>
      <c r="E28" s="323"/>
      <c r="F28" s="274"/>
      <c r="G28" s="570"/>
      <c r="H28" s="570"/>
      <c r="I28" s="275"/>
      <c r="J28" s="573">
        <f>+J26+J27</f>
        <v>1423333.3333000001</v>
      </c>
      <c r="K28" s="185"/>
      <c r="L28" s="38"/>
      <c r="M28" s="35"/>
      <c r="N28" s="35"/>
      <c r="O28" s="35"/>
    </row>
    <row r="29" spans="1:15" ht="12.75" thickTop="1">
      <c r="A29" s="190">
        <f t="shared" si="0"/>
        <v>21</v>
      </c>
      <c r="B29" s="241"/>
      <c r="C29" s="41"/>
      <c r="D29" s="273"/>
      <c r="E29" s="323"/>
      <c r="F29" s="323"/>
      <c r="G29" s="273"/>
      <c r="H29" s="276"/>
      <c r="I29" s="276"/>
      <c r="J29" s="276"/>
      <c r="K29" s="185"/>
      <c r="L29" s="38"/>
      <c r="M29" s="35"/>
      <c r="N29" s="35"/>
      <c r="O29" s="35"/>
    </row>
    <row r="30" spans="1:15" ht="12">
      <c r="A30" s="190">
        <f t="shared" si="0"/>
        <v>22</v>
      </c>
      <c r="B30" s="261" t="s">
        <v>132</v>
      </c>
      <c r="C30" s="320"/>
      <c r="D30" s="320"/>
      <c r="E30" s="89"/>
      <c r="F30" s="40" t="s">
        <v>175</v>
      </c>
      <c r="G30" s="40" t="s">
        <v>51</v>
      </c>
      <c r="H30" s="40" t="s">
        <v>160</v>
      </c>
      <c r="I30" s="273"/>
      <c r="J30" s="276"/>
      <c r="K30" s="185"/>
      <c r="L30" s="38"/>
      <c r="M30" s="35"/>
      <c r="N30" s="35"/>
      <c r="O30" s="35"/>
    </row>
    <row r="31" spans="1:15" ht="12">
      <c r="A31" s="190">
        <f t="shared" si="0"/>
        <v>23</v>
      </c>
      <c r="B31" s="262" t="s">
        <v>161</v>
      </c>
      <c r="C31" s="570"/>
      <c r="D31" s="89"/>
      <c r="E31" s="89"/>
      <c r="F31" s="571" t="s">
        <v>179</v>
      </c>
      <c r="G31" s="344">
        <f>E27</f>
        <v>366</v>
      </c>
      <c r="H31" s="319">
        <v>2034093</v>
      </c>
      <c r="I31" s="377">
        <v>0.01</v>
      </c>
      <c r="J31" s="208">
        <f>(I31*H31)*(G31/360)</f>
        <v>20679.945499999998</v>
      </c>
      <c r="K31" s="185"/>
      <c r="L31" s="38"/>
      <c r="M31" s="35"/>
      <c r="N31" s="35"/>
      <c r="O31" s="35"/>
    </row>
    <row r="32" spans="1:15" ht="12.75" customHeight="1">
      <c r="A32" s="190">
        <f>A31+1</f>
        <v>24</v>
      </c>
      <c r="B32" s="262" t="s">
        <v>312</v>
      </c>
      <c r="C32" s="570"/>
      <c r="D32" s="89"/>
      <c r="E32" s="89"/>
      <c r="F32" s="571" t="s">
        <v>313</v>
      </c>
      <c r="G32" s="344">
        <f>E27</f>
        <v>366</v>
      </c>
      <c r="H32" s="319">
        <v>9726229.5099999998</v>
      </c>
      <c r="I32" s="377">
        <v>6.2500000000000003E-3</v>
      </c>
      <c r="J32" s="208">
        <f>(I32*H32)*(G32/360)</f>
        <v>61802.083344791667</v>
      </c>
      <c r="K32" s="151"/>
      <c r="L32" s="38"/>
      <c r="M32" s="35"/>
      <c r="N32" s="35"/>
      <c r="O32" s="35"/>
    </row>
    <row r="33" spans="1:19" ht="12.75" customHeight="1">
      <c r="A33" s="190">
        <f t="shared" si="0"/>
        <v>25</v>
      </c>
      <c r="B33" s="262" t="s">
        <v>317</v>
      </c>
      <c r="F33" s="571" t="s">
        <v>313</v>
      </c>
      <c r="G33" s="344">
        <f>E27</f>
        <v>366</v>
      </c>
      <c r="H33" s="319">
        <v>16768426</v>
      </c>
      <c r="I33" s="377">
        <v>7.4999999999999997E-3</v>
      </c>
      <c r="J33" s="208">
        <f>(I33*H33)*(G33/360)</f>
        <v>127859.24824999999</v>
      </c>
      <c r="K33" s="151"/>
      <c r="L33" s="38"/>
      <c r="M33" s="35"/>
      <c r="N33" s="35"/>
      <c r="O33" s="35"/>
    </row>
    <row r="34" spans="1:19" ht="12.75" customHeight="1">
      <c r="A34" s="190">
        <v>26</v>
      </c>
      <c r="B34" s="262" t="s">
        <v>319</v>
      </c>
      <c r="F34" s="571" t="s">
        <v>179</v>
      </c>
      <c r="G34" s="344">
        <v>203</v>
      </c>
      <c r="H34" s="319">
        <v>13473409.25</v>
      </c>
      <c r="I34" s="377">
        <v>1.15E-2</v>
      </c>
      <c r="J34" s="208">
        <f>(I34*H34)*(G34/360)</f>
        <v>87371.316372569447</v>
      </c>
      <c r="K34" s="151"/>
      <c r="L34" s="38"/>
      <c r="M34" s="35"/>
      <c r="N34" s="35"/>
      <c r="O34" s="35"/>
    </row>
    <row r="35" spans="1:19" ht="12.75" customHeight="1">
      <c r="A35" s="190">
        <f t="shared" si="0"/>
        <v>27</v>
      </c>
      <c r="B35" s="262" t="s">
        <v>318</v>
      </c>
      <c r="F35" s="571" t="s">
        <v>179</v>
      </c>
      <c r="G35" s="344">
        <v>184</v>
      </c>
      <c r="H35" s="319">
        <v>30217450</v>
      </c>
      <c r="I35" s="377">
        <v>1.15E-2</v>
      </c>
      <c r="J35" s="208">
        <f>(I35*H35)*(G35/360)</f>
        <v>177611.4561111111</v>
      </c>
      <c r="K35" s="151"/>
      <c r="L35" s="38"/>
      <c r="M35" s="35"/>
      <c r="N35" s="35"/>
      <c r="O35" s="35"/>
    </row>
    <row r="36" spans="1:19" ht="12.75" customHeight="1" thickBot="1">
      <c r="A36" s="190">
        <f>A35+1</f>
        <v>28</v>
      </c>
      <c r="B36" s="329" t="s">
        <v>162</v>
      </c>
      <c r="C36" s="570"/>
      <c r="D36" s="570"/>
      <c r="E36" s="572"/>
      <c r="F36" s="366"/>
      <c r="G36" s="344"/>
      <c r="H36" s="42"/>
      <c r="I36" s="42"/>
      <c r="J36" s="573">
        <f>SUM(J31:J35)</f>
        <v>475324.04957847216</v>
      </c>
      <c r="K36" s="151"/>
      <c r="L36" s="38"/>
      <c r="M36" s="35"/>
      <c r="N36" s="35"/>
      <c r="O36" s="35"/>
    </row>
    <row r="37" spans="1:19" ht="12.75" thickTop="1">
      <c r="A37" s="190">
        <f t="shared" si="0"/>
        <v>29</v>
      </c>
      <c r="B37" s="183"/>
      <c r="C37" s="181"/>
      <c r="D37" s="181"/>
      <c r="E37" s="89"/>
      <c r="F37" s="89"/>
      <c r="G37" s="89"/>
      <c r="H37" s="147"/>
      <c r="I37" s="147"/>
      <c r="J37" s="147"/>
      <c r="K37" s="151"/>
    </row>
    <row r="38" spans="1:19" ht="12.75" thickBot="1">
      <c r="A38" s="190">
        <v>30</v>
      </c>
      <c r="B38" s="125" t="s">
        <v>83</v>
      </c>
      <c r="C38" s="187"/>
      <c r="D38" s="187"/>
      <c r="E38" s="152"/>
      <c r="F38" s="152"/>
      <c r="G38" s="152"/>
      <c r="H38" s="188"/>
      <c r="I38" s="188"/>
      <c r="J38" s="188"/>
      <c r="K38" s="186"/>
      <c r="S38" s="124"/>
    </row>
  </sheetData>
  <mergeCells count="2">
    <mergeCell ref="B23:C23"/>
    <mergeCell ref="B22:C22"/>
  </mergeCells>
  <phoneticPr fontId="25" type="noConversion"/>
  <pageMargins left="0.5" right="0.5" top="0.51" bottom="0.96" header="0.28999999999999998" footer="0.28000000000000003"/>
  <pageSetup orientation="landscape" r:id="rId1"/>
  <headerFooter alignWithMargins="0">
    <oddFooter>&amp;C&amp;A&amp;R&amp;8&amp;F</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zoomScaleNormal="100" workbookViewId="0">
      <selection activeCell="K40" sqref="K40"/>
    </sheetView>
  </sheetViews>
  <sheetFormatPr defaultRowHeight="11.25"/>
  <cols>
    <col min="1" max="1" width="5.6640625" bestFit="1" customWidth="1"/>
    <col min="2" max="2" width="52.6640625" bestFit="1" customWidth="1"/>
    <col min="3" max="5" width="21.6640625" hidden="1" customWidth="1"/>
    <col min="6" max="7" width="21.6640625" customWidth="1"/>
    <col min="8" max="8" width="15.83203125" customWidth="1"/>
    <col min="9" max="10" width="12" style="124" customWidth="1"/>
  </cols>
  <sheetData>
    <row r="1" spans="1:9" ht="12">
      <c r="B1" s="36" t="s">
        <v>46</v>
      </c>
    </row>
    <row r="2" spans="1:9" ht="12">
      <c r="A2" s="89"/>
      <c r="B2" s="126" t="s">
        <v>105</v>
      </c>
    </row>
    <row r="3" spans="1:9" ht="12">
      <c r="A3" s="89"/>
      <c r="B3" s="614" t="str">
        <f>'Pg 1 Summary'!B5</f>
        <v>For The 12 Months Ending December 31, 2024</v>
      </c>
    </row>
    <row r="4" spans="1:9" ht="12">
      <c r="A4" s="38"/>
      <c r="B4" s="36"/>
      <c r="C4" s="378"/>
      <c r="D4" s="378"/>
      <c r="E4" s="378"/>
      <c r="F4" s="378"/>
      <c r="G4" s="378"/>
      <c r="H4" s="378"/>
    </row>
    <row r="5" spans="1:9" ht="12">
      <c r="A5" s="379" t="s">
        <v>5</v>
      </c>
      <c r="B5" s="379" t="s">
        <v>27</v>
      </c>
      <c r="C5" s="379" t="s">
        <v>52</v>
      </c>
      <c r="D5" s="379" t="s">
        <v>64</v>
      </c>
      <c r="E5" s="379" t="s">
        <v>65</v>
      </c>
      <c r="F5" s="379" t="s">
        <v>66</v>
      </c>
      <c r="G5" s="379" t="s">
        <v>67</v>
      </c>
      <c r="H5" s="379" t="s">
        <v>68</v>
      </c>
    </row>
    <row r="6" spans="1:9" ht="11.25" customHeight="1">
      <c r="A6" s="378"/>
      <c r="B6" s="380"/>
      <c r="C6" s="380"/>
      <c r="D6" s="380"/>
      <c r="E6" s="380"/>
      <c r="F6" s="380"/>
      <c r="G6" s="380"/>
      <c r="H6" s="380"/>
    </row>
    <row r="7" spans="1:9" ht="11.25" customHeight="1">
      <c r="A7" s="190"/>
      <c r="B7" s="161"/>
      <c r="C7" s="334"/>
      <c r="D7" s="334"/>
      <c r="E7" s="334"/>
      <c r="F7" s="334"/>
      <c r="G7" s="334"/>
    </row>
    <row r="8" spans="1:9" ht="11.25" customHeight="1">
      <c r="A8" s="190">
        <v>1</v>
      </c>
      <c r="B8" s="381" t="s">
        <v>9</v>
      </c>
      <c r="C8" s="382" t="s">
        <v>256</v>
      </c>
      <c r="D8" s="382" t="s">
        <v>307</v>
      </c>
      <c r="E8" s="382" t="s">
        <v>256</v>
      </c>
      <c r="F8" s="382" t="s">
        <v>307</v>
      </c>
      <c r="G8" s="382" t="s">
        <v>307</v>
      </c>
      <c r="H8" s="378"/>
    </row>
    <row r="9" spans="1:9" ht="11.25" customHeight="1">
      <c r="A9" s="190">
        <f>A8+1</f>
        <v>2</v>
      </c>
      <c r="B9" s="381"/>
      <c r="C9" s="383" t="s">
        <v>257</v>
      </c>
      <c r="D9" s="383" t="s">
        <v>257</v>
      </c>
      <c r="E9" s="383" t="s">
        <v>287</v>
      </c>
      <c r="F9" s="383" t="s">
        <v>257</v>
      </c>
      <c r="G9" s="383" t="s">
        <v>287</v>
      </c>
      <c r="H9" s="384" t="s">
        <v>166</v>
      </c>
    </row>
    <row r="10" spans="1:9" ht="11.25" customHeight="1">
      <c r="A10" s="190">
        <f t="shared" ref="A10:A35" si="0">A9+1</f>
        <v>3</v>
      </c>
      <c r="B10" s="126" t="s">
        <v>148</v>
      </c>
      <c r="C10" s="385">
        <v>18100673</v>
      </c>
      <c r="D10" s="385">
        <v>18100683</v>
      </c>
      <c r="E10" s="385">
        <v>18900473</v>
      </c>
      <c r="F10" s="385">
        <v>18101223</v>
      </c>
      <c r="G10" s="385">
        <v>18900483</v>
      </c>
      <c r="H10" s="385" t="s">
        <v>167</v>
      </c>
    </row>
    <row r="11" spans="1:9" ht="11.25" customHeight="1">
      <c r="A11" s="190">
        <f t="shared" si="0"/>
        <v>4</v>
      </c>
      <c r="B11" s="126"/>
      <c r="C11" s="378"/>
      <c r="D11" s="378"/>
      <c r="H11" s="378"/>
    </row>
    <row r="12" spans="1:9" ht="12">
      <c r="A12" s="190">
        <f t="shared" si="0"/>
        <v>5</v>
      </c>
      <c r="B12" s="386" t="s">
        <v>62</v>
      </c>
      <c r="C12" s="378"/>
      <c r="D12" s="378"/>
      <c r="E12" s="378"/>
      <c r="F12" s="378"/>
      <c r="G12" s="378"/>
      <c r="H12" s="387"/>
    </row>
    <row r="13" spans="1:9" ht="12">
      <c r="A13" s="190">
        <f t="shared" si="0"/>
        <v>6</v>
      </c>
      <c r="B13" s="563" t="s">
        <v>322</v>
      </c>
      <c r="C13" s="560">
        <v>0</v>
      </c>
      <c r="D13" s="560">
        <v>0</v>
      </c>
      <c r="E13" s="560">
        <v>0</v>
      </c>
      <c r="F13" s="560">
        <v>2163577.54</v>
      </c>
      <c r="G13" s="560">
        <v>64680.78</v>
      </c>
      <c r="H13" s="389"/>
    </row>
    <row r="14" spans="1:9" ht="12">
      <c r="A14" s="190">
        <f t="shared" si="0"/>
        <v>7</v>
      </c>
      <c r="B14" s="35"/>
      <c r="C14" s="390"/>
      <c r="D14" s="390"/>
      <c r="E14" s="390"/>
      <c r="F14" s="390"/>
      <c r="G14" s="390"/>
      <c r="H14" s="389"/>
    </row>
    <row r="15" spans="1:9" ht="12">
      <c r="A15" s="190">
        <f t="shared" si="0"/>
        <v>8</v>
      </c>
      <c r="B15" s="399">
        <v>45292</v>
      </c>
      <c r="C15" s="390"/>
      <c r="D15" s="390"/>
      <c r="E15" s="390"/>
      <c r="F15" s="390">
        <v>-54089.440000000002</v>
      </c>
      <c r="G15" s="390">
        <v>-1597.06</v>
      </c>
      <c r="H15" s="389"/>
    </row>
    <row r="16" spans="1:9" ht="12">
      <c r="A16" s="190">
        <f t="shared" si="0"/>
        <v>9</v>
      </c>
      <c r="B16" s="399">
        <v>45323</v>
      </c>
      <c r="C16" s="390"/>
      <c r="D16" s="390"/>
      <c r="E16" s="390"/>
      <c r="F16" s="390">
        <v>-54094.64</v>
      </c>
      <c r="G16" s="390">
        <v>-1597.06</v>
      </c>
      <c r="H16" s="388"/>
      <c r="I16" s="362"/>
    </row>
    <row r="17" spans="1:8" ht="12">
      <c r="A17" s="190">
        <f t="shared" si="0"/>
        <v>10</v>
      </c>
      <c r="B17" s="399">
        <v>45352</v>
      </c>
      <c r="C17" s="390"/>
      <c r="D17" s="390"/>
      <c r="E17" s="390"/>
      <c r="F17" s="390">
        <v>-54104.68</v>
      </c>
      <c r="G17" s="390">
        <v>-1597.06</v>
      </c>
      <c r="H17" s="389"/>
    </row>
    <row r="18" spans="1:8" ht="12">
      <c r="A18" s="190">
        <f t="shared" si="0"/>
        <v>11</v>
      </c>
      <c r="B18" s="399">
        <v>45383</v>
      </c>
      <c r="C18" s="390"/>
      <c r="D18" s="390"/>
      <c r="E18" s="390"/>
      <c r="F18" s="390">
        <v>-54265.22</v>
      </c>
      <c r="G18" s="390">
        <v>-1597.06</v>
      </c>
      <c r="H18" s="389"/>
    </row>
    <row r="19" spans="1:8" ht="12">
      <c r="A19" s="190">
        <f t="shared" si="0"/>
        <v>12</v>
      </c>
      <c r="B19" s="399">
        <v>45413</v>
      </c>
      <c r="C19" s="390"/>
      <c r="D19" s="390"/>
      <c r="E19" s="390"/>
      <c r="F19" s="390">
        <v>-54272.73</v>
      </c>
      <c r="G19" s="390">
        <v>-1597.06</v>
      </c>
      <c r="H19" s="389"/>
    </row>
    <row r="20" spans="1:8" ht="12">
      <c r="A20" s="190">
        <f t="shared" si="0"/>
        <v>13</v>
      </c>
      <c r="B20" s="399">
        <v>45444</v>
      </c>
      <c r="C20" s="390"/>
      <c r="D20" s="390"/>
      <c r="E20" s="390"/>
      <c r="F20" s="390">
        <v>-54277.83</v>
      </c>
      <c r="G20" s="390">
        <v>-1597.06</v>
      </c>
      <c r="H20" s="389"/>
    </row>
    <row r="21" spans="1:8" ht="12">
      <c r="A21" s="190">
        <f t="shared" si="0"/>
        <v>14</v>
      </c>
      <c r="B21" s="399">
        <v>45474</v>
      </c>
      <c r="F21" s="390">
        <v>-54277.83</v>
      </c>
      <c r="G21" s="390">
        <v>-1597.06</v>
      </c>
      <c r="H21" s="389"/>
    </row>
    <row r="22" spans="1:8" ht="12">
      <c r="A22" s="190">
        <f t="shared" si="0"/>
        <v>15</v>
      </c>
      <c r="B22" s="399">
        <v>45505</v>
      </c>
      <c r="F22" s="390">
        <v>-54277.83</v>
      </c>
      <c r="G22" s="390">
        <v>-1597.06</v>
      </c>
      <c r="H22" s="389"/>
    </row>
    <row r="23" spans="1:8" ht="12">
      <c r="A23" s="190">
        <f t="shared" si="0"/>
        <v>16</v>
      </c>
      <c r="B23" s="399">
        <v>45536</v>
      </c>
      <c r="F23" s="390">
        <v>-54483.05</v>
      </c>
      <c r="G23" s="390">
        <v>-1597.06</v>
      </c>
      <c r="H23" s="389"/>
    </row>
    <row r="24" spans="1:8" ht="12">
      <c r="A24" s="190">
        <f t="shared" si="0"/>
        <v>17</v>
      </c>
      <c r="B24" s="399">
        <v>45566</v>
      </c>
      <c r="F24" s="390">
        <v>-54483.05</v>
      </c>
      <c r="G24" s="390">
        <v>-1597.06</v>
      </c>
      <c r="H24" s="389"/>
    </row>
    <row r="25" spans="1:8" ht="12">
      <c r="A25" s="190">
        <f t="shared" si="0"/>
        <v>18</v>
      </c>
      <c r="B25" s="399">
        <v>45597</v>
      </c>
      <c r="F25" s="390">
        <v>-54483.05</v>
      </c>
      <c r="G25" s="390">
        <v>-1597.06</v>
      </c>
      <c r="H25" s="389"/>
    </row>
    <row r="26" spans="1:8" ht="12.75" thickBot="1">
      <c r="A26" s="190">
        <f t="shared" si="0"/>
        <v>19</v>
      </c>
      <c r="B26" s="399">
        <v>45627</v>
      </c>
      <c r="F26" s="390">
        <v>-54571.91</v>
      </c>
      <c r="G26" s="390">
        <v>-1597.06</v>
      </c>
      <c r="H26" s="389"/>
    </row>
    <row r="27" spans="1:8" ht="12.75" thickBot="1">
      <c r="A27" s="190">
        <f t="shared" si="0"/>
        <v>20</v>
      </c>
      <c r="B27" s="613" t="s">
        <v>323</v>
      </c>
      <c r="C27" s="396">
        <f>SUM(C15:C26)</f>
        <v>0</v>
      </c>
      <c r="D27" s="396">
        <f>SUM(D15:D26)</f>
        <v>0</v>
      </c>
      <c r="E27" s="396">
        <f>SUM(E15:E26)</f>
        <v>0</v>
      </c>
      <c r="F27" s="396">
        <f>SUM(F15:F26)</f>
        <v>-651681.26000000013</v>
      </c>
      <c r="G27" s="396">
        <f>SUM(G15:G26)</f>
        <v>-19164.719999999998</v>
      </c>
      <c r="H27" s="397">
        <f>SUM(C27:G27)</f>
        <v>-670845.9800000001</v>
      </c>
    </row>
    <row r="28" spans="1:8" ht="12">
      <c r="A28" s="190">
        <f t="shared" si="0"/>
        <v>21</v>
      </c>
      <c r="B28" s="386"/>
      <c r="C28" s="391"/>
      <c r="D28" s="391"/>
      <c r="E28" s="391"/>
      <c r="F28" s="391"/>
      <c r="G28" s="391"/>
      <c r="H28" s="387"/>
    </row>
    <row r="29" spans="1:8" ht="12">
      <c r="A29" s="190">
        <f t="shared" si="0"/>
        <v>22</v>
      </c>
      <c r="B29" s="392" t="s">
        <v>164</v>
      </c>
      <c r="C29" s="390"/>
      <c r="D29" s="390"/>
      <c r="E29" s="390"/>
      <c r="F29" s="622">
        <f>202.87+381.67+5940+270+178.79+6567+2577</f>
        <v>16117.33</v>
      </c>
      <c r="G29" s="390"/>
      <c r="H29" s="389"/>
    </row>
    <row r="30" spans="1:8" ht="12">
      <c r="A30" s="190">
        <f t="shared" si="0"/>
        <v>23</v>
      </c>
      <c r="B30" s="393" t="s">
        <v>165</v>
      </c>
      <c r="D30" s="390"/>
      <c r="E30" s="390"/>
      <c r="F30" s="390"/>
      <c r="G30" s="390"/>
      <c r="H30" s="389"/>
    </row>
    <row r="31" spans="1:8" ht="12.75" thickBot="1">
      <c r="A31" s="190">
        <f t="shared" si="0"/>
        <v>24</v>
      </c>
      <c r="B31" s="204" t="s">
        <v>63</v>
      </c>
      <c r="C31" s="398">
        <f>C13+C27+C29+C30</f>
        <v>0</v>
      </c>
      <c r="D31" s="398">
        <f>D13+D27+D29+D30</f>
        <v>0</v>
      </c>
      <c r="E31" s="398">
        <f>E13+E27+E29+E30</f>
        <v>0</v>
      </c>
      <c r="F31" s="398">
        <f>F13+F27+F29+F30</f>
        <v>1528013.6099999999</v>
      </c>
      <c r="G31" s="398">
        <f>G13+G27+G29+G30</f>
        <v>45516.06</v>
      </c>
      <c r="H31" s="389"/>
    </row>
    <row r="32" spans="1:8" ht="12.75" thickTop="1">
      <c r="A32" s="190">
        <f t="shared" si="0"/>
        <v>25</v>
      </c>
      <c r="B32" s="394"/>
      <c r="C32" s="378"/>
      <c r="D32" s="378"/>
      <c r="E32" s="378"/>
      <c r="F32" s="378"/>
      <c r="G32" s="378"/>
      <c r="H32" s="378"/>
    </row>
    <row r="33" spans="1:9" ht="12">
      <c r="A33" s="190">
        <f t="shared" si="0"/>
        <v>26</v>
      </c>
      <c r="B33" s="36" t="s">
        <v>302</v>
      </c>
      <c r="C33" s="388"/>
      <c r="D33" s="388"/>
      <c r="E33" s="388"/>
      <c r="F33" s="388"/>
      <c r="G33" s="388"/>
      <c r="H33" s="36">
        <f>'Pg 1 Summary'!C30</f>
        <v>11141581615</v>
      </c>
    </row>
    <row r="34" spans="1:9" ht="12">
      <c r="A34" s="190">
        <f t="shared" si="0"/>
        <v>27</v>
      </c>
      <c r="B34" s="35"/>
      <c r="C34" s="395"/>
      <c r="D34" s="395"/>
      <c r="E34" s="395"/>
      <c r="F34" s="395"/>
      <c r="G34" s="395"/>
      <c r="H34" s="35"/>
    </row>
    <row r="35" spans="1:9" ht="12">
      <c r="A35" s="190">
        <f t="shared" si="0"/>
        <v>28</v>
      </c>
      <c r="B35" s="36" t="s">
        <v>303</v>
      </c>
      <c r="C35" s="35"/>
      <c r="D35" s="35"/>
      <c r="E35" s="35"/>
      <c r="F35" s="35"/>
      <c r="G35" s="35"/>
      <c r="H35" s="624">
        <f>ROUND(-H27/H33,4)</f>
        <v>1E-4</v>
      </c>
      <c r="I35" s="577"/>
    </row>
    <row r="36" spans="1:9">
      <c r="A36" s="190"/>
    </row>
    <row r="37" spans="1:9">
      <c r="A37" s="190"/>
    </row>
    <row r="38" spans="1:9">
      <c r="A38" s="190"/>
      <c r="B38" s="219"/>
    </row>
    <row r="39" spans="1:9">
      <c r="A39" s="190"/>
    </row>
    <row r="40" spans="1:9">
      <c r="A40" s="190"/>
    </row>
    <row r="41" spans="1:9">
      <c r="A41" s="190"/>
    </row>
    <row r="42" spans="1:9">
      <c r="A42" s="190"/>
    </row>
    <row r="43" spans="1:9">
      <c r="A43" s="190"/>
      <c r="B43" s="159"/>
    </row>
    <row r="44" spans="1:9">
      <c r="A44" s="190"/>
    </row>
    <row r="45" spans="1:9">
      <c r="A45" s="190"/>
    </row>
    <row r="46" spans="1:9">
      <c r="A46" s="190"/>
      <c r="B46" s="221"/>
    </row>
    <row r="47" spans="1:9">
      <c r="A47" s="190"/>
    </row>
    <row r="48" spans="1:9">
      <c r="A48" s="190"/>
    </row>
    <row r="49" spans="1:2">
      <c r="A49" s="190"/>
    </row>
    <row r="50" spans="1:2">
      <c r="A50" s="190"/>
    </row>
    <row r="51" spans="1:2">
      <c r="A51" s="190"/>
    </row>
    <row r="52" spans="1:2">
      <c r="A52" s="190"/>
    </row>
    <row r="53" spans="1:2">
      <c r="A53" s="190"/>
      <c r="B53" s="160"/>
    </row>
    <row r="54" spans="1:2">
      <c r="A54" s="190"/>
      <c r="B54" s="160"/>
    </row>
    <row r="55" spans="1:2">
      <c r="A55" s="190"/>
      <c r="B55" s="221"/>
    </row>
  </sheetData>
  <phoneticPr fontId="25" type="noConversion"/>
  <pageMargins left="0.79" right="0.67" top="0.44" bottom="0.44" header="0.23" footer="0.17"/>
  <pageSetup orientation="landscape" r:id="rId1"/>
  <headerFooter alignWithMargins="0">
    <oddFooter>&amp;C&amp;A&amp;R&amp;F</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C169"/>
  <sheetViews>
    <sheetView zoomScaleNormal="100" workbookViewId="0">
      <selection activeCell="V22" sqref="V22"/>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1" width="9.1640625" style="23" customWidth="1"/>
    <col min="12" max="12" width="9.83203125" style="23" customWidth="1"/>
    <col min="13" max="13" width="9.1640625" style="23" customWidth="1"/>
    <col min="14" max="14" width="9.83203125" style="23" customWidth="1"/>
    <col min="15" max="23" width="8.83203125" style="23" customWidth="1"/>
    <col min="24" max="24" width="8.83203125" style="23" customWidth="1" outlineLevel="1"/>
    <col min="25" max="25" width="12.33203125" style="23" customWidth="1" outlineLevel="1"/>
    <col min="26" max="26" width="14.6640625" style="23" customWidth="1" outlineLevel="1"/>
    <col min="27" max="27" width="12.6640625" style="23" customWidth="1"/>
    <col min="28" max="28" width="8.83203125" style="23"/>
    <col min="29" max="30" width="10.83203125" style="23" bestFit="1" customWidth="1"/>
    <col min="31" max="16384" width="8.83203125" style="23"/>
  </cols>
  <sheetData>
    <row r="1" spans="1:25" ht="12.75" customHeight="1">
      <c r="A1" s="231" t="s">
        <v>96</v>
      </c>
      <c r="B1" s="154"/>
      <c r="C1" s="154"/>
      <c r="D1" s="153"/>
      <c r="E1" s="155"/>
      <c r="F1" s="153"/>
      <c r="G1" s="154"/>
      <c r="H1" s="154"/>
      <c r="I1" s="154"/>
    </row>
    <row r="2" spans="1:25" s="610" customFormat="1" ht="12.75" customHeight="1">
      <c r="A2" s="265" t="str">
        <f>'Pg 1 Summary'!B5</f>
        <v>For The 12 Months Ending December 31, 2024</v>
      </c>
      <c r="B2" s="606"/>
      <c r="C2" s="606"/>
      <c r="D2" s="606"/>
      <c r="E2" s="607"/>
      <c r="F2" s="606"/>
      <c r="G2" s="608"/>
      <c r="H2" s="607"/>
      <c r="I2" s="606"/>
      <c r="J2" s="609"/>
      <c r="K2" s="609"/>
      <c r="L2" s="609"/>
      <c r="M2" s="609"/>
      <c r="N2" s="609"/>
      <c r="O2" s="609"/>
      <c r="P2" s="609"/>
      <c r="Q2" s="609"/>
      <c r="R2" s="609"/>
      <c r="S2" s="609"/>
      <c r="T2" s="609"/>
      <c r="U2" s="609"/>
      <c r="V2" s="609"/>
      <c r="W2" s="609"/>
    </row>
    <row r="3" spans="1:25" s="57" customFormat="1" ht="12.75" customHeight="1">
      <c r="A3" s="265"/>
      <c r="B3" s="156"/>
      <c r="C3" s="156"/>
      <c r="D3" s="156"/>
      <c r="E3" s="157"/>
      <c r="F3" s="156"/>
      <c r="G3" s="158"/>
      <c r="H3" s="157"/>
      <c r="I3" s="156"/>
      <c r="J3" s="196"/>
      <c r="K3" s="196"/>
      <c r="L3" s="196"/>
      <c r="M3" s="196"/>
      <c r="N3" s="196"/>
      <c r="O3" s="196"/>
      <c r="P3" s="196"/>
      <c r="Q3" s="196"/>
      <c r="R3" s="196"/>
      <c r="S3" s="196"/>
      <c r="T3" s="196"/>
      <c r="U3" s="196"/>
      <c r="V3" s="196"/>
      <c r="W3" s="196"/>
    </row>
    <row r="4" spans="1:25" ht="11.1" customHeight="1">
      <c r="A4" s="178" t="s">
        <v>5</v>
      </c>
      <c r="B4" s="178" t="s">
        <v>27</v>
      </c>
      <c r="C4" s="178" t="s">
        <v>52</v>
      </c>
      <c r="D4" s="178" t="s">
        <v>64</v>
      </c>
      <c r="E4" s="178" t="s">
        <v>65</v>
      </c>
      <c r="F4" s="178" t="s">
        <v>66</v>
      </c>
      <c r="G4" s="178" t="s">
        <v>67</v>
      </c>
      <c r="H4" s="178" t="s">
        <v>68</v>
      </c>
      <c r="I4" s="178" t="s">
        <v>69</v>
      </c>
      <c r="J4" s="178" t="s">
        <v>71</v>
      </c>
      <c r="K4" s="178" t="s">
        <v>72</v>
      </c>
      <c r="L4" s="178" t="s">
        <v>73</v>
      </c>
      <c r="M4" s="178" t="s">
        <v>74</v>
      </c>
      <c r="N4" s="178" t="s">
        <v>75</v>
      </c>
      <c r="O4" s="178" t="s">
        <v>76</v>
      </c>
      <c r="P4" s="178" t="s">
        <v>87</v>
      </c>
      <c r="Q4" s="178" t="s">
        <v>88</v>
      </c>
      <c r="R4" s="178" t="s">
        <v>89</v>
      </c>
      <c r="S4" s="178" t="s">
        <v>90</v>
      </c>
      <c r="T4" s="178" t="s">
        <v>91</v>
      </c>
      <c r="U4" s="178" t="s">
        <v>92</v>
      </c>
      <c r="V4" s="178" t="s">
        <v>168</v>
      </c>
      <c r="W4" s="178"/>
      <c r="X4" s="466" t="s">
        <v>199</v>
      </c>
    </row>
    <row r="5" spans="1:25" ht="33.75">
      <c r="A5" s="357">
        <v>1</v>
      </c>
      <c r="B5" s="358" t="s">
        <v>127</v>
      </c>
      <c r="C5" s="358" t="s">
        <v>100</v>
      </c>
      <c r="D5" s="358" t="s">
        <v>57</v>
      </c>
      <c r="E5" s="358" t="s">
        <v>104</v>
      </c>
      <c r="F5" s="358" t="s">
        <v>117</v>
      </c>
      <c r="G5" s="358" t="s">
        <v>84</v>
      </c>
      <c r="H5" s="358" t="s">
        <v>94</v>
      </c>
      <c r="I5" s="358" t="s">
        <v>80</v>
      </c>
      <c r="J5" s="359">
        <f>'Pg 2 CapStructure'!C6</f>
        <v>45291</v>
      </c>
      <c r="K5" s="359">
        <f>'Pg 2 CapStructure'!D6</f>
        <v>45322</v>
      </c>
      <c r="L5" s="359">
        <f>'Pg 2 CapStructure'!E6</f>
        <v>45351</v>
      </c>
      <c r="M5" s="359">
        <f>'Pg 2 CapStructure'!F6</f>
        <v>45382</v>
      </c>
      <c r="N5" s="359">
        <f>'Pg 2 CapStructure'!G6</f>
        <v>45412</v>
      </c>
      <c r="O5" s="359">
        <f>'Pg 2 CapStructure'!H6</f>
        <v>45443</v>
      </c>
      <c r="P5" s="359">
        <f>'Pg 2 CapStructure'!I6</f>
        <v>45473</v>
      </c>
      <c r="Q5" s="359">
        <f>'Pg 2 CapStructure'!J6</f>
        <v>45504</v>
      </c>
      <c r="R5" s="359">
        <f>'Pg 2 CapStructure'!K6</f>
        <v>45535</v>
      </c>
      <c r="S5" s="359">
        <f>'Pg 2 CapStructure'!L6</f>
        <v>45565</v>
      </c>
      <c r="T5" s="359">
        <f>'Pg 2 CapStructure'!M6</f>
        <v>45596</v>
      </c>
      <c r="U5" s="359">
        <f>'Pg 2 CapStructure'!N6</f>
        <v>45626</v>
      </c>
      <c r="V5" s="359">
        <f>'Pg 2 CapStructure'!O6</f>
        <v>45657</v>
      </c>
      <c r="W5" s="359"/>
      <c r="X5" s="467" t="s">
        <v>38</v>
      </c>
      <c r="Y5" s="467" t="s">
        <v>200</v>
      </c>
    </row>
    <row r="6" spans="1:25" s="28" customFormat="1">
      <c r="A6" s="592">
        <v>2</v>
      </c>
      <c r="B6" s="295" t="s">
        <v>23</v>
      </c>
      <c r="C6" s="581">
        <v>7.1499999999999994E-2</v>
      </c>
      <c r="D6" s="582">
        <v>35053</v>
      </c>
      <c r="E6" s="582">
        <v>46010</v>
      </c>
      <c r="F6" s="269">
        <f t="shared" ref="F6:F24" si="0">ROUND(((J6+V6)+(SUM(K6:U6)*2))/24,0)</f>
        <v>15000000</v>
      </c>
      <c r="G6" s="281">
        <v>99.211911999999998</v>
      </c>
      <c r="H6" s="583">
        <f>ROUND(YIELD(D6,E6,C6,G6,100,2,2),4)</f>
        <v>7.2099999999999997E-2</v>
      </c>
      <c r="I6" s="269">
        <f>ROUND(+H6*F6,0)</f>
        <v>1081500</v>
      </c>
      <c r="J6" s="269">
        <v>15000000</v>
      </c>
      <c r="K6" s="269">
        <v>15000000</v>
      </c>
      <c r="L6" s="269">
        <v>15000000</v>
      </c>
      <c r="M6" s="269">
        <v>15000000</v>
      </c>
      <c r="N6" s="269">
        <v>15000000</v>
      </c>
      <c r="O6" s="269">
        <v>15000000</v>
      </c>
      <c r="P6" s="269">
        <v>15000000</v>
      </c>
      <c r="Q6" s="269">
        <v>15000000</v>
      </c>
      <c r="R6" s="269">
        <v>15000000</v>
      </c>
      <c r="S6" s="269">
        <v>15000000</v>
      </c>
      <c r="T6" s="269">
        <v>15000000</v>
      </c>
      <c r="U6" s="269">
        <v>15000000</v>
      </c>
      <c r="V6" s="269">
        <v>15000000</v>
      </c>
      <c r="W6" s="269"/>
      <c r="X6" s="269">
        <f>H6*V6</f>
        <v>1081500</v>
      </c>
    </row>
    <row r="7" spans="1:25" s="28" customFormat="1">
      <c r="A7" s="580">
        <v>3</v>
      </c>
      <c r="B7" s="295" t="s">
        <v>23</v>
      </c>
      <c r="C7" s="581">
        <v>7.1999999999999995E-2</v>
      </c>
      <c r="D7" s="582">
        <v>35054</v>
      </c>
      <c r="E7" s="582">
        <v>46013</v>
      </c>
      <c r="F7" s="269">
        <f t="shared" si="0"/>
        <v>2000000</v>
      </c>
      <c r="G7" s="281">
        <v>99.211600000000004</v>
      </c>
      <c r="H7" s="583">
        <f>ROUND(YIELD(D7,E7,C7,G7,100,2,2),4)</f>
        <v>7.2599999999999998E-2</v>
      </c>
      <c r="I7" s="269">
        <f>ROUND(+H7*F7,0)</f>
        <v>145200</v>
      </c>
      <c r="J7" s="269">
        <v>2000000</v>
      </c>
      <c r="K7" s="269">
        <v>2000000</v>
      </c>
      <c r="L7" s="269">
        <v>2000000</v>
      </c>
      <c r="M7" s="269">
        <v>2000000</v>
      </c>
      <c r="N7" s="269">
        <v>2000000</v>
      </c>
      <c r="O7" s="269">
        <v>2000000</v>
      </c>
      <c r="P7" s="269">
        <v>2000000</v>
      </c>
      <c r="Q7" s="269">
        <v>2000000</v>
      </c>
      <c r="R7" s="269">
        <v>2000000</v>
      </c>
      <c r="S7" s="269">
        <v>2000000</v>
      </c>
      <c r="T7" s="269">
        <v>2000000</v>
      </c>
      <c r="U7" s="269">
        <v>2000000</v>
      </c>
      <c r="V7" s="269">
        <v>2000000</v>
      </c>
      <c r="W7" s="269"/>
      <c r="X7" s="269">
        <f t="shared" ref="X7:X23" si="1">H7*V7</f>
        <v>145200</v>
      </c>
    </row>
    <row r="8" spans="1:25" s="28" customFormat="1">
      <c r="A8" s="592">
        <v>4</v>
      </c>
      <c r="B8" s="295" t="s">
        <v>21</v>
      </c>
      <c r="C8" s="581">
        <v>7.0199999999999999E-2</v>
      </c>
      <c r="D8" s="582">
        <v>35786</v>
      </c>
      <c r="E8" s="582">
        <v>46722</v>
      </c>
      <c r="F8" s="269">
        <f t="shared" si="0"/>
        <v>300000000</v>
      </c>
      <c r="G8" s="281">
        <v>98.985735776666658</v>
      </c>
      <c r="H8" s="583">
        <f>ROUND(YIELD(D8,E8,C8,G8,100,2,2),4)</f>
        <v>7.0999999999999994E-2</v>
      </c>
      <c r="I8" s="269">
        <f>ROUND(+H8*F8,0)</f>
        <v>21300000</v>
      </c>
      <c r="J8" s="269">
        <v>300000000</v>
      </c>
      <c r="K8" s="269">
        <v>300000000</v>
      </c>
      <c r="L8" s="269">
        <v>300000000</v>
      </c>
      <c r="M8" s="269">
        <v>300000000</v>
      </c>
      <c r="N8" s="269">
        <v>300000000</v>
      </c>
      <c r="O8" s="269">
        <v>300000000</v>
      </c>
      <c r="P8" s="269">
        <v>300000000</v>
      </c>
      <c r="Q8" s="269">
        <v>300000000</v>
      </c>
      <c r="R8" s="269">
        <v>300000000</v>
      </c>
      <c r="S8" s="269">
        <v>300000000</v>
      </c>
      <c r="T8" s="269">
        <v>300000000</v>
      </c>
      <c r="U8" s="269">
        <v>300000000</v>
      </c>
      <c r="V8" s="269">
        <v>300000000</v>
      </c>
      <c r="W8" s="269"/>
      <c r="X8" s="269">
        <f t="shared" si="1"/>
        <v>21299999.999999996</v>
      </c>
    </row>
    <row r="9" spans="1:25" s="294" customFormat="1">
      <c r="A9" s="580">
        <v>5</v>
      </c>
      <c r="B9" s="295" t="s">
        <v>22</v>
      </c>
      <c r="C9" s="581">
        <v>7.0000000000000007E-2</v>
      </c>
      <c r="D9" s="582">
        <v>36228</v>
      </c>
      <c r="E9" s="582">
        <v>47186</v>
      </c>
      <c r="F9" s="269">
        <f t="shared" si="0"/>
        <v>100000000</v>
      </c>
      <c r="G9" s="281">
        <v>99.042870549999989</v>
      </c>
      <c r="H9" s="583">
        <f>ROUND(YIELD(D9,E9,C9,G9,100,2,2),4)</f>
        <v>7.0800000000000002E-2</v>
      </c>
      <c r="I9" s="269">
        <f>ROUND(+H9*F9,0)</f>
        <v>7080000</v>
      </c>
      <c r="J9" s="269">
        <v>100000000</v>
      </c>
      <c r="K9" s="269">
        <v>100000000</v>
      </c>
      <c r="L9" s="269">
        <v>100000000</v>
      </c>
      <c r="M9" s="269">
        <v>100000000</v>
      </c>
      <c r="N9" s="269">
        <v>100000000</v>
      </c>
      <c r="O9" s="269">
        <v>100000000</v>
      </c>
      <c r="P9" s="269">
        <v>100000000</v>
      </c>
      <c r="Q9" s="269">
        <v>100000000</v>
      </c>
      <c r="R9" s="269">
        <v>100000000</v>
      </c>
      <c r="S9" s="269">
        <v>100000000</v>
      </c>
      <c r="T9" s="269">
        <v>100000000</v>
      </c>
      <c r="U9" s="269">
        <v>100000000</v>
      </c>
      <c r="V9" s="269">
        <v>100000000</v>
      </c>
      <c r="W9" s="269"/>
      <c r="X9" s="269">
        <f t="shared" si="1"/>
        <v>7080000</v>
      </c>
      <c r="Y9" s="28"/>
    </row>
    <row r="10" spans="1:25" s="294" customFormat="1">
      <c r="A10" s="592">
        <v>6</v>
      </c>
      <c r="B10" s="593" t="s">
        <v>24</v>
      </c>
      <c r="C10" s="581">
        <v>3.9E-2</v>
      </c>
      <c r="D10" s="594">
        <v>41417</v>
      </c>
      <c r="E10" s="595">
        <v>47908</v>
      </c>
      <c r="F10" s="269">
        <f t="shared" si="0"/>
        <v>138460000</v>
      </c>
      <c r="G10" s="281">
        <v>98.939099999999996</v>
      </c>
      <c r="H10" s="583">
        <f t="shared" ref="H10:H22" si="2">ROUND(YIELD(D10,E10,C10,G10,100,2,2),4)</f>
        <v>3.9800000000000002E-2</v>
      </c>
      <c r="I10" s="269">
        <f t="shared" ref="I10:I24" si="3">ROUND(+H10*F10,0)</f>
        <v>5510708</v>
      </c>
      <c r="J10" s="269">
        <v>138460000</v>
      </c>
      <c r="K10" s="269">
        <v>138460000</v>
      </c>
      <c r="L10" s="269">
        <v>138460000</v>
      </c>
      <c r="M10" s="269">
        <v>138460000</v>
      </c>
      <c r="N10" s="269">
        <v>138460000</v>
      </c>
      <c r="O10" s="269">
        <v>138460000</v>
      </c>
      <c r="P10" s="269">
        <v>138460000</v>
      </c>
      <c r="Q10" s="269">
        <v>138460000</v>
      </c>
      <c r="R10" s="269">
        <v>138460000</v>
      </c>
      <c r="S10" s="269">
        <v>138460000</v>
      </c>
      <c r="T10" s="269">
        <v>138460000</v>
      </c>
      <c r="U10" s="269">
        <v>138460000</v>
      </c>
      <c r="V10" s="269">
        <v>138460000</v>
      </c>
      <c r="W10" s="269"/>
      <c r="X10" s="269">
        <f t="shared" si="1"/>
        <v>5510708</v>
      </c>
    </row>
    <row r="11" spans="1:25" s="294" customFormat="1">
      <c r="A11" s="580">
        <v>7</v>
      </c>
      <c r="B11" s="593" t="s">
        <v>24</v>
      </c>
      <c r="C11" s="581">
        <v>0.04</v>
      </c>
      <c r="D11" s="594">
        <v>41417</v>
      </c>
      <c r="E11" s="595">
        <v>47908</v>
      </c>
      <c r="F11" s="269">
        <f t="shared" si="0"/>
        <v>23400000</v>
      </c>
      <c r="G11" s="281">
        <v>98.939099999999996</v>
      </c>
      <c r="H11" s="583">
        <f t="shared" si="2"/>
        <v>4.0800000000000003E-2</v>
      </c>
      <c r="I11" s="269">
        <f t="shared" si="3"/>
        <v>954720</v>
      </c>
      <c r="J11" s="269">
        <v>23400000</v>
      </c>
      <c r="K11" s="269">
        <v>23400000</v>
      </c>
      <c r="L11" s="269">
        <v>23400000</v>
      </c>
      <c r="M11" s="269">
        <v>23400000</v>
      </c>
      <c r="N11" s="269">
        <v>23400000</v>
      </c>
      <c r="O11" s="269">
        <v>23400000</v>
      </c>
      <c r="P11" s="269">
        <v>23400000</v>
      </c>
      <c r="Q11" s="269">
        <v>23400000</v>
      </c>
      <c r="R11" s="269">
        <v>23400000</v>
      </c>
      <c r="S11" s="269">
        <v>23400000</v>
      </c>
      <c r="T11" s="269">
        <v>23400000</v>
      </c>
      <c r="U11" s="269">
        <v>23400000</v>
      </c>
      <c r="V11" s="269">
        <v>23400000</v>
      </c>
      <c r="W11" s="269"/>
      <c r="X11" s="269">
        <f>H11*V11</f>
        <v>954720.00000000012</v>
      </c>
    </row>
    <row r="12" spans="1:25" s="294" customFormat="1">
      <c r="A12" s="592">
        <v>8</v>
      </c>
      <c r="B12" s="295" t="s">
        <v>95</v>
      </c>
      <c r="C12" s="581">
        <v>5.4829999999999997E-2</v>
      </c>
      <c r="D12" s="582">
        <v>38499</v>
      </c>
      <c r="E12" s="582">
        <v>49461</v>
      </c>
      <c r="F12" s="269">
        <f t="shared" si="0"/>
        <v>250000000</v>
      </c>
      <c r="G12" s="281">
        <v>84.886606835999999</v>
      </c>
      <c r="H12" s="583">
        <f t="shared" si="2"/>
        <v>6.6500000000000004E-2</v>
      </c>
      <c r="I12" s="272">
        <f t="shared" si="3"/>
        <v>16625000</v>
      </c>
      <c r="J12" s="272">
        <v>250000000</v>
      </c>
      <c r="K12" s="272">
        <v>250000000</v>
      </c>
      <c r="L12" s="272">
        <v>250000000</v>
      </c>
      <c r="M12" s="272">
        <v>250000000</v>
      </c>
      <c r="N12" s="272">
        <v>250000000</v>
      </c>
      <c r="O12" s="272">
        <v>250000000</v>
      </c>
      <c r="P12" s="272">
        <v>250000000</v>
      </c>
      <c r="Q12" s="272">
        <v>250000000</v>
      </c>
      <c r="R12" s="272">
        <v>250000000</v>
      </c>
      <c r="S12" s="272">
        <v>250000000</v>
      </c>
      <c r="T12" s="272">
        <v>250000000</v>
      </c>
      <c r="U12" s="272">
        <v>250000000</v>
      </c>
      <c r="V12" s="272">
        <v>250000000</v>
      </c>
      <c r="W12" s="272"/>
      <c r="X12" s="269">
        <f t="shared" si="1"/>
        <v>16625000</v>
      </c>
    </row>
    <row r="13" spans="1:25" s="294" customFormat="1">
      <c r="A13" s="580">
        <v>9</v>
      </c>
      <c r="B13" s="295" t="s">
        <v>95</v>
      </c>
      <c r="C13" s="581">
        <v>6.7239999999999994E-2</v>
      </c>
      <c r="D13" s="582">
        <v>38898</v>
      </c>
      <c r="E13" s="582">
        <v>49841</v>
      </c>
      <c r="F13" s="269">
        <f t="shared" si="0"/>
        <v>250000000</v>
      </c>
      <c r="G13" s="281">
        <v>107.515271756</v>
      </c>
      <c r="H13" s="583">
        <f t="shared" si="2"/>
        <v>6.1699999999999998E-2</v>
      </c>
      <c r="I13" s="272">
        <f t="shared" si="3"/>
        <v>15425000</v>
      </c>
      <c r="J13" s="272">
        <v>250000000</v>
      </c>
      <c r="K13" s="272">
        <v>250000000</v>
      </c>
      <c r="L13" s="272">
        <v>250000000</v>
      </c>
      <c r="M13" s="272">
        <v>250000000</v>
      </c>
      <c r="N13" s="272">
        <v>250000000</v>
      </c>
      <c r="O13" s="272">
        <v>250000000</v>
      </c>
      <c r="P13" s="272">
        <v>250000000</v>
      </c>
      <c r="Q13" s="272">
        <v>250000000</v>
      </c>
      <c r="R13" s="272">
        <v>250000000</v>
      </c>
      <c r="S13" s="272">
        <v>250000000</v>
      </c>
      <c r="T13" s="272">
        <v>250000000</v>
      </c>
      <c r="U13" s="272">
        <v>250000000</v>
      </c>
      <c r="V13" s="272">
        <v>250000000</v>
      </c>
      <c r="W13" s="272"/>
      <c r="X13" s="269">
        <f t="shared" si="1"/>
        <v>15425000</v>
      </c>
    </row>
    <row r="14" spans="1:25" s="294" customFormat="1">
      <c r="A14" s="592">
        <v>10</v>
      </c>
      <c r="B14" s="295" t="s">
        <v>95</v>
      </c>
      <c r="C14" s="581">
        <v>6.2740000000000004E-2</v>
      </c>
      <c r="D14" s="582">
        <v>38978</v>
      </c>
      <c r="E14" s="582">
        <v>50114</v>
      </c>
      <c r="F14" s="269">
        <f t="shared" si="0"/>
        <v>300000000</v>
      </c>
      <c r="G14" s="281">
        <v>98.812700000000007</v>
      </c>
      <c r="H14" s="583">
        <f t="shared" si="2"/>
        <v>6.3600000000000004E-2</v>
      </c>
      <c r="I14" s="272">
        <f t="shared" si="3"/>
        <v>19080000</v>
      </c>
      <c r="J14" s="272">
        <v>300000000</v>
      </c>
      <c r="K14" s="272">
        <v>300000000</v>
      </c>
      <c r="L14" s="272">
        <v>300000000</v>
      </c>
      <c r="M14" s="272">
        <v>300000000</v>
      </c>
      <c r="N14" s="272">
        <v>300000000</v>
      </c>
      <c r="O14" s="272">
        <v>300000000</v>
      </c>
      <c r="P14" s="272">
        <v>300000000</v>
      </c>
      <c r="Q14" s="272">
        <v>300000000</v>
      </c>
      <c r="R14" s="272">
        <v>300000000</v>
      </c>
      <c r="S14" s="272">
        <v>300000000</v>
      </c>
      <c r="T14" s="272">
        <v>300000000</v>
      </c>
      <c r="U14" s="272">
        <v>300000000</v>
      </c>
      <c r="V14" s="272">
        <v>300000000</v>
      </c>
      <c r="W14" s="272"/>
      <c r="X14" s="269">
        <f t="shared" si="1"/>
        <v>19080000</v>
      </c>
    </row>
    <row r="15" spans="1:25" s="294" customFormat="1">
      <c r="A15" s="580">
        <v>11</v>
      </c>
      <c r="B15" s="295" t="s">
        <v>95</v>
      </c>
      <c r="C15" s="581">
        <v>5.7570000000000003E-2</v>
      </c>
      <c r="D15" s="582">
        <v>40067</v>
      </c>
      <c r="E15" s="582">
        <v>51058</v>
      </c>
      <c r="F15" s="269">
        <f t="shared" si="0"/>
        <v>350000000</v>
      </c>
      <c r="G15" s="281">
        <v>98.983599999999996</v>
      </c>
      <c r="H15" s="583">
        <f t="shared" si="2"/>
        <v>5.8299999999999998E-2</v>
      </c>
      <c r="I15" s="272">
        <f t="shared" si="3"/>
        <v>20405000</v>
      </c>
      <c r="J15" s="272">
        <v>350000000</v>
      </c>
      <c r="K15" s="272">
        <v>350000000</v>
      </c>
      <c r="L15" s="272">
        <v>350000000</v>
      </c>
      <c r="M15" s="272">
        <v>350000000</v>
      </c>
      <c r="N15" s="272">
        <v>350000000</v>
      </c>
      <c r="O15" s="272">
        <v>350000000</v>
      </c>
      <c r="P15" s="272">
        <v>350000000</v>
      </c>
      <c r="Q15" s="272">
        <v>350000000</v>
      </c>
      <c r="R15" s="272">
        <v>350000000</v>
      </c>
      <c r="S15" s="272">
        <v>350000000</v>
      </c>
      <c r="T15" s="272">
        <v>350000000</v>
      </c>
      <c r="U15" s="272">
        <v>350000000</v>
      </c>
      <c r="V15" s="272">
        <v>350000000</v>
      </c>
      <c r="W15" s="272"/>
      <c r="X15" s="269">
        <f t="shared" si="1"/>
        <v>20405000</v>
      </c>
    </row>
    <row r="16" spans="1:25" s="294" customFormat="1">
      <c r="A16" s="592">
        <v>12</v>
      </c>
      <c r="B16" s="295" t="s">
        <v>95</v>
      </c>
      <c r="C16" s="581">
        <v>5.7950000000000002E-2</v>
      </c>
      <c r="D16" s="582">
        <v>40245</v>
      </c>
      <c r="E16" s="582">
        <v>51210</v>
      </c>
      <c r="F16" s="269">
        <f t="shared" si="0"/>
        <v>325000000</v>
      </c>
      <c r="G16" s="281">
        <v>98.958799999999997</v>
      </c>
      <c r="H16" s="583">
        <f t="shared" si="2"/>
        <v>5.8700000000000002E-2</v>
      </c>
      <c r="I16" s="272">
        <f t="shared" si="3"/>
        <v>19077500</v>
      </c>
      <c r="J16" s="272">
        <v>325000000</v>
      </c>
      <c r="K16" s="272">
        <v>325000000</v>
      </c>
      <c r="L16" s="272">
        <v>325000000</v>
      </c>
      <c r="M16" s="272">
        <v>325000000</v>
      </c>
      <c r="N16" s="272">
        <v>325000000</v>
      </c>
      <c r="O16" s="272">
        <v>325000000</v>
      </c>
      <c r="P16" s="272">
        <v>325000000</v>
      </c>
      <c r="Q16" s="272">
        <v>325000000</v>
      </c>
      <c r="R16" s="272">
        <v>325000000</v>
      </c>
      <c r="S16" s="272">
        <v>325000000</v>
      </c>
      <c r="T16" s="272">
        <v>325000000</v>
      </c>
      <c r="U16" s="272">
        <v>325000000</v>
      </c>
      <c r="V16" s="272">
        <v>325000000</v>
      </c>
      <c r="W16" s="272"/>
      <c r="X16" s="269">
        <f t="shared" si="1"/>
        <v>19077500</v>
      </c>
    </row>
    <row r="17" spans="1:25" s="294" customFormat="1">
      <c r="A17" s="580">
        <v>13</v>
      </c>
      <c r="B17" s="295" t="s">
        <v>95</v>
      </c>
      <c r="C17" s="581">
        <v>5.7639999999999997E-2</v>
      </c>
      <c r="D17" s="582">
        <v>40358</v>
      </c>
      <c r="E17" s="582">
        <v>51332</v>
      </c>
      <c r="F17" s="269">
        <f t="shared" si="0"/>
        <v>250000000</v>
      </c>
      <c r="G17" s="281">
        <v>98.965199999999996</v>
      </c>
      <c r="H17" s="583">
        <f t="shared" si="2"/>
        <v>5.8400000000000001E-2</v>
      </c>
      <c r="I17" s="272">
        <f t="shared" si="3"/>
        <v>14600000</v>
      </c>
      <c r="J17" s="272">
        <v>250000000</v>
      </c>
      <c r="K17" s="272">
        <v>250000000</v>
      </c>
      <c r="L17" s="272">
        <v>250000000</v>
      </c>
      <c r="M17" s="272">
        <v>250000000</v>
      </c>
      <c r="N17" s="272">
        <v>250000000</v>
      </c>
      <c r="O17" s="272">
        <v>250000000</v>
      </c>
      <c r="P17" s="272">
        <v>250000000</v>
      </c>
      <c r="Q17" s="272">
        <v>250000000</v>
      </c>
      <c r="R17" s="272">
        <v>250000000</v>
      </c>
      <c r="S17" s="272">
        <v>250000000</v>
      </c>
      <c r="T17" s="272">
        <v>250000000</v>
      </c>
      <c r="U17" s="272">
        <v>250000000</v>
      </c>
      <c r="V17" s="272">
        <v>250000000</v>
      </c>
      <c r="W17" s="272"/>
      <c r="X17" s="269">
        <f t="shared" si="1"/>
        <v>14600000</v>
      </c>
    </row>
    <row r="18" spans="1:25" s="294" customFormat="1">
      <c r="A18" s="592">
        <v>14</v>
      </c>
      <c r="B18" s="295" t="s">
        <v>95</v>
      </c>
      <c r="C18" s="581">
        <v>5.638E-2</v>
      </c>
      <c r="D18" s="582">
        <v>40627</v>
      </c>
      <c r="E18" s="582">
        <v>51606</v>
      </c>
      <c r="F18" s="269">
        <f t="shared" si="0"/>
        <v>300000000</v>
      </c>
      <c r="G18" s="281">
        <v>98.971000000000004</v>
      </c>
      <c r="H18" s="583">
        <f t="shared" si="2"/>
        <v>5.7099999999999998E-2</v>
      </c>
      <c r="I18" s="272">
        <f t="shared" si="3"/>
        <v>17130000</v>
      </c>
      <c r="J18" s="272">
        <v>300000000</v>
      </c>
      <c r="K18" s="272">
        <v>300000000</v>
      </c>
      <c r="L18" s="272">
        <v>300000000</v>
      </c>
      <c r="M18" s="272">
        <v>300000000</v>
      </c>
      <c r="N18" s="272">
        <v>300000000</v>
      </c>
      <c r="O18" s="272">
        <v>300000000</v>
      </c>
      <c r="P18" s="272">
        <v>300000000</v>
      </c>
      <c r="Q18" s="272">
        <v>300000000</v>
      </c>
      <c r="R18" s="272">
        <v>300000000</v>
      </c>
      <c r="S18" s="272">
        <v>300000000</v>
      </c>
      <c r="T18" s="272">
        <v>300000000</v>
      </c>
      <c r="U18" s="272">
        <v>300000000</v>
      </c>
      <c r="V18" s="272">
        <v>300000000</v>
      </c>
      <c r="W18" s="272"/>
      <c r="X18" s="269">
        <f t="shared" si="1"/>
        <v>17130000</v>
      </c>
    </row>
    <row r="19" spans="1:25" s="294" customFormat="1">
      <c r="A19" s="580">
        <v>15</v>
      </c>
      <c r="B19" s="295" t="s">
        <v>95</v>
      </c>
      <c r="C19" s="581">
        <v>4.4339999999999997E-2</v>
      </c>
      <c r="D19" s="582">
        <v>40863</v>
      </c>
      <c r="E19" s="582">
        <v>51820</v>
      </c>
      <c r="F19" s="269">
        <f t="shared" si="0"/>
        <v>250000000</v>
      </c>
      <c r="G19" s="281">
        <v>98.962999999999994</v>
      </c>
      <c r="H19" s="583">
        <f t="shared" si="2"/>
        <v>4.4999999999999998E-2</v>
      </c>
      <c r="I19" s="272">
        <f t="shared" si="3"/>
        <v>11250000</v>
      </c>
      <c r="J19" s="272">
        <v>250000000</v>
      </c>
      <c r="K19" s="272">
        <v>250000000</v>
      </c>
      <c r="L19" s="272">
        <v>250000000</v>
      </c>
      <c r="M19" s="272">
        <v>250000000</v>
      </c>
      <c r="N19" s="272">
        <v>250000000</v>
      </c>
      <c r="O19" s="272">
        <v>250000000</v>
      </c>
      <c r="P19" s="272">
        <v>250000000</v>
      </c>
      <c r="Q19" s="272">
        <v>250000000</v>
      </c>
      <c r="R19" s="272">
        <v>250000000</v>
      </c>
      <c r="S19" s="272">
        <v>250000000</v>
      </c>
      <c r="T19" s="272">
        <v>250000000</v>
      </c>
      <c r="U19" s="272">
        <v>250000000</v>
      </c>
      <c r="V19" s="272">
        <v>250000000</v>
      </c>
      <c r="W19" s="272"/>
      <c r="X19" s="269">
        <f t="shared" si="1"/>
        <v>11250000</v>
      </c>
    </row>
    <row r="20" spans="1:25" s="294" customFormat="1">
      <c r="A20" s="592">
        <v>16</v>
      </c>
      <c r="B20" s="295" t="s">
        <v>95</v>
      </c>
      <c r="C20" s="581">
        <v>4.7E-2</v>
      </c>
      <c r="D20" s="582">
        <v>40869</v>
      </c>
      <c r="E20" s="582">
        <v>55472</v>
      </c>
      <c r="F20" s="269">
        <f t="shared" si="0"/>
        <v>45000000</v>
      </c>
      <c r="G20" s="281">
        <v>98.863900000000001</v>
      </c>
      <c r="H20" s="583">
        <f t="shared" si="2"/>
        <v>4.7600000000000003E-2</v>
      </c>
      <c r="I20" s="272">
        <f t="shared" si="3"/>
        <v>2142000</v>
      </c>
      <c r="J20" s="272">
        <v>45000000</v>
      </c>
      <c r="K20" s="272">
        <v>45000000</v>
      </c>
      <c r="L20" s="272">
        <v>45000000</v>
      </c>
      <c r="M20" s="272">
        <v>45000000</v>
      </c>
      <c r="N20" s="272">
        <v>45000000</v>
      </c>
      <c r="O20" s="272">
        <v>45000000</v>
      </c>
      <c r="P20" s="272">
        <v>45000000</v>
      </c>
      <c r="Q20" s="272">
        <v>45000000</v>
      </c>
      <c r="R20" s="272">
        <v>45000000</v>
      </c>
      <c r="S20" s="272">
        <v>45000000</v>
      </c>
      <c r="T20" s="272">
        <v>45000000</v>
      </c>
      <c r="U20" s="272">
        <v>45000000</v>
      </c>
      <c r="V20" s="272">
        <v>45000000</v>
      </c>
      <c r="W20" s="272"/>
      <c r="X20" s="269">
        <f t="shared" si="1"/>
        <v>2142000</v>
      </c>
    </row>
    <row r="21" spans="1:25" s="294" customFormat="1">
      <c r="A21" s="580">
        <v>17</v>
      </c>
      <c r="B21" s="295" t="s">
        <v>95</v>
      </c>
      <c r="C21" s="581">
        <v>4.2999999999999997E-2</v>
      </c>
      <c r="D21" s="582">
        <v>42150</v>
      </c>
      <c r="E21" s="582">
        <v>53102</v>
      </c>
      <c r="F21" s="269">
        <f t="shared" si="0"/>
        <v>425000000</v>
      </c>
      <c r="G21" s="281">
        <v>98.464100000000002</v>
      </c>
      <c r="H21" s="583">
        <f t="shared" si="2"/>
        <v>4.3900000000000002E-2</v>
      </c>
      <c r="I21" s="272">
        <f t="shared" si="3"/>
        <v>18657500</v>
      </c>
      <c r="J21" s="269">
        <v>425000000</v>
      </c>
      <c r="K21" s="269">
        <v>425000000</v>
      </c>
      <c r="L21" s="269">
        <v>425000000</v>
      </c>
      <c r="M21" s="269">
        <v>425000000</v>
      </c>
      <c r="N21" s="269">
        <v>425000000</v>
      </c>
      <c r="O21" s="269">
        <v>425000000</v>
      </c>
      <c r="P21" s="269">
        <v>425000000</v>
      </c>
      <c r="Q21" s="269">
        <v>425000000</v>
      </c>
      <c r="R21" s="269">
        <v>425000000</v>
      </c>
      <c r="S21" s="269">
        <v>425000000</v>
      </c>
      <c r="T21" s="269">
        <v>425000000</v>
      </c>
      <c r="U21" s="269">
        <v>425000000</v>
      </c>
      <c r="V21" s="269">
        <v>425000000</v>
      </c>
      <c r="W21" s="269"/>
      <c r="X21" s="269">
        <f t="shared" si="1"/>
        <v>18657500</v>
      </c>
    </row>
    <row r="22" spans="1:25" s="294" customFormat="1">
      <c r="A22" s="592">
        <v>18</v>
      </c>
      <c r="B22" s="295" t="s">
        <v>95</v>
      </c>
      <c r="C22" s="581">
        <v>4.2229999999999997E-2</v>
      </c>
      <c r="D22" s="582">
        <v>43265</v>
      </c>
      <c r="E22" s="582">
        <v>54224</v>
      </c>
      <c r="F22" s="269">
        <f t="shared" si="0"/>
        <v>600000000</v>
      </c>
      <c r="G22" s="281">
        <v>98.884299999999996</v>
      </c>
      <c r="H22" s="583">
        <f t="shared" si="2"/>
        <v>4.2900000000000001E-2</v>
      </c>
      <c r="I22" s="272">
        <f t="shared" si="3"/>
        <v>25740000</v>
      </c>
      <c r="J22" s="269">
        <v>600000000</v>
      </c>
      <c r="K22" s="269">
        <v>600000000</v>
      </c>
      <c r="L22" s="269">
        <v>600000000</v>
      </c>
      <c r="M22" s="269">
        <v>600000000</v>
      </c>
      <c r="N22" s="269">
        <v>600000000</v>
      </c>
      <c r="O22" s="269">
        <v>600000000</v>
      </c>
      <c r="P22" s="269">
        <v>600000000</v>
      </c>
      <c r="Q22" s="269">
        <v>600000000</v>
      </c>
      <c r="R22" s="269">
        <v>600000000</v>
      </c>
      <c r="S22" s="269">
        <v>600000000</v>
      </c>
      <c r="T22" s="269">
        <v>600000000</v>
      </c>
      <c r="U22" s="269">
        <v>600000000</v>
      </c>
      <c r="V22" s="269">
        <v>600000000</v>
      </c>
      <c r="W22" s="269"/>
      <c r="X22" s="272">
        <f t="shared" si="1"/>
        <v>25740000</v>
      </c>
    </row>
    <row r="23" spans="1:25">
      <c r="A23" s="580">
        <v>19</v>
      </c>
      <c r="B23" s="564" t="s">
        <v>95</v>
      </c>
      <c r="C23" s="279">
        <v>3.2500000000000001E-2</v>
      </c>
      <c r="D23" s="280">
        <v>43707</v>
      </c>
      <c r="E23" s="280">
        <v>54681</v>
      </c>
      <c r="F23" s="269">
        <f t="shared" si="0"/>
        <v>450000000</v>
      </c>
      <c r="G23" s="281">
        <v>98.8309</v>
      </c>
      <c r="H23" s="583">
        <f>ROUND(YIELD(D23,E23,C23,G23,100,2,2),4)</f>
        <v>3.3099999999999997E-2</v>
      </c>
      <c r="I23" s="272">
        <f t="shared" si="3"/>
        <v>14895000</v>
      </c>
      <c r="J23" s="269">
        <v>450000000</v>
      </c>
      <c r="K23" s="269">
        <v>450000000</v>
      </c>
      <c r="L23" s="269">
        <v>450000000</v>
      </c>
      <c r="M23" s="269">
        <v>450000000</v>
      </c>
      <c r="N23" s="269">
        <v>450000000</v>
      </c>
      <c r="O23" s="269">
        <v>450000000</v>
      </c>
      <c r="P23" s="269">
        <v>450000000</v>
      </c>
      <c r="Q23" s="269">
        <v>450000000</v>
      </c>
      <c r="R23" s="269">
        <v>450000000</v>
      </c>
      <c r="S23" s="269">
        <v>450000000</v>
      </c>
      <c r="T23" s="269">
        <v>450000000</v>
      </c>
      <c r="U23" s="269">
        <v>450000000</v>
      </c>
      <c r="V23" s="269">
        <v>450000000</v>
      </c>
      <c r="W23" s="269"/>
      <c r="X23" s="272">
        <f t="shared" si="1"/>
        <v>14894999.999999998</v>
      </c>
    </row>
    <row r="24" spans="1:25">
      <c r="A24" s="580">
        <v>20</v>
      </c>
      <c r="B24" s="564" t="s">
        <v>95</v>
      </c>
      <c r="C24" s="279">
        <v>2.8930000000000001E-2</v>
      </c>
      <c r="D24" s="280">
        <v>44454</v>
      </c>
      <c r="E24" s="280">
        <v>55411</v>
      </c>
      <c r="F24" s="269">
        <f t="shared" si="0"/>
        <v>450000000</v>
      </c>
      <c r="G24" s="281">
        <v>98.850399999999993</v>
      </c>
      <c r="H24" s="583">
        <f>ROUND(YIELD(D24,E24,C24,G24,100,2,2),4)</f>
        <v>2.9499999999999998E-2</v>
      </c>
      <c r="I24" s="272">
        <f t="shared" si="3"/>
        <v>13275000</v>
      </c>
      <c r="J24" s="269">
        <v>450000000</v>
      </c>
      <c r="K24" s="269">
        <v>450000000</v>
      </c>
      <c r="L24" s="269">
        <v>450000000</v>
      </c>
      <c r="M24" s="269">
        <v>450000000</v>
      </c>
      <c r="N24" s="269">
        <v>450000000</v>
      </c>
      <c r="O24" s="269">
        <v>450000000</v>
      </c>
      <c r="P24" s="269">
        <v>450000000</v>
      </c>
      <c r="Q24" s="269">
        <v>450000000</v>
      </c>
      <c r="R24" s="269">
        <v>450000000</v>
      </c>
      <c r="S24" s="269">
        <v>450000000</v>
      </c>
      <c r="T24" s="269">
        <v>450000000</v>
      </c>
      <c r="U24" s="269">
        <v>450000000</v>
      </c>
      <c r="V24" s="269">
        <v>450000000</v>
      </c>
      <c r="W24" s="269"/>
      <c r="X24" s="272">
        <f>H24*V24</f>
        <v>13275000</v>
      </c>
    </row>
    <row r="25" spans="1:25">
      <c r="A25" s="580">
        <v>21</v>
      </c>
      <c r="B25" s="564" t="s">
        <v>95</v>
      </c>
      <c r="C25" s="279">
        <v>5.4480000000000001E-2</v>
      </c>
      <c r="D25" s="280">
        <v>45064</v>
      </c>
      <c r="E25" s="280">
        <v>56036</v>
      </c>
      <c r="F25" s="269">
        <f>ROUND(((J25+V25)+(SUM(K25:U25)*2))/24,0)</f>
        <v>400000000</v>
      </c>
      <c r="G25" s="281">
        <v>98.820099999999996</v>
      </c>
      <c r="H25" s="180">
        <f>ROUND(YIELD(D25,E25,C25,G25,100,2,2),4)</f>
        <v>5.5300000000000002E-2</v>
      </c>
      <c r="I25" s="272">
        <f>ROUND(+H25*F25,0)</f>
        <v>22120000</v>
      </c>
      <c r="J25" s="269">
        <v>400000000</v>
      </c>
      <c r="K25" s="269">
        <v>400000000</v>
      </c>
      <c r="L25" s="269">
        <v>400000000</v>
      </c>
      <c r="M25" s="269">
        <v>400000000</v>
      </c>
      <c r="N25" s="269">
        <v>400000000</v>
      </c>
      <c r="O25" s="269">
        <v>400000000</v>
      </c>
      <c r="P25" s="269">
        <v>400000000</v>
      </c>
      <c r="Q25" s="269">
        <v>400000000</v>
      </c>
      <c r="R25" s="269">
        <v>400000000</v>
      </c>
      <c r="S25" s="269">
        <v>400000000</v>
      </c>
      <c r="T25" s="269">
        <v>400000000</v>
      </c>
      <c r="U25" s="269">
        <v>400000000</v>
      </c>
      <c r="V25" s="269">
        <v>400000000</v>
      </c>
      <c r="W25" s="269"/>
      <c r="X25" s="272">
        <f>H25*V25</f>
        <v>22120000</v>
      </c>
    </row>
    <row r="26" spans="1:25">
      <c r="A26" s="592">
        <v>22</v>
      </c>
      <c r="B26" s="564" t="s">
        <v>95</v>
      </c>
      <c r="C26" s="279">
        <v>5.33E-2</v>
      </c>
      <c r="D26" s="280">
        <v>45454</v>
      </c>
      <c r="E26" s="280">
        <v>49110</v>
      </c>
      <c r="F26" s="269">
        <f t="shared" ref="F26:F27" si="4">ROUND(((J26+V26)+(SUM(K26:U26)*2))/24,0)</f>
        <v>216666667</v>
      </c>
      <c r="G26" s="281">
        <v>99.064999999999998</v>
      </c>
      <c r="H26" s="180">
        <f>ROUND(YIELD(D26,E26,C26,G26,100,2,2),4)</f>
        <v>5.45E-2</v>
      </c>
      <c r="I26" s="272">
        <f t="shared" ref="I26:I27" si="5">ROUND(+H26*F26,0)</f>
        <v>11808333</v>
      </c>
      <c r="J26" s="269"/>
      <c r="K26" s="269"/>
      <c r="L26" s="269"/>
      <c r="M26" s="269"/>
      <c r="N26" s="269"/>
      <c r="O26" s="269"/>
      <c r="P26" s="269">
        <v>400000000</v>
      </c>
      <c r="Q26" s="269">
        <v>400000000</v>
      </c>
      <c r="R26" s="269">
        <v>400000000</v>
      </c>
      <c r="S26" s="269">
        <v>400000000</v>
      </c>
      <c r="T26" s="269">
        <v>400000000</v>
      </c>
      <c r="U26" s="269">
        <v>400000000</v>
      </c>
      <c r="V26" s="269">
        <v>400000000</v>
      </c>
      <c r="W26" s="269"/>
      <c r="X26" s="272">
        <f>H26*V26</f>
        <v>21800000</v>
      </c>
    </row>
    <row r="27" spans="1:25">
      <c r="A27" s="580">
        <v>23</v>
      </c>
      <c r="B27" s="564" t="s">
        <v>95</v>
      </c>
      <c r="C27" s="279">
        <v>5.6849999999999998E-2</v>
      </c>
      <c r="D27" s="280">
        <v>45454</v>
      </c>
      <c r="E27" s="280">
        <v>56415</v>
      </c>
      <c r="F27" s="269">
        <f t="shared" si="4"/>
        <v>216666667</v>
      </c>
      <c r="G27" s="281">
        <v>98.84</v>
      </c>
      <c r="H27" s="180">
        <f>ROUND(YIELD(D27,E27,C27,G27,100,2,2),4)</f>
        <v>5.7700000000000001E-2</v>
      </c>
      <c r="I27" s="272">
        <f t="shared" si="5"/>
        <v>12501667</v>
      </c>
      <c r="J27" s="269"/>
      <c r="K27" s="269"/>
      <c r="L27" s="269"/>
      <c r="M27" s="269"/>
      <c r="N27" s="269"/>
      <c r="O27" s="269"/>
      <c r="P27" s="269">
        <v>400000000</v>
      </c>
      <c r="Q27" s="269">
        <v>400000000</v>
      </c>
      <c r="R27" s="269">
        <v>400000000</v>
      </c>
      <c r="S27" s="269">
        <v>400000000</v>
      </c>
      <c r="T27" s="269">
        <v>400000000</v>
      </c>
      <c r="U27" s="269">
        <v>400000000</v>
      </c>
      <c r="V27" s="269">
        <v>400000000</v>
      </c>
      <c r="W27" s="269"/>
      <c r="X27" s="272">
        <f>H27*V27</f>
        <v>23080000</v>
      </c>
    </row>
    <row r="28" spans="1:25">
      <c r="A28" s="580">
        <v>24</v>
      </c>
      <c r="B28" s="136"/>
      <c r="C28" s="279"/>
      <c r="D28" s="280"/>
      <c r="E28" s="280"/>
      <c r="F28" s="269"/>
      <c r="G28" s="289"/>
      <c r="H28" s="180"/>
      <c r="I28" s="272"/>
      <c r="J28" s="269"/>
      <c r="K28" s="269"/>
      <c r="L28" s="269"/>
      <c r="M28" s="269"/>
      <c r="N28" s="269"/>
      <c r="O28" s="269"/>
      <c r="P28" s="269"/>
      <c r="Q28" s="269"/>
      <c r="R28" s="269"/>
      <c r="S28" s="269"/>
      <c r="T28" s="269"/>
      <c r="U28" s="269"/>
      <c r="V28" s="269"/>
      <c r="W28" s="269"/>
      <c r="X28" s="468">
        <f>SUM(X6:X27)</f>
        <v>311374128</v>
      </c>
    </row>
    <row r="29" spans="1:25" ht="13.5" thickBot="1">
      <c r="A29" s="580">
        <v>25</v>
      </c>
      <c r="B29" s="136"/>
      <c r="C29" s="138" t="s">
        <v>116</v>
      </c>
      <c r="D29" s="280"/>
      <c r="E29" s="280"/>
      <c r="F29" s="269"/>
      <c r="G29" s="285"/>
      <c r="H29" s="180"/>
      <c r="I29" s="286">
        <f>'Pg 7 Reacquired Debt'!I32</f>
        <v>1925956.96</v>
      </c>
      <c r="J29" s="228"/>
      <c r="K29" s="228"/>
      <c r="L29" s="228"/>
      <c r="M29" s="228"/>
      <c r="N29" s="228"/>
      <c r="O29" s="228"/>
      <c r="P29" s="228"/>
      <c r="Q29" s="228"/>
      <c r="R29" s="228"/>
      <c r="S29" s="228"/>
      <c r="T29" s="228"/>
      <c r="U29" s="228"/>
      <c r="V29" s="228"/>
      <c r="W29" s="272"/>
      <c r="X29" s="468">
        <f>I29</f>
        <v>1925956.96</v>
      </c>
    </row>
    <row r="30" spans="1:25" ht="13.5" thickBot="1">
      <c r="A30" s="592">
        <v>26</v>
      </c>
      <c r="B30" s="138" t="s">
        <v>129</v>
      </c>
      <c r="C30" s="279"/>
      <c r="D30" s="280"/>
      <c r="E30" s="280"/>
      <c r="F30" s="286">
        <f>SUM(F6:F29)</f>
        <v>5657193334</v>
      </c>
      <c r="G30" s="287"/>
      <c r="H30" s="213">
        <f>ROUND(+I30/F30,4)</f>
        <v>5.1700000000000003E-2</v>
      </c>
      <c r="I30" s="290">
        <f>SUM(I6:I29)</f>
        <v>292730084.95999998</v>
      </c>
      <c r="J30" s="290">
        <f>SUM(J6:J29)</f>
        <v>5223860000</v>
      </c>
      <c r="K30" s="290">
        <f>SUM(K6:K29)</f>
        <v>5223860000</v>
      </c>
      <c r="L30" s="290">
        <f>SUM(L6:L29)</f>
        <v>5223860000</v>
      </c>
      <c r="M30" s="290">
        <f>SUM(M6:M29)</f>
        <v>5223860000</v>
      </c>
      <c r="N30" s="290">
        <f t="shared" ref="N30:U30" si="6">SUM(N6:N29)</f>
        <v>5223860000</v>
      </c>
      <c r="O30" s="290">
        <f t="shared" si="6"/>
        <v>5223860000</v>
      </c>
      <c r="P30" s="290">
        <f t="shared" si="6"/>
        <v>6023860000</v>
      </c>
      <c r="Q30" s="290">
        <f t="shared" si="6"/>
        <v>6023860000</v>
      </c>
      <c r="R30" s="290">
        <f t="shared" si="6"/>
        <v>6023860000</v>
      </c>
      <c r="S30" s="290">
        <f t="shared" si="6"/>
        <v>6023860000</v>
      </c>
      <c r="T30" s="290">
        <f t="shared" si="6"/>
        <v>6023860000</v>
      </c>
      <c r="U30" s="290">
        <f t="shared" si="6"/>
        <v>6023860000</v>
      </c>
      <c r="V30" s="290">
        <f>SUM(V6:V29)</f>
        <v>6023860000</v>
      </c>
      <c r="W30" s="288"/>
      <c r="X30" s="290">
        <f>SUM(X28:X29)</f>
        <v>313300084.95999998</v>
      </c>
      <c r="Y30" s="469">
        <f>X30/V30</f>
        <v>5.2009854970069019E-2</v>
      </c>
    </row>
    <row r="31" spans="1:25" ht="13.5" thickBot="1">
      <c r="A31" s="580">
        <v>27</v>
      </c>
      <c r="B31" s="136"/>
      <c r="C31" s="279"/>
      <c r="D31" s="280"/>
      <c r="E31" s="280"/>
      <c r="F31" s="288"/>
      <c r="G31" s="285"/>
      <c r="H31" s="243"/>
      <c r="I31" s="288"/>
      <c r="J31" s="491"/>
      <c r="K31" s="491"/>
      <c r="L31" s="491"/>
      <c r="M31" s="491"/>
      <c r="N31" s="491"/>
      <c r="O31" s="491"/>
      <c r="P31" s="491"/>
      <c r="Q31" s="491"/>
      <c r="R31" s="491"/>
      <c r="S31" s="491"/>
      <c r="T31" s="491"/>
      <c r="U31" s="491"/>
      <c r="V31" s="491"/>
      <c r="W31" s="491"/>
      <c r="X31" s="270">
        <f>H31*S31</f>
        <v>0</v>
      </c>
    </row>
    <row r="32" spans="1:25" ht="13.5" thickBot="1">
      <c r="A32" s="580">
        <v>28</v>
      </c>
      <c r="B32" s="138" t="s">
        <v>306</v>
      </c>
      <c r="C32" s="279"/>
      <c r="D32" s="280"/>
      <c r="E32" s="280"/>
      <c r="F32" s="288">
        <f>F30</f>
        <v>5657193334</v>
      </c>
      <c r="G32" s="288">
        <f>SUM(I6:I27)</f>
        <v>290804128</v>
      </c>
      <c r="H32" s="213">
        <f>ROUND(+G32/F32,4)</f>
        <v>5.1400000000000001E-2</v>
      </c>
      <c r="J32" s="611"/>
      <c r="K32" s="491"/>
      <c r="L32" s="491"/>
      <c r="M32" s="491"/>
      <c r="N32" s="491"/>
      <c r="O32" s="491"/>
      <c r="P32" s="491"/>
      <c r="Q32" s="491"/>
      <c r="R32" s="491"/>
      <c r="S32" s="491"/>
      <c r="T32" s="491"/>
      <c r="U32" s="491"/>
      <c r="V32" s="491"/>
      <c r="W32" s="491"/>
      <c r="X32" s="270"/>
    </row>
    <row r="33" spans="1:55">
      <c r="A33" s="580">
        <v>29</v>
      </c>
      <c r="B33" s="136"/>
      <c r="C33" s="279"/>
      <c r="D33" s="280"/>
      <c r="E33" s="280"/>
      <c r="F33" s="288"/>
      <c r="G33" s="285"/>
      <c r="H33" s="243"/>
      <c r="I33" s="288"/>
      <c r="J33" s="491"/>
      <c r="K33" s="491"/>
      <c r="L33" s="491"/>
      <c r="M33" s="491"/>
      <c r="N33" s="491"/>
      <c r="O33" s="491"/>
      <c r="P33" s="491"/>
      <c r="Q33" s="491"/>
      <c r="R33" s="491"/>
      <c r="S33" s="491"/>
      <c r="T33" s="491"/>
      <c r="U33" s="491"/>
      <c r="V33" s="491"/>
      <c r="W33" s="491"/>
      <c r="X33" s="270"/>
    </row>
    <row r="34" spans="1:55">
      <c r="A34" s="592">
        <v>30</v>
      </c>
      <c r="B34" s="626" t="s">
        <v>296</v>
      </c>
      <c r="C34" s="279"/>
      <c r="E34" s="280"/>
      <c r="F34" s="288">
        <f>'Pg 3 STD Cost Rate'!C17</f>
        <v>89989070.959999993</v>
      </c>
      <c r="G34" s="288">
        <f>'Pg 3 STD Cost Rate'!E17</f>
        <v>5108967.47</v>
      </c>
      <c r="H34" s="627">
        <f>ROUND(G34/F34,4)</f>
        <v>5.6800000000000003E-2</v>
      </c>
      <c r="J34" s="491"/>
      <c r="K34" s="491"/>
      <c r="L34" s="491"/>
      <c r="M34" s="491"/>
      <c r="N34" s="491"/>
      <c r="O34" s="491"/>
      <c r="P34" s="491"/>
      <c r="Q34" s="491"/>
      <c r="R34" s="491"/>
      <c r="S34" s="491"/>
      <c r="T34" s="491"/>
      <c r="U34" s="491"/>
      <c r="V34" s="491"/>
      <c r="W34" s="491"/>
      <c r="X34" s="270"/>
    </row>
    <row r="35" spans="1:55">
      <c r="A35" s="580">
        <v>31</v>
      </c>
      <c r="B35" s="136"/>
      <c r="C35" s="279"/>
      <c r="D35" s="280"/>
      <c r="E35" s="280"/>
      <c r="F35" s="288"/>
      <c r="G35" s="285"/>
      <c r="H35" s="243"/>
      <c r="I35" s="288"/>
      <c r="J35" s="491"/>
      <c r="K35" s="491"/>
      <c r="L35" s="491"/>
      <c r="M35" s="491"/>
      <c r="N35" s="491"/>
      <c r="O35" s="491"/>
      <c r="P35" s="491"/>
      <c r="Q35" s="491"/>
      <c r="R35" s="491"/>
      <c r="S35" s="491"/>
      <c r="T35" s="491"/>
      <c r="U35" s="491"/>
      <c r="V35" s="491"/>
      <c r="W35" s="491"/>
      <c r="X35" s="270"/>
    </row>
    <row r="36" spans="1:55">
      <c r="A36" s="580">
        <v>32</v>
      </c>
      <c r="B36" s="568" t="s">
        <v>297</v>
      </c>
      <c r="C36" s="279"/>
      <c r="D36" s="280"/>
      <c r="E36" s="280"/>
      <c r="F36" s="288">
        <f>F34+F30</f>
        <v>5747182404.96</v>
      </c>
      <c r="G36" s="288">
        <f>G34+G32</f>
        <v>295913095.47000003</v>
      </c>
      <c r="H36" s="627">
        <f>ROUND(G36/F36,4)</f>
        <v>5.1499999999999997E-2</v>
      </c>
      <c r="J36" s="491"/>
      <c r="K36" s="491"/>
      <c r="L36" s="491"/>
      <c r="M36" s="491"/>
      <c r="N36" s="491"/>
      <c r="O36" s="491"/>
      <c r="P36" s="491"/>
      <c r="Q36" s="491"/>
      <c r="R36" s="491"/>
      <c r="S36" s="491"/>
      <c r="T36" s="491"/>
      <c r="U36" s="491"/>
      <c r="V36" s="491"/>
      <c r="W36" s="491"/>
      <c r="X36" s="270"/>
    </row>
    <row r="37" spans="1:55">
      <c r="A37" s="580">
        <v>33</v>
      </c>
      <c r="B37" s="136"/>
      <c r="C37" s="279"/>
      <c r="D37" s="280"/>
      <c r="E37" s="280"/>
      <c r="F37" s="288"/>
      <c r="G37" s="285"/>
      <c r="H37" s="243"/>
      <c r="I37" s="288"/>
      <c r="J37" s="491"/>
      <c r="K37" s="491"/>
      <c r="L37" s="491"/>
      <c r="M37" s="491"/>
      <c r="N37" s="491"/>
      <c r="O37" s="491"/>
      <c r="P37" s="491"/>
      <c r="Q37" s="491"/>
      <c r="R37" s="491"/>
      <c r="S37" s="491"/>
      <c r="T37" s="491"/>
      <c r="U37" s="491"/>
      <c r="V37" s="491"/>
      <c r="W37" s="491"/>
      <c r="X37" s="270"/>
    </row>
    <row r="38" spans="1:55">
      <c r="A38" s="592">
        <v>34</v>
      </c>
      <c r="B38" s="134" t="s">
        <v>85</v>
      </c>
      <c r="C38" s="135"/>
      <c r="D38" s="135"/>
      <c r="E38" s="135"/>
      <c r="F38" s="135"/>
      <c r="G38" s="135"/>
      <c r="H38" s="135"/>
      <c r="I38" s="135"/>
      <c r="X38" s="288"/>
      <c r="Y38" s="243"/>
    </row>
    <row r="39" spans="1:55">
      <c r="A39" s="580">
        <v>35</v>
      </c>
      <c r="B39" s="134" t="s">
        <v>93</v>
      </c>
      <c r="C39" s="135"/>
      <c r="D39" s="135"/>
      <c r="E39" s="135"/>
      <c r="F39" s="135"/>
      <c r="G39" s="137"/>
      <c r="H39" s="135"/>
      <c r="I39" s="135"/>
    </row>
    <row r="40" spans="1:55">
      <c r="A40" s="132"/>
      <c r="B40" s="134"/>
      <c r="C40" s="135"/>
      <c r="D40" s="135"/>
      <c r="E40" s="135"/>
      <c r="F40" s="135"/>
      <c r="G40" s="137"/>
      <c r="H40" s="135"/>
      <c r="I40" s="135"/>
    </row>
    <row r="41" spans="1:55">
      <c r="A41" s="132"/>
      <c r="B41" s="134"/>
      <c r="C41" s="135"/>
      <c r="D41" s="135"/>
      <c r="E41" s="135"/>
      <c r="F41" s="135"/>
      <c r="G41" s="137"/>
      <c r="H41" s="135"/>
      <c r="I41" s="135"/>
    </row>
    <row r="42" spans="1:55">
      <c r="A42" s="132"/>
      <c r="B42" s="133"/>
      <c r="C42" s="133"/>
      <c r="D42" s="133"/>
      <c r="E42" s="317"/>
      <c r="G42" s="133"/>
      <c r="H42" s="291"/>
      <c r="I42" s="292"/>
      <c r="J42" s="293"/>
      <c r="K42" s="293"/>
      <c r="L42" s="293"/>
      <c r="M42" s="293"/>
      <c r="N42" s="293"/>
      <c r="O42" s="293"/>
      <c r="P42" s="293"/>
      <c r="Q42" s="293"/>
      <c r="R42" s="293"/>
      <c r="S42" s="293"/>
      <c r="T42" s="293"/>
      <c r="U42" s="293"/>
      <c r="V42" s="293"/>
      <c r="W42" s="293"/>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row>
    <row r="43" spans="1:55">
      <c r="A43" s="44"/>
      <c r="B43" s="294"/>
      <c r="C43" s="294"/>
      <c r="D43" s="294"/>
      <c r="E43" s="294"/>
      <c r="F43" s="268"/>
      <c r="G43" s="294"/>
      <c r="H43" s="135"/>
      <c r="I43" s="177"/>
      <c r="J43" s="295"/>
      <c r="K43" s="136"/>
      <c r="L43" s="136"/>
      <c r="M43" s="136"/>
      <c r="N43" s="136"/>
      <c r="O43" s="136"/>
      <c r="P43" s="136"/>
      <c r="Q43" s="136"/>
      <c r="R43" s="136"/>
      <c r="S43" s="136"/>
      <c r="T43" s="136"/>
      <c r="U43" s="136"/>
      <c r="V43" s="136"/>
      <c r="W43" s="136"/>
    </row>
    <row r="44" spans="1:55">
      <c r="A44" s="44"/>
      <c r="B44" s="294"/>
      <c r="C44" s="294"/>
      <c r="D44" s="294"/>
      <c r="E44" s="294"/>
      <c r="F44" s="267"/>
      <c r="G44" s="294"/>
      <c r="H44" s="133"/>
      <c r="I44" s="292"/>
      <c r="J44" s="270"/>
      <c r="K44" s="270"/>
      <c r="L44" s="270"/>
      <c r="M44" s="270"/>
      <c r="N44" s="270"/>
      <c r="O44" s="270"/>
      <c r="P44" s="270"/>
      <c r="Q44" s="270"/>
      <c r="R44" s="270"/>
      <c r="S44" s="270"/>
      <c r="T44" s="270"/>
      <c r="U44" s="270"/>
      <c r="V44" s="270"/>
      <c r="W44" s="270"/>
    </row>
    <row r="45" spans="1:55">
      <c r="A45" s="44"/>
      <c r="B45" s="28"/>
      <c r="C45" s="28"/>
      <c r="D45" s="28"/>
      <c r="E45" s="28"/>
      <c r="F45" s="268"/>
      <c r="G45" s="28"/>
      <c r="H45" s="28"/>
      <c r="I45" s="45"/>
      <c r="J45" s="218" t="str">
        <f t="shared" ref="J45:S45" si="7">IF(J44&lt;&gt;0,"ERROR","")</f>
        <v/>
      </c>
      <c r="K45" s="218" t="str">
        <f t="shared" si="7"/>
        <v/>
      </c>
      <c r="L45" s="218" t="str">
        <f t="shared" si="7"/>
        <v/>
      </c>
      <c r="M45" s="218" t="str">
        <f t="shared" si="7"/>
        <v/>
      </c>
      <c r="N45" s="218" t="str">
        <f t="shared" si="7"/>
        <v/>
      </c>
      <c r="O45" s="218" t="str">
        <f t="shared" si="7"/>
        <v/>
      </c>
      <c r="P45" s="218" t="str">
        <f t="shared" si="7"/>
        <v/>
      </c>
      <c r="Q45" s="218" t="str">
        <f t="shared" si="7"/>
        <v/>
      </c>
      <c r="R45" s="218" t="str">
        <f t="shared" si="7"/>
        <v/>
      </c>
      <c r="S45" s="44" t="str">
        <f t="shared" si="7"/>
        <v/>
      </c>
      <c r="T45" s="44"/>
      <c r="U45" s="44"/>
      <c r="V45" s="44"/>
      <c r="W45" s="44"/>
    </row>
    <row r="46" spans="1:55">
      <c r="A46" s="44"/>
      <c r="B46" s="28"/>
      <c r="C46" s="28"/>
      <c r="D46" s="28"/>
      <c r="E46" s="605"/>
      <c r="F46" s="45"/>
      <c r="G46" s="28"/>
      <c r="H46" s="180"/>
      <c r="Y46" s="585"/>
    </row>
    <row r="47" spans="1:55">
      <c r="A47" s="46"/>
      <c r="B47" s="47"/>
      <c r="C47" s="48"/>
      <c r="D47" s="49"/>
      <c r="E47" s="49"/>
      <c r="F47" s="259"/>
      <c r="G47" s="51"/>
      <c r="H47" s="180"/>
      <c r="I47" s="97"/>
      <c r="Y47" s="585"/>
    </row>
    <row r="48" spans="1:55">
      <c r="A48" s="46"/>
      <c r="B48" s="47"/>
      <c r="C48" s="48"/>
      <c r="D48" s="49"/>
      <c r="E48" s="49"/>
      <c r="F48" s="50"/>
      <c r="G48" s="51"/>
      <c r="H48" s="52"/>
      <c r="I48" s="53"/>
      <c r="Y48" s="585"/>
    </row>
    <row r="49" spans="1:25">
      <c r="A49" s="46"/>
      <c r="B49" s="47"/>
      <c r="C49" s="48"/>
      <c r="D49" s="49"/>
      <c r="E49" s="49"/>
      <c r="F49" s="50"/>
      <c r="G49" s="51"/>
      <c r="H49" s="52"/>
      <c r="I49" s="53"/>
      <c r="Y49" s="585"/>
    </row>
    <row r="50" spans="1:25" hidden="1">
      <c r="A50" s="54"/>
      <c r="B50" s="28"/>
      <c r="C50" s="28"/>
      <c r="D50" s="28"/>
      <c r="E50" s="28"/>
      <c r="F50" s="45"/>
      <c r="G50" s="28"/>
      <c r="H50" s="55"/>
      <c r="I50" s="45"/>
      <c r="Y50" s="585"/>
    </row>
    <row r="51" spans="1:25" hidden="1">
      <c r="A51" s="54"/>
      <c r="B51" s="28"/>
      <c r="C51" s="28"/>
      <c r="D51" s="28"/>
      <c r="E51" s="28"/>
      <c r="F51" s="45"/>
      <c r="G51" s="28"/>
      <c r="H51" s="56"/>
      <c r="I51" s="45"/>
      <c r="Y51" s="585"/>
    </row>
    <row r="52" spans="1:25" hidden="1">
      <c r="A52" s="54"/>
      <c r="B52" s="28"/>
      <c r="C52" s="28"/>
      <c r="D52" s="28"/>
      <c r="E52" s="28"/>
      <c r="F52" s="45"/>
      <c r="G52" s="28"/>
      <c r="H52" s="28"/>
      <c r="I52" s="45"/>
      <c r="Y52" s="585"/>
    </row>
    <row r="53" spans="1:25">
      <c r="A53" s="46"/>
      <c r="B53" s="47"/>
      <c r="C53" s="48"/>
      <c r="D53" s="49"/>
      <c r="E53" s="49"/>
      <c r="F53" s="50"/>
      <c r="G53" s="51"/>
      <c r="H53" s="52"/>
      <c r="I53" s="53"/>
      <c r="Y53" s="585"/>
    </row>
    <row r="54" spans="1:25">
      <c r="A54" s="46"/>
      <c r="B54" s="47"/>
      <c r="C54" s="48"/>
      <c r="D54" s="49"/>
      <c r="E54" s="49"/>
      <c r="F54" s="50"/>
      <c r="G54" s="51"/>
      <c r="H54" s="52"/>
      <c r="I54" s="53"/>
      <c r="Y54" s="585"/>
    </row>
    <row r="55" spans="1:25">
      <c r="A55" s="54"/>
      <c r="B55" s="28"/>
      <c r="C55" s="28"/>
      <c r="D55" s="28"/>
      <c r="E55" s="28"/>
      <c r="F55" s="45"/>
      <c r="G55" s="28"/>
      <c r="H55" s="28"/>
      <c r="I55" s="45"/>
      <c r="Y55" s="585"/>
    </row>
    <row r="56" spans="1:25">
      <c r="A56" s="54"/>
      <c r="B56" s="28"/>
      <c r="C56" s="28"/>
      <c r="D56" s="28"/>
      <c r="E56" s="28"/>
      <c r="F56" s="45"/>
      <c r="G56" s="28"/>
      <c r="H56" s="28"/>
      <c r="I56" s="45"/>
      <c r="Y56" s="585"/>
    </row>
    <row r="57" spans="1:25">
      <c r="A57" s="54"/>
      <c r="B57" s="28"/>
      <c r="C57" s="28"/>
      <c r="D57" s="28"/>
      <c r="E57" s="28"/>
      <c r="F57" s="45"/>
      <c r="G57" s="28"/>
      <c r="H57" s="28"/>
      <c r="I57" s="45"/>
      <c r="Y57" s="585"/>
    </row>
    <row r="58" spans="1:25">
      <c r="A58" s="54"/>
      <c r="B58" s="28"/>
      <c r="C58" s="28"/>
      <c r="D58" s="28"/>
      <c r="E58" s="28"/>
      <c r="F58" s="45"/>
      <c r="G58" s="28"/>
      <c r="H58" s="28"/>
      <c r="I58" s="45"/>
      <c r="Y58" s="585"/>
    </row>
    <row r="59" spans="1:25">
      <c r="A59" s="54"/>
      <c r="B59" s="28"/>
      <c r="C59" s="28"/>
      <c r="D59" s="28"/>
      <c r="E59" s="28"/>
      <c r="F59" s="45"/>
      <c r="G59" s="28"/>
      <c r="H59" s="28"/>
      <c r="I59" s="45"/>
      <c r="Y59" s="585"/>
    </row>
    <row r="60" spans="1:25">
      <c r="A60" s="54"/>
      <c r="B60" s="28"/>
      <c r="C60" s="28"/>
      <c r="D60" s="28"/>
      <c r="E60" s="28"/>
      <c r="F60" s="45"/>
      <c r="G60" s="28"/>
      <c r="H60" s="28"/>
      <c r="I60" s="45"/>
      <c r="Y60" s="585"/>
    </row>
    <row r="61" spans="1:25">
      <c r="A61" s="54"/>
      <c r="B61" s="28"/>
      <c r="C61" s="28"/>
      <c r="D61" s="28"/>
      <c r="E61" s="28"/>
      <c r="F61" s="45"/>
      <c r="G61" s="28"/>
      <c r="H61" s="28"/>
      <c r="I61" s="45"/>
      <c r="Y61" s="585"/>
    </row>
    <row r="62" spans="1:25">
      <c r="A62" s="54"/>
      <c r="B62" s="28"/>
      <c r="C62" s="28"/>
      <c r="D62" s="28"/>
      <c r="E62" s="28"/>
      <c r="F62" s="45"/>
      <c r="G62" s="28"/>
      <c r="H62" s="28"/>
      <c r="I62" s="45"/>
      <c r="Y62" s="585"/>
    </row>
    <row r="63" spans="1:25">
      <c r="A63" s="54"/>
      <c r="B63" s="28"/>
      <c r="C63" s="28"/>
      <c r="D63" s="28"/>
      <c r="E63" s="28"/>
      <c r="F63" s="45"/>
      <c r="G63" s="28"/>
      <c r="H63" s="28"/>
      <c r="I63" s="45"/>
      <c r="Y63" s="585"/>
    </row>
    <row r="64" spans="1:25">
      <c r="A64" s="44"/>
      <c r="B64" s="28"/>
      <c r="C64" s="47"/>
      <c r="D64" s="28"/>
      <c r="E64" s="28"/>
      <c r="F64" s="45"/>
      <c r="G64" s="28"/>
      <c r="H64" s="28"/>
      <c r="I64" s="45"/>
      <c r="Y64" s="585"/>
    </row>
    <row r="65" spans="3:25">
      <c r="C65" s="24"/>
      <c r="E65" s="30"/>
      <c r="Y65" s="585"/>
    </row>
    <row r="66" spans="3:25">
      <c r="C66" s="29"/>
      <c r="Y66" s="585"/>
    </row>
    <row r="67" spans="3:25">
      <c r="Y67" s="585"/>
    </row>
    <row r="68" spans="3:25">
      <c r="Y68" s="585"/>
    </row>
    <row r="69" spans="3:25">
      <c r="Y69" s="585"/>
    </row>
    <row r="70" spans="3:25">
      <c r="Y70" s="585"/>
    </row>
    <row r="71" spans="3:25">
      <c r="Y71" s="585"/>
    </row>
    <row r="72" spans="3:25">
      <c r="Y72" s="585"/>
    </row>
    <row r="73" spans="3:25">
      <c r="Y73" s="585"/>
    </row>
    <row r="74" spans="3:25">
      <c r="Y74" s="585"/>
    </row>
    <row r="75" spans="3:25">
      <c r="Y75" s="585"/>
    </row>
    <row r="76" spans="3:25">
      <c r="Y76" s="585"/>
    </row>
    <row r="77" spans="3:25">
      <c r="Y77" s="585"/>
    </row>
    <row r="78" spans="3:25">
      <c r="Y78" s="585"/>
    </row>
    <row r="79" spans="3:25">
      <c r="Y79" s="585"/>
    </row>
    <row r="80" spans="3:25">
      <c r="Y80" s="585"/>
    </row>
    <row r="81" spans="25:25">
      <c r="Y81" s="585"/>
    </row>
    <row r="82" spans="25:25">
      <c r="Y82" s="585"/>
    </row>
    <row r="83" spans="25:25">
      <c r="Y83" s="585"/>
    </row>
    <row r="84" spans="25:25">
      <c r="Y84" s="585"/>
    </row>
    <row r="85" spans="25:25">
      <c r="Y85" s="585"/>
    </row>
    <row r="86" spans="25:25">
      <c r="Y86" s="585"/>
    </row>
    <row r="87" spans="25:25">
      <c r="Y87" s="585"/>
    </row>
    <row r="88" spans="25:25">
      <c r="Y88" s="585"/>
    </row>
    <row r="89" spans="25:25">
      <c r="Y89" s="585"/>
    </row>
    <row r="90" spans="25:25">
      <c r="Y90" s="585"/>
    </row>
    <row r="91" spans="25:25">
      <c r="Y91" s="585"/>
    </row>
    <row r="92" spans="25:25">
      <c r="Y92" s="585"/>
    </row>
    <row r="93" spans="25:25">
      <c r="Y93" s="585"/>
    </row>
    <row r="94" spans="25:25">
      <c r="Y94" s="585"/>
    </row>
    <row r="95" spans="25:25">
      <c r="Y95" s="585"/>
    </row>
    <row r="96" spans="25:25">
      <c r="Y96" s="585"/>
    </row>
    <row r="97" spans="25:25">
      <c r="Y97" s="585"/>
    </row>
    <row r="98" spans="25:25">
      <c r="Y98" s="585"/>
    </row>
    <row r="99" spans="25:25">
      <c r="Y99" s="585"/>
    </row>
    <row r="100" spans="25:25">
      <c r="Y100" s="585"/>
    </row>
    <row r="101" spans="25:25">
      <c r="Y101" s="585"/>
    </row>
    <row r="102" spans="25:25">
      <c r="Y102" s="585"/>
    </row>
    <row r="103" spans="25:25">
      <c r="Y103" s="585"/>
    </row>
    <row r="104" spans="25:25">
      <c r="Y104" s="585"/>
    </row>
    <row r="105" spans="25:25">
      <c r="Y105" s="585"/>
    </row>
    <row r="106" spans="25:25">
      <c r="Y106" s="585"/>
    </row>
    <row r="109" spans="25:25">
      <c r="Y109" s="585"/>
    </row>
    <row r="110" spans="25:25">
      <c r="Y110" s="585"/>
    </row>
    <row r="111" spans="25:25">
      <c r="Y111" s="585"/>
    </row>
    <row r="112" spans="25:25">
      <c r="Y112" s="585"/>
    </row>
    <row r="113" spans="25:25">
      <c r="Y113" s="585"/>
    </row>
    <row r="114" spans="25:25">
      <c r="Y114" s="585"/>
    </row>
    <row r="115" spans="25:25">
      <c r="Y115" s="585"/>
    </row>
    <row r="116" spans="25:25">
      <c r="Y116" s="585"/>
    </row>
    <row r="117" spans="25:25">
      <c r="Y117" s="585"/>
    </row>
    <row r="118" spans="25:25">
      <c r="Y118" s="585"/>
    </row>
    <row r="119" spans="25:25">
      <c r="Y119" s="585"/>
    </row>
    <row r="120" spans="25:25">
      <c r="Y120" s="585"/>
    </row>
    <row r="121" spans="25:25">
      <c r="Y121" s="585"/>
    </row>
    <row r="122" spans="25:25">
      <c r="Y122" s="585"/>
    </row>
    <row r="123" spans="25:25">
      <c r="Y123" s="585"/>
    </row>
    <row r="124" spans="25:25">
      <c r="Y124" s="585"/>
    </row>
    <row r="125" spans="25:25">
      <c r="Y125" s="585"/>
    </row>
    <row r="126" spans="25:25">
      <c r="Y126" s="585"/>
    </row>
    <row r="127" spans="25:25">
      <c r="Y127" s="585"/>
    </row>
    <row r="128" spans="25:25">
      <c r="Y128" s="585"/>
    </row>
    <row r="129" spans="25:25">
      <c r="Y129" s="585"/>
    </row>
    <row r="130" spans="25:25">
      <c r="Y130" s="585"/>
    </row>
    <row r="131" spans="25:25">
      <c r="Y131" s="585"/>
    </row>
    <row r="132" spans="25:25">
      <c r="Y132" s="585"/>
    </row>
    <row r="133" spans="25:25">
      <c r="Y133" s="585"/>
    </row>
    <row r="134" spans="25:25">
      <c r="Y134" s="585"/>
    </row>
    <row r="135" spans="25:25">
      <c r="Y135" s="585"/>
    </row>
    <row r="136" spans="25:25">
      <c r="Y136" s="585"/>
    </row>
    <row r="137" spans="25:25">
      <c r="Y137" s="585"/>
    </row>
    <row r="138" spans="25:25">
      <c r="Y138" s="585"/>
    </row>
    <row r="140" spans="25:25">
      <c r="Y140" s="585"/>
    </row>
    <row r="141" spans="25:25">
      <c r="Y141" s="585"/>
    </row>
    <row r="142" spans="25:25">
      <c r="Y142" s="585"/>
    </row>
    <row r="143" spans="25:25">
      <c r="Y143" s="585"/>
    </row>
    <row r="144" spans="25:25">
      <c r="Y144" s="585"/>
    </row>
    <row r="145" spans="25:25">
      <c r="Y145" s="585"/>
    </row>
    <row r="146" spans="25:25">
      <c r="Y146" s="585"/>
    </row>
    <row r="147" spans="25:25">
      <c r="Y147" s="585"/>
    </row>
    <row r="148" spans="25:25">
      <c r="Y148" s="585"/>
    </row>
    <row r="149" spans="25:25">
      <c r="Y149" s="585"/>
    </row>
    <row r="150" spans="25:25">
      <c r="Y150" s="585"/>
    </row>
    <row r="151" spans="25:25">
      <c r="Y151" s="585"/>
    </row>
    <row r="152" spans="25:25">
      <c r="Y152" s="585"/>
    </row>
    <row r="153" spans="25:25">
      <c r="Y153" s="585"/>
    </row>
    <row r="154" spans="25:25">
      <c r="Y154" s="585"/>
    </row>
    <row r="155" spans="25:25">
      <c r="Y155" s="585"/>
    </row>
    <row r="156" spans="25:25">
      <c r="Y156" s="585"/>
    </row>
    <row r="157" spans="25:25">
      <c r="Y157" s="585"/>
    </row>
    <row r="158" spans="25:25">
      <c r="Y158" s="585"/>
    </row>
    <row r="159" spans="25:25">
      <c r="Y159" s="585"/>
    </row>
    <row r="160" spans="25:25">
      <c r="Y160" s="585"/>
    </row>
    <row r="161" spans="25:25">
      <c r="Y161" s="585"/>
    </row>
    <row r="162" spans="25:25">
      <c r="Y162" s="585"/>
    </row>
    <row r="163" spans="25:25">
      <c r="Y163" s="585"/>
    </row>
    <row r="164" spans="25:25">
      <c r="Y164" s="585"/>
    </row>
    <row r="165" spans="25:25">
      <c r="Y165" s="585"/>
    </row>
    <row r="166" spans="25:25">
      <c r="Y166" s="585"/>
    </row>
    <row r="167" spans="25:25">
      <c r="Y167" s="585"/>
    </row>
    <row r="168" spans="25:25">
      <c r="Y168" s="585"/>
    </row>
    <row r="169" spans="25:25">
      <c r="Y169" s="585"/>
    </row>
  </sheetData>
  <phoneticPr fontId="25" type="noConversion"/>
  <printOptions horizontalCentered="1"/>
  <pageMargins left="0.2" right="0.2" top="0.41" bottom="0.35" header="0.17" footer="0.17"/>
  <pageSetup scale="10" orientation="landscape" r:id="rId1"/>
  <headerFooter alignWithMargins="0">
    <oddFooter>&amp;C&amp;A&amp;R&amp;8&amp;F</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U84"/>
  <sheetViews>
    <sheetView workbookViewId="0">
      <selection activeCell="B43" sqref="B43"/>
    </sheetView>
  </sheetViews>
  <sheetFormatPr defaultColWidth="8.83203125" defaultRowHeight="15"/>
  <cols>
    <col min="1" max="1" width="4.6640625" style="31" customWidth="1"/>
    <col min="2" max="2" width="46" style="31" customWidth="1"/>
    <col min="3" max="3" width="10.83203125" style="31" customWidth="1"/>
    <col min="4" max="4" width="11.83203125" style="31" customWidth="1"/>
    <col min="5" max="5" width="12.83203125" style="31" customWidth="1"/>
    <col min="6" max="6" width="15.83203125" style="31" customWidth="1"/>
    <col min="7" max="7" width="13" style="31" customWidth="1"/>
    <col min="8" max="8" width="13.83203125" style="31" customWidth="1"/>
    <col min="9" max="9" width="18" style="31" customWidth="1"/>
    <col min="10" max="10" width="12.1640625" style="31" customWidth="1"/>
    <col min="11" max="11" width="15.6640625" style="602" customWidth="1"/>
    <col min="12" max="12" width="12" customWidth="1"/>
    <col min="13" max="13" width="14.6640625" customWidth="1"/>
    <col min="14" max="14" width="15.1640625" customWidth="1"/>
    <col min="15" max="15" width="11.83203125" customWidth="1"/>
    <col min="16" max="16" width="2.5" customWidth="1"/>
    <col min="17" max="18" width="13.5" bestFit="1" customWidth="1"/>
    <col min="19" max="19" width="12.83203125" style="31" customWidth="1"/>
    <col min="20" max="16384" width="8.83203125" style="31"/>
  </cols>
  <sheetData>
    <row r="1" spans="1:21" ht="12.75" customHeight="1">
      <c r="B1" s="66" t="s">
        <v>25</v>
      </c>
      <c r="C1" s="59"/>
      <c r="D1" s="59"/>
      <c r="E1" s="59"/>
      <c r="F1" s="59"/>
      <c r="G1" s="59"/>
      <c r="H1" s="59"/>
      <c r="I1" s="59"/>
      <c r="J1" s="60"/>
      <c r="K1" s="60"/>
    </row>
    <row r="2" spans="1:21" s="32" customFormat="1" ht="12.75" customHeight="1">
      <c r="B2" s="66" t="s">
        <v>26</v>
      </c>
      <c r="C2" s="59"/>
      <c r="D2" s="59"/>
      <c r="E2" s="59"/>
      <c r="F2" s="59"/>
      <c r="G2" s="59"/>
      <c r="H2" s="59"/>
      <c r="I2" s="59"/>
      <c r="J2" s="62"/>
      <c r="K2" s="60"/>
      <c r="L2"/>
      <c r="M2"/>
      <c r="N2"/>
      <c r="O2"/>
      <c r="P2"/>
      <c r="Q2"/>
      <c r="R2"/>
    </row>
    <row r="3" spans="1:21" s="32" customFormat="1" ht="12.75" customHeight="1">
      <c r="B3" s="640" t="str">
        <f>'Pg 1 Summary'!B5</f>
        <v>For The 12 Months Ending December 31, 2024</v>
      </c>
      <c r="C3" s="640"/>
      <c r="D3" s="640"/>
      <c r="E3" s="59"/>
      <c r="F3" s="59"/>
      <c r="G3" s="59"/>
      <c r="H3" s="59"/>
      <c r="I3" s="59"/>
      <c r="J3" s="60"/>
      <c r="K3" s="60"/>
      <c r="L3"/>
      <c r="M3"/>
      <c r="N3"/>
      <c r="O3"/>
      <c r="P3"/>
      <c r="Q3"/>
      <c r="R3"/>
    </row>
    <row r="4" spans="1:21" s="32" customFormat="1" ht="12.75" customHeight="1">
      <c r="B4" s="123"/>
      <c r="C4" s="123"/>
      <c r="D4" s="123"/>
      <c r="E4" s="59"/>
      <c r="F4" s="59"/>
      <c r="G4" s="59"/>
      <c r="H4" s="59"/>
      <c r="I4" s="59"/>
      <c r="J4" s="60"/>
      <c r="K4" s="60"/>
      <c r="L4"/>
      <c r="M4"/>
      <c r="N4"/>
      <c r="O4"/>
      <c r="P4"/>
      <c r="Q4"/>
      <c r="R4"/>
    </row>
    <row r="5" spans="1:21" s="32" customFormat="1" ht="12.75" customHeight="1">
      <c r="A5" s="234">
        <v>1</v>
      </c>
      <c r="B5" s="127" t="s">
        <v>5</v>
      </c>
      <c r="C5" s="127" t="s">
        <v>27</v>
      </c>
      <c r="D5" s="127" t="s">
        <v>52</v>
      </c>
      <c r="E5" s="127" t="s">
        <v>64</v>
      </c>
      <c r="F5" s="127" t="s">
        <v>65</v>
      </c>
      <c r="G5" s="260" t="s">
        <v>66</v>
      </c>
      <c r="H5" s="127" t="s">
        <v>67</v>
      </c>
      <c r="I5" s="127" t="s">
        <v>68</v>
      </c>
      <c r="J5" s="127" t="s">
        <v>69</v>
      </c>
      <c r="K5" s="60"/>
      <c r="L5"/>
      <c r="M5"/>
      <c r="N5"/>
      <c r="O5"/>
      <c r="P5"/>
      <c r="Q5"/>
      <c r="R5"/>
    </row>
    <row r="6" spans="1:21" s="32" customFormat="1" ht="12.75" customHeight="1">
      <c r="A6" s="234">
        <f t="shared" ref="A6:A41" si="0">A5+1</f>
        <v>2</v>
      </c>
      <c r="B6" s="61" t="s">
        <v>2</v>
      </c>
      <c r="C6" s="246" t="s">
        <v>17</v>
      </c>
      <c r="D6" s="247" t="s">
        <v>107</v>
      </c>
      <c r="E6" s="220" t="s">
        <v>143</v>
      </c>
      <c r="F6" s="220" t="s">
        <v>144</v>
      </c>
      <c r="G6" s="220" t="s">
        <v>144</v>
      </c>
      <c r="H6" s="220" t="s">
        <v>70</v>
      </c>
      <c r="I6" s="247" t="s">
        <v>18</v>
      </c>
      <c r="J6" s="60"/>
      <c r="K6" s="60"/>
      <c r="L6"/>
      <c r="M6"/>
      <c r="N6"/>
      <c r="O6"/>
      <c r="P6"/>
      <c r="Q6"/>
      <c r="R6"/>
    </row>
    <row r="7" spans="1:21" s="32" customFormat="1" ht="12.75" customHeight="1">
      <c r="A7" s="234">
        <f t="shared" si="0"/>
        <v>3</v>
      </c>
      <c r="B7" s="113" t="s">
        <v>17</v>
      </c>
      <c r="C7" s="63" t="s">
        <v>108</v>
      </c>
      <c r="D7" s="63" t="s">
        <v>108</v>
      </c>
      <c r="E7" s="63" t="s">
        <v>108</v>
      </c>
      <c r="F7" s="63" t="s">
        <v>17</v>
      </c>
      <c r="G7" s="63" t="s">
        <v>108</v>
      </c>
      <c r="H7" s="63" t="s">
        <v>145</v>
      </c>
      <c r="I7" s="63" t="s">
        <v>142</v>
      </c>
      <c r="J7" s="64" t="s">
        <v>56</v>
      </c>
      <c r="K7" s="60"/>
      <c r="L7"/>
      <c r="M7"/>
      <c r="N7"/>
      <c r="O7"/>
      <c r="P7"/>
      <c r="Q7"/>
      <c r="R7"/>
    </row>
    <row r="8" spans="1:21" s="32" customFormat="1" ht="12.75" customHeight="1">
      <c r="A8" s="234">
        <f t="shared" si="0"/>
        <v>4</v>
      </c>
      <c r="B8" s="114"/>
      <c r="C8" s="115"/>
      <c r="D8" s="115"/>
      <c r="E8" s="115"/>
      <c r="F8" s="115"/>
      <c r="G8" s="115"/>
      <c r="H8" s="296"/>
      <c r="I8" s="65"/>
      <c r="J8" s="116"/>
      <c r="K8" s="233"/>
      <c r="L8"/>
      <c r="M8"/>
      <c r="N8"/>
      <c r="O8"/>
      <c r="P8"/>
      <c r="Q8"/>
      <c r="R8"/>
    </row>
    <row r="9" spans="1:21" s="32" customFormat="1" ht="12.75" customHeight="1">
      <c r="A9" s="234">
        <f>A8+1</f>
        <v>5</v>
      </c>
      <c r="B9" s="114">
        <v>0.10249999999999999</v>
      </c>
      <c r="C9" s="115">
        <v>32140</v>
      </c>
      <c r="D9" s="115">
        <v>35779</v>
      </c>
      <c r="E9" s="115">
        <v>35048</v>
      </c>
      <c r="F9" s="115"/>
      <c r="G9" s="115"/>
      <c r="H9" s="296">
        <v>42684</v>
      </c>
      <c r="I9" s="297">
        <v>0</v>
      </c>
      <c r="J9" s="116">
        <v>18900013</v>
      </c>
      <c r="K9" s="233"/>
      <c r="L9"/>
      <c r="M9"/>
      <c r="N9"/>
      <c r="O9"/>
      <c r="P9"/>
      <c r="Q9"/>
      <c r="R9"/>
      <c r="S9" s="554"/>
    </row>
    <row r="10" spans="1:21" s="32" customFormat="1" ht="12.75" customHeight="1">
      <c r="A10" s="234">
        <f t="shared" si="0"/>
        <v>6</v>
      </c>
      <c r="B10" s="114" t="s">
        <v>124</v>
      </c>
      <c r="C10" s="115">
        <v>35587</v>
      </c>
      <c r="D10" s="115">
        <v>46539</v>
      </c>
      <c r="E10" s="115">
        <v>39234</v>
      </c>
      <c r="F10" s="115" t="s">
        <v>133</v>
      </c>
      <c r="G10" s="115">
        <v>39237</v>
      </c>
      <c r="H10" s="296">
        <v>42887</v>
      </c>
      <c r="I10" s="297">
        <v>0</v>
      </c>
      <c r="J10" s="116">
        <v>18900383</v>
      </c>
      <c r="K10" s="233"/>
      <c r="L10"/>
      <c r="M10"/>
      <c r="N10"/>
      <c r="O10"/>
      <c r="P10"/>
      <c r="Q10"/>
      <c r="R10"/>
      <c r="S10" s="554"/>
    </row>
    <row r="11" spans="1:21" s="32" customFormat="1" ht="12.75" customHeight="1">
      <c r="A11" s="234">
        <f t="shared" si="0"/>
        <v>7</v>
      </c>
      <c r="B11" s="114" t="s">
        <v>138</v>
      </c>
      <c r="C11" s="115">
        <v>33410</v>
      </c>
      <c r="D11" s="115">
        <v>37063</v>
      </c>
      <c r="E11" s="115">
        <v>35961</v>
      </c>
      <c r="F11" s="115" t="s">
        <v>134</v>
      </c>
      <c r="G11" s="115">
        <v>35961</v>
      </c>
      <c r="H11" s="296">
        <v>43266</v>
      </c>
      <c r="I11" s="297">
        <v>0</v>
      </c>
      <c r="J11" s="116">
        <v>18900243</v>
      </c>
      <c r="K11" s="233"/>
      <c r="L11"/>
      <c r="M11"/>
      <c r="N11"/>
      <c r="O11"/>
      <c r="P11"/>
      <c r="Q11"/>
      <c r="R11"/>
      <c r="S11" s="554"/>
    </row>
    <row r="12" spans="1:21" s="233" customFormat="1" ht="12.75" customHeight="1">
      <c r="A12" s="234">
        <f t="shared" si="0"/>
        <v>8</v>
      </c>
      <c r="B12" s="298" t="s">
        <v>44</v>
      </c>
      <c r="C12" s="115">
        <v>33616</v>
      </c>
      <c r="D12" s="115">
        <f>DATE(2022,1,12)</f>
        <v>44573</v>
      </c>
      <c r="E12" s="299">
        <v>37701</v>
      </c>
      <c r="F12" s="299"/>
      <c r="G12" s="299"/>
      <c r="H12" s="296">
        <f>DATE(2022,1,12)</f>
        <v>44573</v>
      </c>
      <c r="I12" s="297">
        <v>0</v>
      </c>
      <c r="J12" s="116">
        <v>18900293</v>
      </c>
      <c r="K12" s="601"/>
      <c r="L12"/>
      <c r="M12"/>
      <c r="N12"/>
      <c r="O12"/>
      <c r="P12"/>
      <c r="Q12"/>
      <c r="R12"/>
      <c r="S12" s="297"/>
      <c r="T12" s="554"/>
      <c r="U12" s="32"/>
    </row>
    <row r="13" spans="1:21" s="233" customFormat="1" ht="12.75" customHeight="1">
      <c r="A13" s="234">
        <f t="shared" si="0"/>
        <v>9</v>
      </c>
      <c r="B13" s="298" t="s">
        <v>45</v>
      </c>
      <c r="C13" s="115">
        <v>33616</v>
      </c>
      <c r="D13" s="115">
        <f>DATE(2022,1,13)</f>
        <v>44574</v>
      </c>
      <c r="E13" s="299">
        <v>37701</v>
      </c>
      <c r="F13" s="299"/>
      <c r="G13" s="299"/>
      <c r="H13" s="296">
        <f>DATE(2022,1,13)</f>
        <v>44574</v>
      </c>
      <c r="I13" s="297">
        <v>0</v>
      </c>
      <c r="J13" s="116">
        <v>18900303</v>
      </c>
      <c r="K13" s="601"/>
      <c r="L13"/>
      <c r="M13"/>
      <c r="N13"/>
      <c r="O13"/>
      <c r="P13"/>
      <c r="Q13"/>
      <c r="R13"/>
      <c r="S13" s="569"/>
      <c r="T13" s="554"/>
      <c r="U13" s="32"/>
    </row>
    <row r="14" spans="1:21" s="233" customFormat="1" ht="12.75" customHeight="1">
      <c r="A14" s="234">
        <f t="shared" si="0"/>
        <v>10</v>
      </c>
      <c r="B14" s="298" t="s">
        <v>125</v>
      </c>
      <c r="C14" s="115">
        <v>33828</v>
      </c>
      <c r="D14" s="115">
        <v>44785</v>
      </c>
      <c r="E14" s="299">
        <v>37770</v>
      </c>
      <c r="F14" s="299"/>
      <c r="G14" s="299"/>
      <c r="H14" s="296">
        <v>44785</v>
      </c>
      <c r="I14" s="297">
        <v>0</v>
      </c>
      <c r="J14" s="116">
        <v>18900323</v>
      </c>
      <c r="K14" s="601"/>
      <c r="L14"/>
      <c r="M14"/>
      <c r="N14"/>
      <c r="O14"/>
      <c r="P14"/>
      <c r="Q14"/>
      <c r="R14"/>
      <c r="S14" s="569"/>
      <c r="T14" s="554"/>
      <c r="U14" s="32"/>
    </row>
    <row r="15" spans="1:21" s="233" customFormat="1" ht="12.75" customHeight="1">
      <c r="A15" s="234">
        <f t="shared" si="0"/>
        <v>11</v>
      </c>
      <c r="B15" s="298" t="s">
        <v>146</v>
      </c>
      <c r="C15" s="115">
        <v>34199</v>
      </c>
      <c r="D15" s="115">
        <v>45156</v>
      </c>
      <c r="E15" s="299">
        <v>37851</v>
      </c>
      <c r="H15" s="296">
        <v>45156</v>
      </c>
      <c r="I15" s="297">
        <v>0</v>
      </c>
      <c r="J15" s="116">
        <v>18900353</v>
      </c>
      <c r="K15" s="601"/>
      <c r="L15"/>
      <c r="M15"/>
      <c r="N15"/>
      <c r="O15"/>
      <c r="P15"/>
      <c r="Q15"/>
      <c r="R15"/>
      <c r="S15" s="569"/>
      <c r="T15" s="554"/>
      <c r="U15" s="32"/>
    </row>
    <row r="16" spans="1:21" s="233" customFormat="1" ht="12.75" customHeight="1">
      <c r="A16" s="234">
        <f t="shared" si="0"/>
        <v>12</v>
      </c>
      <c r="B16" s="114" t="s">
        <v>139</v>
      </c>
      <c r="C16" s="115">
        <v>33161</v>
      </c>
      <c r="D16" s="115">
        <v>35718</v>
      </c>
      <c r="E16" s="115">
        <v>34372</v>
      </c>
      <c r="F16" s="115" t="s">
        <v>135</v>
      </c>
      <c r="G16" s="115">
        <v>34366</v>
      </c>
      <c r="H16" s="296">
        <v>45323</v>
      </c>
      <c r="I16" s="297">
        <v>14074</v>
      </c>
      <c r="J16" s="116">
        <v>18900173</v>
      </c>
      <c r="K16" s="601"/>
      <c r="L16"/>
      <c r="M16"/>
      <c r="N16"/>
      <c r="O16"/>
      <c r="P16"/>
      <c r="Q16"/>
      <c r="R16"/>
      <c r="S16" s="569"/>
      <c r="T16" s="32"/>
      <c r="U16" s="32"/>
    </row>
    <row r="17" spans="1:21" s="233" customFormat="1" ht="12.75" customHeight="1">
      <c r="A17" s="234">
        <f t="shared" si="0"/>
        <v>13</v>
      </c>
      <c r="B17" s="114" t="s">
        <v>123</v>
      </c>
      <c r="C17" s="115">
        <v>35587</v>
      </c>
      <c r="D17" s="115">
        <v>46539</v>
      </c>
      <c r="E17" s="115">
        <v>38504</v>
      </c>
      <c r="F17" s="115"/>
      <c r="G17" s="115"/>
      <c r="H17" s="296">
        <v>46539</v>
      </c>
      <c r="I17" s="297">
        <v>229804.2</v>
      </c>
      <c r="J17" s="116">
        <v>18900193</v>
      </c>
      <c r="K17" s="601"/>
      <c r="L17"/>
      <c r="M17"/>
      <c r="N17"/>
      <c r="O17"/>
      <c r="P17"/>
      <c r="Q17"/>
      <c r="R17"/>
      <c r="S17" s="569"/>
      <c r="T17" s="32"/>
      <c r="U17" s="32"/>
    </row>
    <row r="18" spans="1:21" s="233" customFormat="1" ht="12.75" customHeight="1">
      <c r="A18" s="234">
        <f t="shared" si="0"/>
        <v>14</v>
      </c>
      <c r="B18" s="298" t="s">
        <v>40</v>
      </c>
      <c r="C18" s="115">
        <v>33457</v>
      </c>
      <c r="D18" s="115">
        <f>DATE(2021,8,1)</f>
        <v>44409</v>
      </c>
      <c r="E18" s="299">
        <v>37691</v>
      </c>
      <c r="F18" s="299" t="s">
        <v>136</v>
      </c>
      <c r="G18" s="299">
        <v>37691</v>
      </c>
      <c r="H18" s="296">
        <v>47908</v>
      </c>
      <c r="I18" s="297">
        <v>45480.480000000003</v>
      </c>
      <c r="J18" s="116">
        <v>18900253</v>
      </c>
      <c r="K18" s="601"/>
      <c r="L18"/>
      <c r="M18"/>
      <c r="N18"/>
      <c r="O18"/>
      <c r="P18"/>
      <c r="Q18"/>
      <c r="R18"/>
      <c r="S18" s="569"/>
      <c r="T18" s="32"/>
      <c r="U18" s="32"/>
    </row>
    <row r="19" spans="1:21" s="233" customFormat="1" ht="12.75" customHeight="1">
      <c r="A19" s="234">
        <f t="shared" si="0"/>
        <v>15</v>
      </c>
      <c r="B19" s="298" t="s">
        <v>41</v>
      </c>
      <c r="C19" s="115">
        <v>33457</v>
      </c>
      <c r="D19" s="115">
        <f>DATE(2021,8,1)</f>
        <v>44409</v>
      </c>
      <c r="E19" s="299">
        <v>37691</v>
      </c>
      <c r="F19" s="299" t="s">
        <v>136</v>
      </c>
      <c r="G19" s="299">
        <v>37691</v>
      </c>
      <c r="H19" s="296">
        <v>47908</v>
      </c>
      <c r="I19" s="297">
        <v>34561.440000000002</v>
      </c>
      <c r="J19" s="116">
        <v>18900263</v>
      </c>
      <c r="K19" s="601"/>
      <c r="L19"/>
      <c r="M19"/>
      <c r="N19"/>
      <c r="O19"/>
      <c r="P19"/>
      <c r="Q19"/>
      <c r="R19"/>
      <c r="S19" s="569"/>
      <c r="T19" s="32"/>
      <c r="U19" s="32"/>
    </row>
    <row r="20" spans="1:21" s="233" customFormat="1" ht="12.75" customHeight="1">
      <c r="A20" s="234">
        <f t="shared" si="0"/>
        <v>16</v>
      </c>
      <c r="B20" s="298" t="s">
        <v>42</v>
      </c>
      <c r="C20" s="115">
        <v>33664</v>
      </c>
      <c r="D20" s="115">
        <f>DATE(2022,3,1)</f>
        <v>44621</v>
      </c>
      <c r="E20" s="299">
        <v>37691</v>
      </c>
      <c r="F20" s="299" t="s">
        <v>136</v>
      </c>
      <c r="G20" s="299">
        <v>37691</v>
      </c>
      <c r="H20" s="296">
        <v>47908</v>
      </c>
      <c r="I20" s="297">
        <v>105825.48</v>
      </c>
      <c r="J20" s="116">
        <v>18900273</v>
      </c>
      <c r="K20" s="601"/>
      <c r="L20"/>
      <c r="M20"/>
      <c r="N20"/>
      <c r="O20"/>
      <c r="P20"/>
      <c r="Q20"/>
      <c r="R20"/>
      <c r="S20" s="569"/>
      <c r="T20" s="32"/>
      <c r="U20" s="32"/>
    </row>
    <row r="21" spans="1:21" s="233" customFormat="1" ht="12.75" customHeight="1">
      <c r="A21" s="234">
        <f t="shared" si="0"/>
        <v>17</v>
      </c>
      <c r="B21" s="298" t="s">
        <v>43</v>
      </c>
      <c r="C21" s="115">
        <v>33664</v>
      </c>
      <c r="D21" s="115">
        <f>DATE(2022,3,1)</f>
        <v>44621</v>
      </c>
      <c r="E21" s="299">
        <v>37691</v>
      </c>
      <c r="F21" s="299" t="s">
        <v>136</v>
      </c>
      <c r="G21" s="299">
        <v>37691</v>
      </c>
      <c r="H21" s="296">
        <v>47908</v>
      </c>
      <c r="I21" s="297">
        <v>32297.759999999998</v>
      </c>
      <c r="J21" s="116">
        <v>18900283</v>
      </c>
      <c r="K21" s="601"/>
      <c r="L21"/>
      <c r="M21"/>
      <c r="N21"/>
      <c r="O21"/>
      <c r="P21"/>
      <c r="Q21"/>
      <c r="R21"/>
    </row>
    <row r="22" spans="1:21" s="233" customFormat="1" ht="12.75" customHeight="1">
      <c r="A22" s="234">
        <f t="shared" si="0"/>
        <v>18</v>
      </c>
      <c r="B22" s="298" t="s">
        <v>258</v>
      </c>
      <c r="C22" s="115">
        <v>37691</v>
      </c>
      <c r="D22" s="115">
        <v>47908</v>
      </c>
      <c r="E22" s="299">
        <v>41449</v>
      </c>
      <c r="F22" s="299" t="s">
        <v>259</v>
      </c>
      <c r="G22" s="299">
        <v>41417</v>
      </c>
      <c r="H22" s="296">
        <v>47908</v>
      </c>
      <c r="I22" s="297">
        <v>299128.68</v>
      </c>
      <c r="J22" s="116">
        <v>18900433</v>
      </c>
      <c r="K22" s="601"/>
      <c r="L22"/>
      <c r="M22"/>
      <c r="N22"/>
      <c r="O22"/>
      <c r="P22"/>
      <c r="Q22"/>
      <c r="R22"/>
    </row>
    <row r="23" spans="1:21" s="233" customFormat="1" ht="12.75" customHeight="1">
      <c r="A23" s="234">
        <f t="shared" si="0"/>
        <v>19</v>
      </c>
      <c r="B23" s="298" t="s">
        <v>258</v>
      </c>
      <c r="C23" s="115">
        <v>37691</v>
      </c>
      <c r="D23" s="115">
        <v>47908</v>
      </c>
      <c r="E23" s="299">
        <v>41449</v>
      </c>
      <c r="F23" s="299" t="s">
        <v>259</v>
      </c>
      <c r="G23" s="299">
        <v>41417</v>
      </c>
      <c r="H23" s="296">
        <v>47908</v>
      </c>
      <c r="I23" s="297">
        <v>50553.24</v>
      </c>
      <c r="J23" s="116">
        <v>18900533</v>
      </c>
      <c r="K23" s="601"/>
      <c r="L23"/>
      <c r="M23"/>
      <c r="N23"/>
      <c r="O23"/>
      <c r="P23"/>
      <c r="Q23"/>
      <c r="R23"/>
    </row>
    <row r="24" spans="1:21" s="233" customFormat="1" ht="12.75" customHeight="1">
      <c r="A24" s="234">
        <f>A23+1</f>
        <v>20</v>
      </c>
      <c r="B24" s="114" t="s">
        <v>101</v>
      </c>
      <c r="C24" s="115">
        <v>38183</v>
      </c>
      <c r="D24" s="115">
        <v>38913</v>
      </c>
      <c r="E24" s="115">
        <v>38499</v>
      </c>
      <c r="F24" s="115" t="s">
        <v>102</v>
      </c>
      <c r="G24" s="115">
        <v>38499</v>
      </c>
      <c r="H24" s="296">
        <v>49456</v>
      </c>
      <c r="I24" s="297">
        <f>17086.56</f>
        <v>17086.560000000001</v>
      </c>
      <c r="J24" s="116">
        <v>18900183</v>
      </c>
      <c r="K24" s="601"/>
      <c r="L24"/>
      <c r="M24"/>
      <c r="N24"/>
      <c r="O24"/>
      <c r="P24"/>
      <c r="Q24"/>
      <c r="R24"/>
    </row>
    <row r="25" spans="1:21" s="233" customFormat="1" ht="12.75" customHeight="1">
      <c r="A25" s="234">
        <f t="shared" si="0"/>
        <v>21</v>
      </c>
      <c r="B25" s="114" t="s">
        <v>29</v>
      </c>
      <c r="C25" s="115">
        <v>37035</v>
      </c>
      <c r="D25" s="115">
        <v>51682</v>
      </c>
      <c r="E25" s="115">
        <v>38898</v>
      </c>
      <c r="F25" s="115" t="s">
        <v>137</v>
      </c>
      <c r="G25" s="115">
        <v>38898</v>
      </c>
      <c r="H25" s="296">
        <v>49841</v>
      </c>
      <c r="I25" s="297">
        <f>(16418.45*12)</f>
        <v>197021.40000000002</v>
      </c>
      <c r="J25" s="116">
        <v>18900373</v>
      </c>
      <c r="K25" s="601"/>
      <c r="L25"/>
      <c r="M25"/>
      <c r="N25"/>
      <c r="O25"/>
      <c r="P25"/>
      <c r="Q25"/>
      <c r="R25"/>
    </row>
    <row r="26" spans="1:21" s="233" customFormat="1" ht="12.75" customHeight="1">
      <c r="A26" s="234">
        <f t="shared" si="0"/>
        <v>22</v>
      </c>
      <c r="B26" s="114" t="s">
        <v>250</v>
      </c>
      <c r="C26" s="115">
        <v>33117</v>
      </c>
      <c r="D26" s="115">
        <v>44075</v>
      </c>
      <c r="E26" s="115">
        <v>40900</v>
      </c>
      <c r="F26" s="115" t="s">
        <v>251</v>
      </c>
      <c r="G26" s="115">
        <v>40869</v>
      </c>
      <c r="H26" s="296">
        <v>55472</v>
      </c>
      <c r="I26" s="297">
        <v>400518.84</v>
      </c>
      <c r="J26" s="116">
        <v>18900393</v>
      </c>
      <c r="K26" s="601"/>
      <c r="L26"/>
      <c r="M26"/>
      <c r="N26"/>
      <c r="O26"/>
      <c r="P26"/>
      <c r="Q26"/>
      <c r="R26"/>
    </row>
    <row r="27" spans="1:21" s="233" customFormat="1" ht="12.75" customHeight="1">
      <c r="A27" s="234">
        <f t="shared" si="0"/>
        <v>23</v>
      </c>
      <c r="B27" s="114" t="s">
        <v>290</v>
      </c>
      <c r="C27" s="115">
        <v>38637</v>
      </c>
      <c r="D27" s="115">
        <v>42278</v>
      </c>
      <c r="E27" s="115">
        <v>42160</v>
      </c>
      <c r="F27" s="115" t="s">
        <v>292</v>
      </c>
      <c r="G27" s="115">
        <v>42150</v>
      </c>
      <c r="H27" s="296">
        <v>53102</v>
      </c>
      <c r="I27" s="297">
        <v>82302.48</v>
      </c>
      <c r="J27" s="116">
        <v>18900203</v>
      </c>
      <c r="K27" s="601"/>
      <c r="L27"/>
      <c r="M27"/>
      <c r="N27"/>
      <c r="O27"/>
      <c r="P27"/>
      <c r="Q27"/>
      <c r="R27"/>
    </row>
    <row r="28" spans="1:21" s="233" customFormat="1" ht="12.75" customHeight="1">
      <c r="A28" s="234">
        <f t="shared" si="0"/>
        <v>24</v>
      </c>
      <c r="B28" s="114" t="s">
        <v>291</v>
      </c>
      <c r="C28" s="115">
        <v>39836</v>
      </c>
      <c r="D28" s="115">
        <v>42384</v>
      </c>
      <c r="E28" s="115">
        <v>42160</v>
      </c>
      <c r="F28" s="115" t="s">
        <v>292</v>
      </c>
      <c r="G28" s="115">
        <v>42150</v>
      </c>
      <c r="H28" s="296">
        <v>53102</v>
      </c>
      <c r="I28" s="297">
        <v>316649.76</v>
      </c>
      <c r="J28" s="116">
        <v>18900213</v>
      </c>
      <c r="K28" s="601"/>
      <c r="L28"/>
      <c r="M28"/>
      <c r="N28"/>
      <c r="O28"/>
      <c r="P28"/>
      <c r="Q28"/>
      <c r="R28"/>
    </row>
    <row r="29" spans="1:21" s="233" customFormat="1" ht="12.75" customHeight="1">
      <c r="A29" s="234">
        <f t="shared" si="0"/>
        <v>25</v>
      </c>
      <c r="B29" s="114" t="s">
        <v>122</v>
      </c>
      <c r="C29" s="115">
        <v>39237</v>
      </c>
      <c r="D29" s="115">
        <v>24624</v>
      </c>
      <c r="E29" s="115">
        <v>43217</v>
      </c>
      <c r="F29" s="115"/>
      <c r="G29" s="115"/>
      <c r="H29" s="296">
        <v>61149</v>
      </c>
      <c r="I29" s="297">
        <v>100652.64</v>
      </c>
      <c r="J29" s="116">
        <v>18900233</v>
      </c>
      <c r="K29" s="601"/>
      <c r="L29"/>
      <c r="M29"/>
      <c r="N29"/>
      <c r="O29"/>
      <c r="P29"/>
      <c r="Q29"/>
      <c r="R29"/>
    </row>
    <row r="30" spans="1:21" s="233" customFormat="1" ht="12.75" customHeight="1">
      <c r="A30" s="234">
        <v>26</v>
      </c>
      <c r="B30" s="114"/>
      <c r="C30" s="115"/>
      <c r="D30" s="115"/>
      <c r="E30" s="115"/>
      <c r="F30" s="115"/>
      <c r="G30" s="115"/>
      <c r="H30" s="296"/>
      <c r="I30" s="297"/>
      <c r="J30" s="116"/>
      <c r="K30" s="601"/>
      <c r="L30"/>
      <c r="M30"/>
      <c r="N30"/>
      <c r="O30"/>
      <c r="P30"/>
      <c r="Q30"/>
      <c r="R30"/>
    </row>
    <row r="31" spans="1:21" s="32" customFormat="1" ht="12.75" customHeight="1">
      <c r="A31" s="234">
        <f t="shared" si="0"/>
        <v>27</v>
      </c>
      <c r="B31" s="114"/>
      <c r="C31" s="115"/>
      <c r="D31" s="115"/>
      <c r="E31" s="115"/>
      <c r="F31" s="115"/>
      <c r="G31" s="115"/>
      <c r="H31" s="296"/>
      <c r="I31" s="300"/>
      <c r="J31" s="301"/>
      <c r="K31" s="233"/>
      <c r="L31"/>
      <c r="M31"/>
      <c r="N31"/>
      <c r="O31"/>
      <c r="P31"/>
      <c r="Q31"/>
      <c r="R31"/>
    </row>
    <row r="32" spans="1:21" s="32" customFormat="1" ht="15" customHeight="1" thickBot="1">
      <c r="A32" s="234">
        <f t="shared" si="0"/>
        <v>28</v>
      </c>
      <c r="B32" s="112" t="s">
        <v>28</v>
      </c>
      <c r="C32" s="117"/>
      <c r="D32" s="117"/>
      <c r="E32" s="117"/>
      <c r="F32" s="117"/>
      <c r="G32" s="117"/>
      <c r="H32" s="117"/>
      <c r="I32" s="302">
        <f>SUM(I8:I31)</f>
        <v>1925956.96</v>
      </c>
      <c r="J32" s="119"/>
      <c r="K32" s="233"/>
      <c r="L32"/>
      <c r="M32"/>
      <c r="N32"/>
      <c r="O32"/>
      <c r="P32"/>
      <c r="Q32"/>
      <c r="R32"/>
    </row>
    <row r="33" spans="1:18" s="32" customFormat="1" ht="12.75" customHeight="1" thickTop="1">
      <c r="A33" s="234">
        <f t="shared" si="0"/>
        <v>29</v>
      </c>
      <c r="B33" s="120"/>
      <c r="C33" s="121"/>
      <c r="D33" s="121"/>
      <c r="E33" s="121"/>
      <c r="F33" s="121"/>
      <c r="G33" s="121"/>
      <c r="H33" s="121"/>
      <c r="I33" s="65"/>
      <c r="J33" s="118"/>
      <c r="K33" s="233"/>
      <c r="L33"/>
      <c r="M33"/>
      <c r="N33"/>
      <c r="O33"/>
      <c r="P33"/>
      <c r="Q33"/>
      <c r="R33"/>
    </row>
    <row r="34" spans="1:18" s="32" customFormat="1" ht="12.75" customHeight="1">
      <c r="A34" s="234">
        <f t="shared" si="0"/>
        <v>30</v>
      </c>
      <c r="B34" s="381" t="s">
        <v>302</v>
      </c>
      <c r="C34" s="121"/>
      <c r="D34" s="121"/>
      <c r="E34" s="121"/>
      <c r="F34" s="121"/>
      <c r="G34" s="121"/>
      <c r="H34" s="121"/>
      <c r="I34" s="628">
        <f>'Pg 1 Summary'!C30</f>
        <v>11141581615</v>
      </c>
      <c r="J34" s="118"/>
      <c r="K34" s="233"/>
      <c r="L34"/>
      <c r="M34"/>
      <c r="N34"/>
      <c r="O34"/>
      <c r="P34"/>
      <c r="Q34"/>
      <c r="R34"/>
    </row>
    <row r="35" spans="1:18" s="32" customFormat="1" ht="12.75" customHeight="1">
      <c r="A35" s="234">
        <v>27</v>
      </c>
      <c r="B35" s="120"/>
      <c r="C35" s="121"/>
      <c r="D35" s="121"/>
      <c r="E35" s="121"/>
      <c r="F35" s="121"/>
      <c r="G35" s="121"/>
      <c r="H35" s="121"/>
      <c r="I35" s="65"/>
      <c r="J35" s="118"/>
      <c r="K35" s="233"/>
      <c r="L35"/>
      <c r="M35"/>
      <c r="N35"/>
      <c r="O35"/>
      <c r="P35"/>
      <c r="Q35"/>
      <c r="R35"/>
    </row>
    <row r="36" spans="1:18" s="32" customFormat="1" ht="12.75" customHeight="1">
      <c r="A36" s="234">
        <f t="shared" si="0"/>
        <v>28</v>
      </c>
      <c r="B36" s="381" t="s">
        <v>305</v>
      </c>
      <c r="C36" s="121"/>
      <c r="D36" s="121"/>
      <c r="E36" s="121"/>
      <c r="F36" s="121"/>
      <c r="G36" s="121"/>
      <c r="H36" s="121"/>
      <c r="I36" s="629">
        <f>ROUND(I32/I34,4)</f>
        <v>2.0000000000000001E-4</v>
      </c>
      <c r="J36" s="578"/>
      <c r="K36" s="233"/>
      <c r="L36"/>
      <c r="M36"/>
      <c r="N36"/>
      <c r="O36"/>
      <c r="P36"/>
      <c r="Q36"/>
      <c r="R36"/>
    </row>
    <row r="37" spans="1:18" s="32" customFormat="1" ht="12.75" customHeight="1">
      <c r="A37" s="234">
        <f t="shared" si="0"/>
        <v>29</v>
      </c>
      <c r="B37" s="120"/>
      <c r="C37" s="121"/>
      <c r="D37" s="121"/>
      <c r="E37" s="121"/>
      <c r="F37" s="121"/>
      <c r="G37" s="121"/>
      <c r="H37" s="121"/>
      <c r="I37" s="65"/>
      <c r="J37" s="118"/>
      <c r="K37" s="233"/>
      <c r="L37"/>
      <c r="M37"/>
      <c r="N37"/>
      <c r="O37"/>
      <c r="P37"/>
      <c r="Q37"/>
      <c r="R37"/>
    </row>
    <row r="38" spans="1:18" s="32" customFormat="1" ht="12.75" customHeight="1">
      <c r="A38" s="234">
        <f t="shared" si="0"/>
        <v>30</v>
      </c>
      <c r="C38" s="58"/>
      <c r="D38" s="58"/>
      <c r="E38" s="58"/>
      <c r="F38" s="58"/>
      <c r="G38" s="58"/>
      <c r="H38" s="148"/>
      <c r="I38" s="65"/>
      <c r="J38" s="118"/>
      <c r="K38" s="233"/>
      <c r="L38"/>
      <c r="M38"/>
      <c r="N38"/>
      <c r="O38"/>
      <c r="P38"/>
      <c r="Q38"/>
      <c r="R38"/>
    </row>
    <row r="39" spans="1:18" s="32" customFormat="1" ht="12.75" customHeight="1">
      <c r="A39" s="234">
        <f t="shared" si="0"/>
        <v>31</v>
      </c>
      <c r="B39" s="232"/>
      <c r="C39" s="233"/>
      <c r="D39" s="233"/>
      <c r="E39" s="233"/>
      <c r="F39" s="233"/>
      <c r="H39" s="33"/>
      <c r="I39" s="65"/>
      <c r="K39" s="233"/>
      <c r="L39"/>
      <c r="M39"/>
      <c r="N39"/>
      <c r="O39"/>
      <c r="P39"/>
      <c r="Q39"/>
      <c r="R39"/>
    </row>
    <row r="40" spans="1:18" s="32" customFormat="1" ht="12.75" customHeight="1">
      <c r="A40" s="234">
        <v>28</v>
      </c>
      <c r="B40" s="58" t="s">
        <v>141</v>
      </c>
      <c r="H40" s="33"/>
      <c r="I40" s="65"/>
      <c r="J40" s="116"/>
      <c r="K40" s="233"/>
      <c r="L40"/>
      <c r="M40"/>
      <c r="N40"/>
      <c r="O40"/>
      <c r="P40"/>
      <c r="Q40"/>
      <c r="R40"/>
    </row>
    <row r="41" spans="1:18" s="32" customFormat="1" ht="12.75" customHeight="1">
      <c r="A41" s="234">
        <f t="shared" si="0"/>
        <v>29</v>
      </c>
      <c r="B41" s="263" t="s">
        <v>140</v>
      </c>
      <c r="H41" s="33"/>
      <c r="I41" s="33"/>
      <c r="K41" s="233"/>
      <c r="L41"/>
      <c r="M41"/>
      <c r="N41"/>
      <c r="O41"/>
      <c r="P41"/>
      <c r="Q41"/>
      <c r="R41"/>
    </row>
    <row r="42" spans="1:18" s="32" customFormat="1" ht="12.75" customHeight="1">
      <c r="A42" s="235"/>
      <c r="H42" s="33"/>
      <c r="I42" s="33"/>
      <c r="K42" s="233"/>
      <c r="L42"/>
      <c r="M42"/>
      <c r="N42"/>
      <c r="O42"/>
      <c r="P42"/>
      <c r="Q42"/>
      <c r="R42"/>
    </row>
    <row r="43" spans="1:18" s="32" customFormat="1" ht="12.75" customHeight="1">
      <c r="H43" s="33"/>
      <c r="I43" s="33"/>
      <c r="K43" s="233"/>
      <c r="L43"/>
      <c r="M43"/>
      <c r="N43"/>
      <c r="O43"/>
      <c r="P43"/>
      <c r="Q43"/>
      <c r="R43"/>
    </row>
    <row r="44" spans="1:18" s="32" customFormat="1" ht="12.75" customHeight="1">
      <c r="H44" s="33"/>
      <c r="I44" s="222"/>
      <c r="K44" s="233"/>
      <c r="L44"/>
      <c r="M44"/>
      <c r="N44"/>
      <c r="O44"/>
      <c r="P44"/>
      <c r="Q44"/>
      <c r="R44"/>
    </row>
    <row r="45" spans="1:18" s="32" customFormat="1" ht="12.75" customHeight="1">
      <c r="H45" s="33"/>
      <c r="I45" s="33"/>
      <c r="K45" s="233"/>
      <c r="L45"/>
      <c r="M45"/>
      <c r="N45"/>
      <c r="O45"/>
      <c r="P45"/>
      <c r="Q45"/>
      <c r="R45"/>
    </row>
    <row r="46" spans="1:18" s="32" customFormat="1" ht="12.75" customHeight="1">
      <c r="H46" s="33"/>
      <c r="I46" s="33"/>
      <c r="K46" s="233"/>
      <c r="L46"/>
      <c r="M46"/>
      <c r="N46"/>
      <c r="O46"/>
      <c r="P46"/>
      <c r="Q46"/>
      <c r="R46"/>
    </row>
    <row r="47" spans="1:18" s="32" customFormat="1" ht="12.75" customHeight="1">
      <c r="H47" s="33"/>
      <c r="I47" s="33"/>
      <c r="K47" s="233"/>
      <c r="L47"/>
      <c r="M47"/>
      <c r="N47"/>
      <c r="O47"/>
      <c r="P47"/>
      <c r="Q47"/>
      <c r="R47"/>
    </row>
    <row r="48" spans="1:18" s="32" customFormat="1" ht="12.75" customHeight="1">
      <c r="H48" s="33"/>
      <c r="I48" s="33"/>
      <c r="K48" s="233"/>
      <c r="L48"/>
      <c r="M48"/>
      <c r="N48"/>
      <c r="O48"/>
      <c r="P48"/>
      <c r="Q48"/>
      <c r="R48"/>
    </row>
    <row r="49" spans="8:18" s="32" customFormat="1" ht="12.75" customHeight="1">
      <c r="H49" s="33"/>
      <c r="I49" s="33"/>
      <c r="K49" s="233"/>
      <c r="L49"/>
      <c r="M49"/>
      <c r="N49"/>
      <c r="O49"/>
      <c r="P49"/>
      <c r="Q49"/>
      <c r="R49"/>
    </row>
    <row r="50" spans="8:18" s="32" customFormat="1" ht="12.75" customHeight="1">
      <c r="H50" s="33"/>
      <c r="I50" s="33"/>
      <c r="K50" s="233"/>
      <c r="L50"/>
      <c r="M50"/>
      <c r="N50"/>
      <c r="O50"/>
      <c r="P50"/>
      <c r="Q50"/>
      <c r="R50"/>
    </row>
    <row r="51" spans="8:18" s="32" customFormat="1" ht="12.75" customHeight="1">
      <c r="H51" s="33"/>
      <c r="I51" s="33"/>
      <c r="K51" s="233"/>
      <c r="L51"/>
      <c r="M51"/>
      <c r="N51"/>
      <c r="O51"/>
      <c r="P51"/>
      <c r="Q51"/>
      <c r="R51"/>
    </row>
    <row r="52" spans="8:18" s="32" customFormat="1" ht="12.75" customHeight="1">
      <c r="H52" s="33"/>
      <c r="I52" s="33"/>
      <c r="K52" s="233"/>
      <c r="L52"/>
      <c r="M52"/>
      <c r="N52"/>
      <c r="O52"/>
      <c r="P52"/>
      <c r="Q52"/>
      <c r="R52"/>
    </row>
    <row r="53" spans="8:18" s="32" customFormat="1" ht="12.75" customHeight="1">
      <c r="K53" s="233"/>
      <c r="L53"/>
      <c r="M53"/>
      <c r="N53"/>
      <c r="O53"/>
      <c r="P53"/>
      <c r="Q53"/>
      <c r="R53"/>
    </row>
    <row r="54" spans="8:18" s="32" customFormat="1" ht="12.75" customHeight="1">
      <c r="K54" s="233"/>
      <c r="L54"/>
      <c r="M54"/>
      <c r="N54"/>
      <c r="O54"/>
      <c r="P54"/>
      <c r="Q54"/>
      <c r="R54"/>
    </row>
    <row r="55" spans="8:18" s="32" customFormat="1" ht="12.75" customHeight="1">
      <c r="K55" s="233"/>
      <c r="L55"/>
      <c r="M55"/>
      <c r="N55"/>
      <c r="O55"/>
      <c r="P55"/>
      <c r="Q55"/>
      <c r="R55"/>
    </row>
    <row r="56" spans="8:18" s="32" customFormat="1" ht="12.75" customHeight="1">
      <c r="K56" s="233"/>
      <c r="L56"/>
      <c r="M56"/>
      <c r="N56"/>
      <c r="O56"/>
      <c r="P56"/>
      <c r="Q56"/>
      <c r="R56"/>
    </row>
    <row r="57" spans="8:18" s="32" customFormat="1" ht="12.75" customHeight="1">
      <c r="K57" s="233"/>
      <c r="L57"/>
      <c r="M57"/>
      <c r="N57"/>
      <c r="O57"/>
      <c r="P57"/>
      <c r="Q57"/>
      <c r="R57"/>
    </row>
    <row r="58" spans="8:18" s="32" customFormat="1" ht="12.75" customHeight="1">
      <c r="K58" s="233"/>
      <c r="L58"/>
      <c r="M58"/>
      <c r="N58"/>
      <c r="O58"/>
      <c r="P58"/>
      <c r="Q58"/>
      <c r="R58"/>
    </row>
    <row r="59" spans="8:18" s="32" customFormat="1" ht="12.75" customHeight="1">
      <c r="K59" s="233"/>
      <c r="L59"/>
      <c r="M59"/>
      <c r="N59"/>
      <c r="O59"/>
      <c r="P59"/>
      <c r="Q59"/>
      <c r="R59"/>
    </row>
    <row r="60" spans="8:18" s="32" customFormat="1" ht="15.75">
      <c r="K60" s="233"/>
      <c r="L60"/>
      <c r="M60"/>
      <c r="N60"/>
      <c r="O60"/>
      <c r="P60"/>
      <c r="Q60"/>
      <c r="R60"/>
    </row>
    <row r="61" spans="8:18" s="32" customFormat="1" ht="15.75">
      <c r="K61" s="233"/>
      <c r="L61"/>
      <c r="M61"/>
      <c r="N61"/>
      <c r="O61"/>
      <c r="P61"/>
      <c r="Q61"/>
      <c r="R61"/>
    </row>
    <row r="62" spans="8:18" s="32" customFormat="1" ht="15.75">
      <c r="K62" s="233"/>
      <c r="L62"/>
      <c r="M62"/>
      <c r="N62"/>
      <c r="O62"/>
      <c r="P62"/>
      <c r="Q62"/>
      <c r="R62"/>
    </row>
    <row r="63" spans="8:18" s="32" customFormat="1" ht="15.75">
      <c r="K63" s="233"/>
      <c r="L63"/>
      <c r="M63"/>
      <c r="N63"/>
      <c r="O63"/>
      <c r="P63"/>
      <c r="Q63"/>
      <c r="R63"/>
    </row>
    <row r="64" spans="8:18" s="32" customFormat="1" ht="15.75">
      <c r="K64" s="233"/>
      <c r="L64"/>
      <c r="M64"/>
      <c r="N64"/>
      <c r="O64"/>
      <c r="P64"/>
      <c r="Q64"/>
      <c r="R64"/>
    </row>
    <row r="65" spans="11:18" s="32" customFormat="1" ht="15.75">
      <c r="K65" s="233"/>
      <c r="L65"/>
      <c r="M65"/>
      <c r="N65"/>
      <c r="O65"/>
      <c r="P65"/>
      <c r="Q65"/>
      <c r="R65"/>
    </row>
    <row r="66" spans="11:18" s="32" customFormat="1" ht="15.75">
      <c r="K66" s="233"/>
      <c r="L66"/>
      <c r="M66"/>
      <c r="N66"/>
      <c r="O66"/>
      <c r="P66"/>
      <c r="Q66"/>
      <c r="R66"/>
    </row>
    <row r="67" spans="11:18" s="32" customFormat="1" ht="15.75">
      <c r="K67" s="233"/>
      <c r="L67"/>
      <c r="M67"/>
      <c r="N67"/>
      <c r="O67"/>
      <c r="P67"/>
      <c r="Q67"/>
      <c r="R67"/>
    </row>
    <row r="68" spans="11:18" s="32" customFormat="1" ht="15.75">
      <c r="K68" s="233"/>
      <c r="L68"/>
      <c r="M68"/>
      <c r="N68"/>
      <c r="O68"/>
      <c r="P68"/>
      <c r="Q68"/>
      <c r="R68"/>
    </row>
    <row r="69" spans="11:18" s="32" customFormat="1" ht="15.75">
      <c r="K69" s="233"/>
      <c r="L69"/>
      <c r="M69"/>
      <c r="N69"/>
      <c r="O69"/>
      <c r="P69"/>
      <c r="Q69"/>
      <c r="R69"/>
    </row>
    <row r="70" spans="11:18" s="32" customFormat="1" ht="15.75">
      <c r="K70" s="233"/>
      <c r="L70"/>
      <c r="M70"/>
      <c r="N70"/>
      <c r="O70"/>
      <c r="P70"/>
      <c r="Q70"/>
      <c r="R70"/>
    </row>
    <row r="71" spans="11:18" s="32" customFormat="1" ht="15.75">
      <c r="K71" s="233"/>
      <c r="L71"/>
      <c r="M71"/>
      <c r="N71"/>
      <c r="O71"/>
      <c r="P71"/>
      <c r="Q71"/>
      <c r="R71"/>
    </row>
    <row r="72" spans="11:18" s="32" customFormat="1" ht="15.75">
      <c r="K72" s="233"/>
      <c r="L72"/>
      <c r="M72"/>
      <c r="N72"/>
      <c r="O72"/>
      <c r="P72"/>
      <c r="Q72"/>
      <c r="R72"/>
    </row>
    <row r="73" spans="11:18" s="32" customFormat="1" ht="15.75">
      <c r="K73" s="233"/>
      <c r="L73"/>
      <c r="M73"/>
      <c r="N73"/>
      <c r="O73"/>
      <c r="P73"/>
      <c r="Q73"/>
      <c r="R73"/>
    </row>
    <row r="74" spans="11:18" s="32" customFormat="1" ht="15.75">
      <c r="K74" s="233"/>
      <c r="L74"/>
      <c r="M74"/>
      <c r="N74"/>
      <c r="O74"/>
      <c r="P74"/>
      <c r="Q74"/>
      <c r="R74"/>
    </row>
    <row r="75" spans="11:18" s="32" customFormat="1" ht="15.75">
      <c r="K75" s="233"/>
      <c r="L75"/>
      <c r="M75"/>
      <c r="N75"/>
      <c r="O75"/>
      <c r="P75"/>
      <c r="Q75"/>
      <c r="R75"/>
    </row>
    <row r="76" spans="11:18" s="32" customFormat="1" ht="15.75">
      <c r="K76" s="233"/>
      <c r="L76"/>
      <c r="M76"/>
      <c r="N76"/>
      <c r="O76"/>
      <c r="P76"/>
      <c r="Q76"/>
      <c r="R76"/>
    </row>
    <row r="77" spans="11:18" s="32" customFormat="1" ht="15.75">
      <c r="K77" s="233"/>
      <c r="L77"/>
      <c r="M77"/>
      <c r="N77"/>
      <c r="O77"/>
      <c r="P77"/>
      <c r="Q77"/>
      <c r="R77"/>
    </row>
    <row r="78" spans="11:18" s="32" customFormat="1" ht="15.75">
      <c r="K78" s="233"/>
      <c r="L78"/>
      <c r="M78"/>
      <c r="N78"/>
      <c r="O78"/>
      <c r="P78"/>
      <c r="Q78"/>
      <c r="R78"/>
    </row>
    <row r="79" spans="11:18" s="32" customFormat="1" ht="15.75">
      <c r="K79" s="233"/>
      <c r="L79"/>
      <c r="M79"/>
      <c r="N79"/>
      <c r="O79"/>
      <c r="P79"/>
      <c r="Q79"/>
      <c r="R79"/>
    </row>
    <row r="80" spans="11:18" s="32" customFormat="1" ht="15.75">
      <c r="K80" s="233"/>
      <c r="L80"/>
      <c r="M80"/>
      <c r="N80"/>
      <c r="O80"/>
      <c r="P80"/>
      <c r="Q80"/>
      <c r="R80"/>
    </row>
    <row r="81" spans="11:18" s="32" customFormat="1" ht="15.75">
      <c r="K81" s="233"/>
      <c r="L81"/>
      <c r="M81"/>
      <c r="N81"/>
      <c r="O81"/>
      <c r="P81"/>
      <c r="Q81"/>
      <c r="R81"/>
    </row>
    <row r="82" spans="11:18" s="32" customFormat="1" ht="15.75">
      <c r="K82" s="233"/>
      <c r="L82"/>
      <c r="M82"/>
      <c r="N82"/>
      <c r="O82"/>
      <c r="P82"/>
      <c r="Q82"/>
      <c r="R82"/>
    </row>
    <row r="83" spans="11:18" s="32" customFormat="1" ht="15.75">
      <c r="K83" s="233"/>
      <c r="L83"/>
      <c r="M83"/>
      <c r="N83"/>
      <c r="O83"/>
      <c r="P83"/>
      <c r="Q83"/>
      <c r="R83"/>
    </row>
    <row r="84" spans="11:18" s="32" customFormat="1" ht="15.75">
      <c r="K84" s="233"/>
      <c r="L84"/>
      <c r="M84"/>
      <c r="N84"/>
      <c r="O84"/>
      <c r="P84"/>
      <c r="Q84"/>
      <c r="R84"/>
    </row>
  </sheetData>
  <mergeCells count="1">
    <mergeCell ref="B3:D3"/>
  </mergeCells>
  <phoneticPr fontId="25" type="noConversion"/>
  <printOptions horizontalCentered="1"/>
  <pageMargins left="0.2" right="0.2" top="0.75" bottom="0.4" header="0.36" footer="0.17"/>
  <pageSetup scale="81" orientation="landscape" r:id="rId1"/>
  <headerFooter alignWithMargins="0">
    <oddFooter>&amp;C&amp;A&amp;R&amp;7&amp;F</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workbookViewId="0"/>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0" width="10.5" style="23" customWidth="1"/>
    <col min="11" max="14" width="9.1640625" style="23" customWidth="1"/>
    <col min="15" max="15" width="9.83203125" style="23" customWidth="1"/>
    <col min="16" max="16" width="9.1640625" style="23" customWidth="1"/>
    <col min="17" max="17" width="9.83203125" style="23" customWidth="1"/>
    <col min="18" max="22" width="8.83203125" style="23" customWidth="1"/>
    <col min="23" max="24" width="6" style="23" customWidth="1"/>
    <col min="25" max="25" width="8.83203125" style="23" customWidth="1" outlineLevel="1"/>
    <col min="26" max="26" width="10.83203125" style="23" customWidth="1" outlineLevel="1"/>
    <col min="27" max="27" width="8.83203125" style="23" customWidth="1" outlineLevel="1"/>
    <col min="28" max="16384" width="8.83203125" style="23"/>
  </cols>
  <sheetData>
    <row r="1" spans="1:26" ht="12.75" customHeight="1">
      <c r="A1" s="231" t="s">
        <v>96</v>
      </c>
      <c r="B1" s="154"/>
      <c r="C1" s="154"/>
      <c r="D1" s="153"/>
      <c r="E1" s="155"/>
      <c r="F1" s="153"/>
      <c r="G1" s="154"/>
      <c r="H1" s="154"/>
      <c r="I1" s="154"/>
    </row>
    <row r="2" spans="1:26" s="57" customFormat="1" ht="12.75" customHeight="1">
      <c r="A2" s="265" t="e">
        <f>#REF!</f>
        <v>#REF!</v>
      </c>
      <c r="B2" s="156"/>
      <c r="C2" s="156"/>
      <c r="D2" s="156"/>
      <c r="E2" s="157"/>
      <c r="F2" s="156"/>
      <c r="G2" s="158"/>
      <c r="H2" s="157"/>
      <c r="I2" s="156"/>
      <c r="J2" s="196"/>
      <c r="K2" s="196"/>
      <c r="L2" s="196"/>
      <c r="M2" s="196"/>
      <c r="N2" s="196"/>
      <c r="O2" s="196"/>
      <c r="P2" s="196"/>
      <c r="Q2" s="196"/>
      <c r="R2" s="196"/>
      <c r="S2" s="196"/>
      <c r="T2" s="196"/>
      <c r="U2" s="196"/>
      <c r="V2" s="196"/>
    </row>
    <row r="3" spans="1:26" s="57" customFormat="1" ht="12.75" customHeight="1">
      <c r="A3" s="265"/>
      <c r="B3" s="156"/>
      <c r="C3" s="156"/>
      <c r="D3" s="156"/>
      <c r="E3" s="157"/>
      <c r="F3" s="156"/>
      <c r="G3" s="158"/>
      <c r="H3" s="157"/>
      <c r="I3" s="156"/>
      <c r="J3" s="196"/>
      <c r="K3" s="196"/>
      <c r="L3" s="196"/>
      <c r="M3" s="196"/>
      <c r="N3" s="196"/>
      <c r="O3" s="196"/>
      <c r="P3" s="196"/>
      <c r="Q3" s="196"/>
      <c r="R3" s="196"/>
      <c r="S3" s="196"/>
      <c r="T3" s="196"/>
      <c r="U3" s="196"/>
      <c r="V3" s="196"/>
    </row>
    <row r="4" spans="1:26" ht="11.1" customHeight="1">
      <c r="A4" s="178" t="s">
        <v>5</v>
      </c>
      <c r="B4" s="178" t="s">
        <v>27</v>
      </c>
      <c r="C4" s="178" t="s">
        <v>52</v>
      </c>
      <c r="D4" s="178" t="s">
        <v>64</v>
      </c>
      <c r="E4" s="178" t="s">
        <v>65</v>
      </c>
      <c r="F4" s="178" t="s">
        <v>66</v>
      </c>
      <c r="G4" s="178" t="s">
        <v>67</v>
      </c>
      <c r="H4" s="178" t="s">
        <v>68</v>
      </c>
      <c r="I4" s="178" t="s">
        <v>69</v>
      </c>
      <c r="J4" s="178" t="s">
        <v>71</v>
      </c>
      <c r="K4" s="178" t="s">
        <v>72</v>
      </c>
      <c r="L4" s="178" t="s">
        <v>73</v>
      </c>
      <c r="M4" s="178" t="s">
        <v>74</v>
      </c>
      <c r="N4" s="178" t="s">
        <v>75</v>
      </c>
      <c r="O4" s="178" t="s">
        <v>76</v>
      </c>
      <c r="P4" s="178" t="s">
        <v>87</v>
      </c>
      <c r="Q4" s="178" t="s">
        <v>88</v>
      </c>
      <c r="R4" s="178" t="s">
        <v>89</v>
      </c>
      <c r="S4" s="178" t="s">
        <v>90</v>
      </c>
      <c r="T4" s="178" t="s">
        <v>91</v>
      </c>
      <c r="U4" s="178" t="s">
        <v>92</v>
      </c>
      <c r="V4" s="178" t="s">
        <v>168</v>
      </c>
      <c r="Y4" s="466" t="s">
        <v>199</v>
      </c>
    </row>
    <row r="5" spans="1:26" ht="33.75">
      <c r="A5" s="357">
        <v>1</v>
      </c>
      <c r="B5" s="358" t="s">
        <v>127</v>
      </c>
      <c r="C5" s="358" t="s">
        <v>100</v>
      </c>
      <c r="D5" s="358" t="s">
        <v>57</v>
      </c>
      <c r="E5" s="358" t="s">
        <v>104</v>
      </c>
      <c r="F5" s="358" t="s">
        <v>117</v>
      </c>
      <c r="G5" s="358" t="s">
        <v>294</v>
      </c>
      <c r="H5" s="358" t="s">
        <v>295</v>
      </c>
      <c r="I5" s="358" t="s">
        <v>80</v>
      </c>
      <c r="J5" s="359" t="e">
        <f>'Pg 2 CapStructure'!#REF!</f>
        <v>#REF!</v>
      </c>
      <c r="K5" s="359" t="e">
        <f>'Pg 2 CapStructure'!#REF!</f>
        <v>#REF!</v>
      </c>
      <c r="L5" s="359" t="e">
        <f>'Pg 2 CapStructure'!#REF!</f>
        <v>#REF!</v>
      </c>
      <c r="M5" s="359" t="e">
        <f>'Pg 2 CapStructure'!#REF!</f>
        <v>#REF!</v>
      </c>
      <c r="N5" s="359" t="e">
        <f>'Pg 2 CapStructure'!#REF!</f>
        <v>#REF!</v>
      </c>
      <c r="O5" s="359" t="e">
        <f>'Pg 2 CapStructure'!#REF!</f>
        <v>#REF!</v>
      </c>
      <c r="P5" s="359">
        <f>'Pg 2 CapStructure'!C6</f>
        <v>45291</v>
      </c>
      <c r="Q5" s="359">
        <f>'Pg 2 CapStructure'!D6</f>
        <v>45322</v>
      </c>
      <c r="R5" s="359">
        <f>'Pg 2 CapStructure'!E6</f>
        <v>45351</v>
      </c>
      <c r="S5" s="359">
        <f>'Pg 2 CapStructure'!F6</f>
        <v>45382</v>
      </c>
      <c r="T5" s="359">
        <f>'Pg 2 CapStructure'!G6</f>
        <v>45412</v>
      </c>
      <c r="U5" s="359">
        <f>'Pg 2 CapStructure'!H6</f>
        <v>45443</v>
      </c>
      <c r="V5" s="359">
        <f>'Pg 2 CapStructure'!I6</f>
        <v>45473</v>
      </c>
      <c r="Y5" s="467" t="s">
        <v>38</v>
      </c>
      <c r="Z5" s="467" t="s">
        <v>200</v>
      </c>
    </row>
    <row r="6" spans="1:26">
      <c r="A6" s="132">
        <v>2</v>
      </c>
      <c r="B6" s="136" t="s">
        <v>23</v>
      </c>
      <c r="C6" s="279">
        <v>7.3499999999999996E-2</v>
      </c>
      <c r="D6" s="280">
        <v>34953</v>
      </c>
      <c r="E6" s="280">
        <v>42258</v>
      </c>
      <c r="F6" s="269">
        <f t="shared" ref="F6:F27" si="0">ROUND(((+J6+V6)+(SUM(K6:U6)*2))/24,0)</f>
        <v>7083333</v>
      </c>
      <c r="G6" s="281">
        <v>100</v>
      </c>
      <c r="H6" s="180">
        <f t="shared" ref="H6:H27" si="1">ROUND(YIELD(D6,E6,C6,G6,100,2,2),4)</f>
        <v>7.3499999999999996E-2</v>
      </c>
      <c r="I6" s="269">
        <f t="shared" ref="I6:I27" si="2">ROUND(+H6*F6,0)</f>
        <v>520625</v>
      </c>
      <c r="J6" s="269">
        <v>10000000</v>
      </c>
      <c r="K6" s="269">
        <v>10000000</v>
      </c>
      <c r="L6" s="269">
        <v>10000000</v>
      </c>
      <c r="M6" s="269">
        <v>10000000</v>
      </c>
      <c r="N6" s="269">
        <v>10000000</v>
      </c>
      <c r="O6" s="269">
        <v>10000000</v>
      </c>
      <c r="P6" s="269">
        <v>10000000</v>
      </c>
      <c r="Q6" s="269">
        <v>10000000</v>
      </c>
      <c r="R6" s="269">
        <v>10000000</v>
      </c>
      <c r="S6" s="269"/>
      <c r="T6" s="269"/>
      <c r="U6" s="269"/>
      <c r="V6" s="269"/>
      <c r="Y6" s="269">
        <f t="shared" ref="Y6:Y27" si="3">H6*V6</f>
        <v>0</v>
      </c>
    </row>
    <row r="7" spans="1:26" s="27" customFormat="1">
      <c r="A7" s="132">
        <f t="shared" ref="A7:A22" si="4">A6+1</f>
        <v>3</v>
      </c>
      <c r="B7" s="136" t="s">
        <v>23</v>
      </c>
      <c r="C7" s="279">
        <v>7.3599999999999999E-2</v>
      </c>
      <c r="D7" s="280">
        <v>34953</v>
      </c>
      <c r="E7" s="280">
        <v>42262</v>
      </c>
      <c r="F7" s="269">
        <f t="shared" si="0"/>
        <v>1416667</v>
      </c>
      <c r="G7" s="281">
        <v>100</v>
      </c>
      <c r="H7" s="180">
        <f t="shared" si="1"/>
        <v>7.3599999999999999E-2</v>
      </c>
      <c r="I7" s="269">
        <f t="shared" si="2"/>
        <v>104267</v>
      </c>
      <c r="J7" s="269">
        <v>2000000</v>
      </c>
      <c r="K7" s="269">
        <v>2000000</v>
      </c>
      <c r="L7" s="269">
        <v>2000000</v>
      </c>
      <c r="M7" s="269">
        <v>2000000</v>
      </c>
      <c r="N7" s="269">
        <v>2000000</v>
      </c>
      <c r="O7" s="269">
        <v>2000000</v>
      </c>
      <c r="P7" s="269">
        <v>2000000</v>
      </c>
      <c r="Q7" s="269">
        <v>2000000</v>
      </c>
      <c r="R7" s="269">
        <v>2000000</v>
      </c>
      <c r="S7" s="269"/>
      <c r="T7" s="269"/>
      <c r="U7" s="269"/>
      <c r="V7" s="269"/>
      <c r="Y7" s="269">
        <f t="shared" si="3"/>
        <v>0</v>
      </c>
      <c r="Z7" s="23"/>
    </row>
    <row r="8" spans="1:26" s="27" customFormat="1">
      <c r="A8" s="132">
        <f t="shared" si="4"/>
        <v>4</v>
      </c>
      <c r="B8" s="136" t="s">
        <v>95</v>
      </c>
      <c r="C8" s="279">
        <v>5.1970000000000002E-2</v>
      </c>
      <c r="D8" s="280">
        <v>38637</v>
      </c>
      <c r="E8" s="280">
        <v>42278</v>
      </c>
      <c r="F8" s="269">
        <f t="shared" si="0"/>
        <v>68750000</v>
      </c>
      <c r="G8" s="281">
        <v>100</v>
      </c>
      <c r="H8" s="180">
        <f t="shared" si="1"/>
        <v>5.1999999999999998E-2</v>
      </c>
      <c r="I8" s="269">
        <f>ROUND(+H8*F8,0)</f>
        <v>3575000</v>
      </c>
      <c r="J8" s="269">
        <v>150000000</v>
      </c>
      <c r="K8" s="269">
        <v>150000000</v>
      </c>
      <c r="L8" s="269">
        <v>150000000</v>
      </c>
      <c r="M8" s="269">
        <v>150000000</v>
      </c>
      <c r="N8" s="269">
        <v>150000000</v>
      </c>
      <c r="O8" s="269">
        <v>150000000</v>
      </c>
      <c r="P8" s="269"/>
      <c r="Q8" s="269"/>
      <c r="R8" s="269"/>
      <c r="S8" s="269"/>
      <c r="T8" s="269"/>
      <c r="U8" s="269"/>
      <c r="V8" s="269"/>
      <c r="Y8" s="269">
        <f t="shared" si="3"/>
        <v>0</v>
      </c>
      <c r="Z8" s="23"/>
    </row>
    <row r="9" spans="1:26" s="27" customFormat="1">
      <c r="A9" s="132">
        <f t="shared" si="4"/>
        <v>5</v>
      </c>
      <c r="B9" s="136" t="s">
        <v>95</v>
      </c>
      <c r="C9" s="279">
        <v>6.7500000000000004E-2</v>
      </c>
      <c r="D9" s="280">
        <v>39836</v>
      </c>
      <c r="E9" s="280">
        <v>42384</v>
      </c>
      <c r="F9" s="269">
        <f t="shared" si="0"/>
        <v>114583333</v>
      </c>
      <c r="G9" s="281">
        <v>100</v>
      </c>
      <c r="H9" s="180">
        <f t="shared" si="1"/>
        <v>6.7500000000000004E-2</v>
      </c>
      <c r="I9" s="269">
        <f>ROUND(+H9*F9,0)</f>
        <v>7734375</v>
      </c>
      <c r="J9" s="269">
        <v>250000000</v>
      </c>
      <c r="K9" s="269">
        <v>250000000</v>
      </c>
      <c r="L9" s="269">
        <v>250000000</v>
      </c>
      <c r="M9" s="269">
        <v>250000000</v>
      </c>
      <c r="N9" s="269">
        <v>250000000</v>
      </c>
      <c r="O9" s="269">
        <v>250000000</v>
      </c>
      <c r="P9" s="269"/>
      <c r="Q9" s="269"/>
      <c r="R9" s="269"/>
      <c r="S9" s="269"/>
      <c r="T9" s="269"/>
      <c r="U9" s="269"/>
      <c r="V9" s="269"/>
      <c r="Y9" s="269">
        <f t="shared" si="3"/>
        <v>0</v>
      </c>
      <c r="Z9" s="23"/>
    </row>
    <row r="10" spans="1:26" s="27" customFormat="1">
      <c r="A10" s="132">
        <f t="shared" si="4"/>
        <v>6</v>
      </c>
      <c r="B10" s="136" t="s">
        <v>21</v>
      </c>
      <c r="C10" s="279">
        <v>6.7400000000000002E-2</v>
      </c>
      <c r="D10" s="280">
        <v>35961</v>
      </c>
      <c r="E10" s="280">
        <v>43266</v>
      </c>
      <c r="F10" s="269">
        <f t="shared" si="0"/>
        <v>200000000</v>
      </c>
      <c r="G10" s="281">
        <v>100</v>
      </c>
      <c r="H10" s="180">
        <f t="shared" si="1"/>
        <v>6.7400000000000002E-2</v>
      </c>
      <c r="I10" s="269">
        <f t="shared" si="2"/>
        <v>13480000</v>
      </c>
      <c r="J10" s="269">
        <v>200000000</v>
      </c>
      <c r="K10" s="269">
        <v>200000000</v>
      </c>
      <c r="L10" s="269">
        <v>200000000</v>
      </c>
      <c r="M10" s="269">
        <v>200000000</v>
      </c>
      <c r="N10" s="269">
        <v>200000000</v>
      </c>
      <c r="O10" s="269">
        <v>200000000</v>
      </c>
      <c r="P10" s="269">
        <v>200000000</v>
      </c>
      <c r="Q10" s="269">
        <v>200000000</v>
      </c>
      <c r="R10" s="269">
        <v>200000000</v>
      </c>
      <c r="S10" s="269">
        <v>200000000</v>
      </c>
      <c r="T10" s="269">
        <v>200000000</v>
      </c>
      <c r="U10" s="269">
        <v>200000000</v>
      </c>
      <c r="V10" s="269">
        <v>200000000</v>
      </c>
      <c r="Y10" s="269">
        <f t="shared" si="3"/>
        <v>13480000</v>
      </c>
    </row>
    <row r="11" spans="1:26" s="28" customFormat="1">
      <c r="A11" s="132">
        <f t="shared" si="4"/>
        <v>7</v>
      </c>
      <c r="B11" s="136" t="s">
        <v>23</v>
      </c>
      <c r="C11" s="279">
        <v>7.1499999999999994E-2</v>
      </c>
      <c r="D11" s="280">
        <v>35053</v>
      </c>
      <c r="E11" s="280">
        <v>46010</v>
      </c>
      <c r="F11" s="269">
        <f t="shared" si="0"/>
        <v>15000000</v>
      </c>
      <c r="G11" s="281">
        <v>100</v>
      </c>
      <c r="H11" s="180">
        <f t="shared" si="1"/>
        <v>7.1499999999999994E-2</v>
      </c>
      <c r="I11" s="269">
        <f t="shared" si="2"/>
        <v>1072500</v>
      </c>
      <c r="J11" s="269">
        <v>15000000</v>
      </c>
      <c r="K11" s="269">
        <v>15000000</v>
      </c>
      <c r="L11" s="269">
        <v>15000000</v>
      </c>
      <c r="M11" s="269">
        <v>15000000</v>
      </c>
      <c r="N11" s="269">
        <v>15000000</v>
      </c>
      <c r="O11" s="269">
        <v>15000000</v>
      </c>
      <c r="P11" s="269">
        <v>15000000</v>
      </c>
      <c r="Q11" s="269">
        <v>15000000</v>
      </c>
      <c r="R11" s="269">
        <v>15000000</v>
      </c>
      <c r="S11" s="269">
        <v>15000000</v>
      </c>
      <c r="T11" s="269">
        <v>15000000</v>
      </c>
      <c r="U11" s="269">
        <v>15000000</v>
      </c>
      <c r="V11" s="269">
        <v>15000000</v>
      </c>
      <c r="Y11" s="269">
        <f t="shared" si="3"/>
        <v>1072500</v>
      </c>
      <c r="Z11" s="27"/>
    </row>
    <row r="12" spans="1:26" s="28" customFormat="1">
      <c r="A12" s="132">
        <f t="shared" si="4"/>
        <v>8</v>
      </c>
      <c r="B12" s="136" t="s">
        <v>23</v>
      </c>
      <c r="C12" s="279">
        <v>7.1999999999999995E-2</v>
      </c>
      <c r="D12" s="280">
        <v>35054</v>
      </c>
      <c r="E12" s="280">
        <v>46013</v>
      </c>
      <c r="F12" s="269">
        <f t="shared" si="0"/>
        <v>2000000</v>
      </c>
      <c r="G12" s="281">
        <v>100</v>
      </c>
      <c r="H12" s="180">
        <f t="shared" si="1"/>
        <v>7.1999999999999995E-2</v>
      </c>
      <c r="I12" s="269">
        <f t="shared" si="2"/>
        <v>144000</v>
      </c>
      <c r="J12" s="269">
        <v>2000000</v>
      </c>
      <c r="K12" s="269">
        <v>2000000</v>
      </c>
      <c r="L12" s="269">
        <v>2000000</v>
      </c>
      <c r="M12" s="269">
        <v>2000000</v>
      </c>
      <c r="N12" s="269">
        <v>2000000</v>
      </c>
      <c r="O12" s="269">
        <v>2000000</v>
      </c>
      <c r="P12" s="269">
        <v>2000000</v>
      </c>
      <c r="Q12" s="269">
        <v>2000000</v>
      </c>
      <c r="R12" s="269">
        <v>2000000</v>
      </c>
      <c r="S12" s="269">
        <v>2000000</v>
      </c>
      <c r="T12" s="269">
        <v>2000000</v>
      </c>
      <c r="U12" s="269">
        <v>2000000</v>
      </c>
      <c r="V12" s="269">
        <v>2000000</v>
      </c>
      <c r="Y12" s="269">
        <f t="shared" si="3"/>
        <v>144000</v>
      </c>
    </row>
    <row r="13" spans="1:26" s="28" customFormat="1">
      <c r="A13" s="132">
        <f t="shared" si="4"/>
        <v>9</v>
      </c>
      <c r="B13" s="136" t="s">
        <v>21</v>
      </c>
      <c r="C13" s="279">
        <v>7.0199999999999999E-2</v>
      </c>
      <c r="D13" s="280">
        <v>35786</v>
      </c>
      <c r="E13" s="280">
        <v>46722</v>
      </c>
      <c r="F13" s="269">
        <f t="shared" si="0"/>
        <v>300000000</v>
      </c>
      <c r="G13" s="281">
        <v>100</v>
      </c>
      <c r="H13" s="180">
        <f t="shared" si="1"/>
        <v>7.0199999999999999E-2</v>
      </c>
      <c r="I13" s="269">
        <f t="shared" si="2"/>
        <v>21060000</v>
      </c>
      <c r="J13" s="269">
        <v>300000000</v>
      </c>
      <c r="K13" s="269">
        <v>300000000</v>
      </c>
      <c r="L13" s="269">
        <v>300000000</v>
      </c>
      <c r="M13" s="269">
        <v>300000000</v>
      </c>
      <c r="N13" s="269">
        <v>300000000</v>
      </c>
      <c r="O13" s="269">
        <v>300000000</v>
      </c>
      <c r="P13" s="269">
        <v>300000000</v>
      </c>
      <c r="Q13" s="269">
        <v>300000000</v>
      </c>
      <c r="R13" s="269">
        <v>300000000</v>
      </c>
      <c r="S13" s="269">
        <v>300000000</v>
      </c>
      <c r="T13" s="269">
        <v>300000000</v>
      </c>
      <c r="U13" s="269">
        <v>300000000</v>
      </c>
      <c r="V13" s="269">
        <v>300000000</v>
      </c>
      <c r="Y13" s="269">
        <f t="shared" si="3"/>
        <v>21060000</v>
      </c>
    </row>
    <row r="14" spans="1:26">
      <c r="A14" s="132">
        <f t="shared" si="4"/>
        <v>10</v>
      </c>
      <c r="B14" s="136" t="s">
        <v>22</v>
      </c>
      <c r="C14" s="279">
        <v>7.0000000000000007E-2</v>
      </c>
      <c r="D14" s="280">
        <v>36228</v>
      </c>
      <c r="E14" s="280">
        <v>47186</v>
      </c>
      <c r="F14" s="269">
        <f t="shared" si="0"/>
        <v>100000000</v>
      </c>
      <c r="G14" s="281">
        <v>100</v>
      </c>
      <c r="H14" s="180">
        <f t="shared" si="1"/>
        <v>7.0000000000000007E-2</v>
      </c>
      <c r="I14" s="269">
        <f t="shared" si="2"/>
        <v>7000000</v>
      </c>
      <c r="J14" s="269">
        <v>100000000</v>
      </c>
      <c r="K14" s="269">
        <v>100000000</v>
      </c>
      <c r="L14" s="269">
        <v>100000000</v>
      </c>
      <c r="M14" s="269">
        <v>100000000</v>
      </c>
      <c r="N14" s="269">
        <v>100000000</v>
      </c>
      <c r="O14" s="269">
        <v>100000000</v>
      </c>
      <c r="P14" s="269">
        <v>100000000</v>
      </c>
      <c r="Q14" s="269">
        <v>100000000</v>
      </c>
      <c r="R14" s="269">
        <v>100000000</v>
      </c>
      <c r="S14" s="269">
        <v>100000000</v>
      </c>
      <c r="T14" s="269">
        <v>100000000</v>
      </c>
      <c r="U14" s="269">
        <v>100000000</v>
      </c>
      <c r="V14" s="269">
        <v>100000000</v>
      </c>
      <c r="Y14" s="269">
        <f t="shared" si="3"/>
        <v>7000000.0000000009</v>
      </c>
      <c r="Z14" s="28"/>
    </row>
    <row r="15" spans="1:26">
      <c r="A15" s="132">
        <f t="shared" si="4"/>
        <v>11</v>
      </c>
      <c r="B15" s="282" t="s">
        <v>24</v>
      </c>
      <c r="C15" s="279">
        <v>3.9E-2</v>
      </c>
      <c r="D15" s="283">
        <v>41417</v>
      </c>
      <c r="E15" s="284">
        <v>47908</v>
      </c>
      <c r="F15" s="269">
        <f t="shared" si="0"/>
        <v>138460000</v>
      </c>
      <c r="G15" s="281">
        <v>100</v>
      </c>
      <c r="H15" s="180">
        <f t="shared" si="1"/>
        <v>3.9E-2</v>
      </c>
      <c r="I15" s="269">
        <f t="shared" si="2"/>
        <v>5399940</v>
      </c>
      <c r="J15" s="269">
        <v>138460000</v>
      </c>
      <c r="K15" s="269">
        <v>138460000</v>
      </c>
      <c r="L15" s="269">
        <v>138460000</v>
      </c>
      <c r="M15" s="269">
        <v>138460000</v>
      </c>
      <c r="N15" s="269">
        <v>138460000</v>
      </c>
      <c r="O15" s="269">
        <v>138460000</v>
      </c>
      <c r="P15" s="269">
        <v>138460000</v>
      </c>
      <c r="Q15" s="269">
        <v>138460000</v>
      </c>
      <c r="R15" s="269">
        <v>138460000</v>
      </c>
      <c r="S15" s="269">
        <v>138460000</v>
      </c>
      <c r="T15" s="269">
        <v>138460000</v>
      </c>
      <c r="U15" s="269">
        <v>138460000</v>
      </c>
      <c r="V15" s="269">
        <v>138460000</v>
      </c>
      <c r="Y15" s="269">
        <f t="shared" si="3"/>
        <v>5399940</v>
      </c>
    </row>
    <row r="16" spans="1:26">
      <c r="A16" s="132">
        <f t="shared" si="4"/>
        <v>12</v>
      </c>
      <c r="B16" s="282" t="s">
        <v>24</v>
      </c>
      <c r="C16" s="279">
        <v>0.04</v>
      </c>
      <c r="D16" s="283">
        <v>41417</v>
      </c>
      <c r="E16" s="284">
        <v>47908</v>
      </c>
      <c r="F16" s="269">
        <f t="shared" si="0"/>
        <v>23400000</v>
      </c>
      <c r="G16" s="281">
        <v>100</v>
      </c>
      <c r="H16" s="180">
        <f t="shared" si="1"/>
        <v>0.04</v>
      </c>
      <c r="I16" s="269">
        <f t="shared" si="2"/>
        <v>936000</v>
      </c>
      <c r="J16" s="269">
        <v>23400000</v>
      </c>
      <c r="K16" s="269">
        <v>23400000</v>
      </c>
      <c r="L16" s="269">
        <v>23400000</v>
      </c>
      <c r="M16" s="269">
        <v>23400000</v>
      </c>
      <c r="N16" s="269">
        <v>23400000</v>
      </c>
      <c r="O16" s="269">
        <v>23400000</v>
      </c>
      <c r="P16" s="269">
        <v>23400000</v>
      </c>
      <c r="Q16" s="269">
        <v>23400000</v>
      </c>
      <c r="R16" s="269">
        <v>23400000</v>
      </c>
      <c r="S16" s="269">
        <v>23400000</v>
      </c>
      <c r="T16" s="269">
        <v>23400000</v>
      </c>
      <c r="U16" s="269">
        <v>23400000</v>
      </c>
      <c r="V16" s="269">
        <v>23400000</v>
      </c>
      <c r="Y16" s="269">
        <f t="shared" si="3"/>
        <v>936000</v>
      </c>
    </row>
    <row r="17" spans="1:26">
      <c r="A17" s="132">
        <f t="shared" si="4"/>
        <v>13</v>
      </c>
      <c r="B17" s="136" t="s">
        <v>95</v>
      </c>
      <c r="C17" s="279">
        <v>5.4829999999999997E-2</v>
      </c>
      <c r="D17" s="280">
        <v>38499</v>
      </c>
      <c r="E17" s="280">
        <v>49461</v>
      </c>
      <c r="F17" s="269">
        <f t="shared" si="0"/>
        <v>250000000</v>
      </c>
      <c r="G17" s="281">
        <v>100</v>
      </c>
      <c r="H17" s="180">
        <f t="shared" si="1"/>
        <v>5.4800000000000001E-2</v>
      </c>
      <c r="I17" s="272">
        <f t="shared" si="2"/>
        <v>13700000</v>
      </c>
      <c r="J17" s="272">
        <v>250000000</v>
      </c>
      <c r="K17" s="272">
        <v>250000000</v>
      </c>
      <c r="L17" s="272">
        <v>250000000</v>
      </c>
      <c r="M17" s="272">
        <v>250000000</v>
      </c>
      <c r="N17" s="272">
        <v>250000000</v>
      </c>
      <c r="O17" s="272">
        <v>250000000</v>
      </c>
      <c r="P17" s="272">
        <v>250000000</v>
      </c>
      <c r="Q17" s="272">
        <v>250000000</v>
      </c>
      <c r="R17" s="272">
        <v>250000000</v>
      </c>
      <c r="S17" s="272">
        <v>250000000</v>
      </c>
      <c r="T17" s="272">
        <v>250000000</v>
      </c>
      <c r="U17" s="272">
        <v>250000000</v>
      </c>
      <c r="V17" s="272">
        <v>250000000</v>
      </c>
      <c r="Y17" s="269">
        <f t="shared" si="3"/>
        <v>13700000</v>
      </c>
    </row>
    <row r="18" spans="1:26">
      <c r="A18" s="132">
        <f t="shared" si="4"/>
        <v>14</v>
      </c>
      <c r="B18" s="136" t="s">
        <v>95</v>
      </c>
      <c r="C18" s="279">
        <v>6.7239999999999994E-2</v>
      </c>
      <c r="D18" s="280">
        <v>38898</v>
      </c>
      <c r="E18" s="280">
        <v>49841</v>
      </c>
      <c r="F18" s="269">
        <f t="shared" si="0"/>
        <v>250000000</v>
      </c>
      <c r="G18" s="281">
        <v>100</v>
      </c>
      <c r="H18" s="180">
        <f t="shared" si="1"/>
        <v>6.7199999999999996E-2</v>
      </c>
      <c r="I18" s="272">
        <f t="shared" si="2"/>
        <v>16800000</v>
      </c>
      <c r="J18" s="272">
        <v>250000000</v>
      </c>
      <c r="K18" s="272">
        <v>250000000</v>
      </c>
      <c r="L18" s="272">
        <v>250000000</v>
      </c>
      <c r="M18" s="272">
        <v>250000000</v>
      </c>
      <c r="N18" s="272">
        <v>250000000</v>
      </c>
      <c r="O18" s="272">
        <v>250000000</v>
      </c>
      <c r="P18" s="272">
        <v>250000000</v>
      </c>
      <c r="Q18" s="272">
        <v>250000000</v>
      </c>
      <c r="R18" s="272">
        <v>250000000</v>
      </c>
      <c r="S18" s="272">
        <v>250000000</v>
      </c>
      <c r="T18" s="272">
        <v>250000000</v>
      </c>
      <c r="U18" s="272">
        <v>250000000</v>
      </c>
      <c r="V18" s="272">
        <v>250000000</v>
      </c>
      <c r="Y18" s="269">
        <f t="shared" si="3"/>
        <v>16800000</v>
      </c>
    </row>
    <row r="19" spans="1:26">
      <c r="A19" s="132">
        <f t="shared" si="4"/>
        <v>15</v>
      </c>
      <c r="B19" s="136" t="s">
        <v>95</v>
      </c>
      <c r="C19" s="279">
        <v>6.2740000000000004E-2</v>
      </c>
      <c r="D19" s="280">
        <v>38978</v>
      </c>
      <c r="E19" s="280">
        <v>50114</v>
      </c>
      <c r="F19" s="269">
        <f t="shared" si="0"/>
        <v>300000000</v>
      </c>
      <c r="G19" s="281">
        <v>100</v>
      </c>
      <c r="H19" s="180">
        <f t="shared" si="1"/>
        <v>6.2700000000000006E-2</v>
      </c>
      <c r="I19" s="272">
        <f t="shared" si="2"/>
        <v>18810000</v>
      </c>
      <c r="J19" s="272">
        <v>300000000</v>
      </c>
      <c r="K19" s="272">
        <v>300000000</v>
      </c>
      <c r="L19" s="272">
        <v>300000000</v>
      </c>
      <c r="M19" s="272">
        <v>300000000</v>
      </c>
      <c r="N19" s="272">
        <v>300000000</v>
      </c>
      <c r="O19" s="272">
        <v>300000000</v>
      </c>
      <c r="P19" s="272">
        <v>300000000</v>
      </c>
      <c r="Q19" s="272">
        <v>300000000</v>
      </c>
      <c r="R19" s="272">
        <v>300000000</v>
      </c>
      <c r="S19" s="272">
        <v>300000000</v>
      </c>
      <c r="T19" s="272">
        <v>300000000</v>
      </c>
      <c r="U19" s="272">
        <v>300000000</v>
      </c>
      <c r="V19" s="272">
        <v>300000000</v>
      </c>
      <c r="Y19" s="269">
        <f t="shared" si="3"/>
        <v>18810000</v>
      </c>
    </row>
    <row r="20" spans="1:26">
      <c r="A20" s="132">
        <f t="shared" si="4"/>
        <v>16</v>
      </c>
      <c r="B20" s="136" t="s">
        <v>95</v>
      </c>
      <c r="C20" s="279">
        <v>5.7570000000000003E-2</v>
      </c>
      <c r="D20" s="280">
        <v>40067</v>
      </c>
      <c r="E20" s="280">
        <v>51058</v>
      </c>
      <c r="F20" s="269">
        <f t="shared" si="0"/>
        <v>350000000</v>
      </c>
      <c r="G20" s="281">
        <v>100</v>
      </c>
      <c r="H20" s="180">
        <f t="shared" si="1"/>
        <v>5.7599999999999998E-2</v>
      </c>
      <c r="I20" s="272">
        <f t="shared" si="2"/>
        <v>20160000</v>
      </c>
      <c r="J20" s="272">
        <v>350000000</v>
      </c>
      <c r="K20" s="272">
        <v>350000000</v>
      </c>
      <c r="L20" s="272">
        <v>350000000</v>
      </c>
      <c r="M20" s="272">
        <v>350000000</v>
      </c>
      <c r="N20" s="272">
        <v>350000000</v>
      </c>
      <c r="O20" s="272">
        <v>350000000</v>
      </c>
      <c r="P20" s="272">
        <v>350000000</v>
      </c>
      <c r="Q20" s="272">
        <v>350000000</v>
      </c>
      <c r="R20" s="272">
        <v>350000000</v>
      </c>
      <c r="S20" s="272">
        <v>350000000</v>
      </c>
      <c r="T20" s="272">
        <v>350000000</v>
      </c>
      <c r="U20" s="272">
        <v>350000000</v>
      </c>
      <c r="V20" s="272">
        <v>350000000</v>
      </c>
      <c r="Y20" s="269">
        <f t="shared" si="3"/>
        <v>20160000</v>
      </c>
    </row>
    <row r="21" spans="1:26">
      <c r="A21" s="132">
        <f t="shared" si="4"/>
        <v>17</v>
      </c>
      <c r="B21" s="136" t="s">
        <v>95</v>
      </c>
      <c r="C21" s="279">
        <v>5.7950000000000002E-2</v>
      </c>
      <c r="D21" s="280">
        <v>40245</v>
      </c>
      <c r="E21" s="280">
        <v>51210</v>
      </c>
      <c r="F21" s="269">
        <f t="shared" si="0"/>
        <v>325000000</v>
      </c>
      <c r="G21" s="281">
        <v>100</v>
      </c>
      <c r="H21" s="180">
        <f t="shared" si="1"/>
        <v>5.79E-2</v>
      </c>
      <c r="I21" s="272">
        <f t="shared" si="2"/>
        <v>18817500</v>
      </c>
      <c r="J21" s="272">
        <v>325000000</v>
      </c>
      <c r="K21" s="272">
        <v>325000000</v>
      </c>
      <c r="L21" s="272">
        <v>325000000</v>
      </c>
      <c r="M21" s="272">
        <v>325000000</v>
      </c>
      <c r="N21" s="272">
        <v>325000000</v>
      </c>
      <c r="O21" s="272">
        <v>325000000</v>
      </c>
      <c r="P21" s="272">
        <v>325000000</v>
      </c>
      <c r="Q21" s="272">
        <v>325000000</v>
      </c>
      <c r="R21" s="272">
        <v>325000000</v>
      </c>
      <c r="S21" s="272">
        <v>325000000</v>
      </c>
      <c r="T21" s="272">
        <v>325000000</v>
      </c>
      <c r="U21" s="272">
        <v>325000000</v>
      </c>
      <c r="V21" s="272">
        <v>325000000</v>
      </c>
      <c r="Y21" s="269">
        <f t="shared" si="3"/>
        <v>18817500</v>
      </c>
    </row>
    <row r="22" spans="1:26">
      <c r="A22" s="132">
        <f t="shared" si="4"/>
        <v>18</v>
      </c>
      <c r="B22" s="136" t="s">
        <v>95</v>
      </c>
      <c r="C22" s="279">
        <v>5.7639999999999997E-2</v>
      </c>
      <c r="D22" s="280">
        <v>40358</v>
      </c>
      <c r="E22" s="280">
        <v>51332</v>
      </c>
      <c r="F22" s="269">
        <f t="shared" si="0"/>
        <v>250000000</v>
      </c>
      <c r="G22" s="281">
        <v>100</v>
      </c>
      <c r="H22" s="180">
        <f t="shared" si="1"/>
        <v>5.7599999999999998E-2</v>
      </c>
      <c r="I22" s="272">
        <f t="shared" si="2"/>
        <v>14400000</v>
      </c>
      <c r="J22" s="272">
        <v>250000000</v>
      </c>
      <c r="K22" s="272">
        <v>250000000</v>
      </c>
      <c r="L22" s="272">
        <v>250000000</v>
      </c>
      <c r="M22" s="272">
        <v>250000000</v>
      </c>
      <c r="N22" s="272">
        <v>250000000</v>
      </c>
      <c r="O22" s="272">
        <v>250000000</v>
      </c>
      <c r="P22" s="272">
        <v>250000000</v>
      </c>
      <c r="Q22" s="272">
        <v>250000000</v>
      </c>
      <c r="R22" s="272">
        <v>250000000</v>
      </c>
      <c r="S22" s="272">
        <v>250000000</v>
      </c>
      <c r="T22" s="272">
        <v>250000000</v>
      </c>
      <c r="U22" s="272">
        <v>250000000</v>
      </c>
      <c r="V22" s="272">
        <v>250000000</v>
      </c>
      <c r="Y22" s="269">
        <f t="shared" si="3"/>
        <v>14400000</v>
      </c>
    </row>
    <row r="23" spans="1:26">
      <c r="A23" s="132">
        <v>25</v>
      </c>
      <c r="B23" s="136" t="s">
        <v>95</v>
      </c>
      <c r="C23" s="279">
        <v>5.638E-2</v>
      </c>
      <c r="D23" s="280">
        <v>40627</v>
      </c>
      <c r="E23" s="280">
        <v>51606</v>
      </c>
      <c r="F23" s="269">
        <f t="shared" si="0"/>
        <v>300000000</v>
      </c>
      <c r="G23" s="281">
        <v>100</v>
      </c>
      <c r="H23" s="180">
        <f t="shared" si="1"/>
        <v>5.6399999999999999E-2</v>
      </c>
      <c r="I23" s="272">
        <f t="shared" si="2"/>
        <v>16920000</v>
      </c>
      <c r="J23" s="272">
        <v>300000000</v>
      </c>
      <c r="K23" s="272">
        <v>300000000</v>
      </c>
      <c r="L23" s="272">
        <v>300000000</v>
      </c>
      <c r="M23" s="272">
        <v>300000000</v>
      </c>
      <c r="N23" s="272">
        <v>300000000</v>
      </c>
      <c r="O23" s="272">
        <v>300000000</v>
      </c>
      <c r="P23" s="272">
        <v>300000000</v>
      </c>
      <c r="Q23" s="272">
        <v>300000000</v>
      </c>
      <c r="R23" s="272">
        <v>300000000</v>
      </c>
      <c r="S23" s="272">
        <v>300000000</v>
      </c>
      <c r="T23" s="272">
        <v>300000000</v>
      </c>
      <c r="U23" s="272">
        <v>300000000</v>
      </c>
      <c r="V23" s="272">
        <v>300000000</v>
      </c>
      <c r="Y23" s="269">
        <f t="shared" si="3"/>
        <v>16920000</v>
      </c>
    </row>
    <row r="24" spans="1:26">
      <c r="A24" s="132">
        <v>26</v>
      </c>
      <c r="B24" s="136" t="s">
        <v>95</v>
      </c>
      <c r="C24" s="279">
        <v>4.4339999999999997E-2</v>
      </c>
      <c r="D24" s="280">
        <v>40863</v>
      </c>
      <c r="E24" s="280">
        <v>51820</v>
      </c>
      <c r="F24" s="269">
        <f t="shared" si="0"/>
        <v>250000000</v>
      </c>
      <c r="G24" s="281">
        <v>100</v>
      </c>
      <c r="H24" s="180">
        <f t="shared" si="1"/>
        <v>4.4299999999999999E-2</v>
      </c>
      <c r="I24" s="272">
        <f t="shared" si="2"/>
        <v>11075000</v>
      </c>
      <c r="J24" s="272">
        <v>250000000</v>
      </c>
      <c r="K24" s="272">
        <v>250000000</v>
      </c>
      <c r="L24" s="272">
        <v>250000000</v>
      </c>
      <c r="M24" s="272">
        <v>250000000</v>
      </c>
      <c r="N24" s="272">
        <v>250000000</v>
      </c>
      <c r="O24" s="272">
        <v>250000000</v>
      </c>
      <c r="P24" s="272">
        <v>250000000</v>
      </c>
      <c r="Q24" s="272">
        <v>250000000</v>
      </c>
      <c r="R24" s="272">
        <v>250000000</v>
      </c>
      <c r="S24" s="272">
        <v>250000000</v>
      </c>
      <c r="T24" s="272">
        <v>250000000</v>
      </c>
      <c r="U24" s="272">
        <v>250000000</v>
      </c>
      <c r="V24" s="272">
        <v>250000000</v>
      </c>
      <c r="Y24" s="269">
        <f t="shared" si="3"/>
        <v>11075000</v>
      </c>
    </row>
    <row r="25" spans="1:26">
      <c r="A25" s="132">
        <v>27</v>
      </c>
      <c r="B25" s="136" t="s">
        <v>95</v>
      </c>
      <c r="C25" s="279">
        <v>4.7E-2</v>
      </c>
      <c r="D25" s="280">
        <v>40869</v>
      </c>
      <c r="E25" s="280">
        <v>55472</v>
      </c>
      <c r="F25" s="269">
        <f t="shared" si="0"/>
        <v>45000000</v>
      </c>
      <c r="G25" s="281">
        <v>100</v>
      </c>
      <c r="H25" s="180">
        <f t="shared" si="1"/>
        <v>4.7E-2</v>
      </c>
      <c r="I25" s="272">
        <f t="shared" si="2"/>
        <v>2115000</v>
      </c>
      <c r="J25" s="272">
        <v>45000000</v>
      </c>
      <c r="K25" s="272">
        <v>45000000</v>
      </c>
      <c r="L25" s="272">
        <v>45000000</v>
      </c>
      <c r="M25" s="272">
        <v>45000000</v>
      </c>
      <c r="N25" s="272">
        <v>45000000</v>
      </c>
      <c r="O25" s="272">
        <v>45000000</v>
      </c>
      <c r="P25" s="272">
        <v>45000000</v>
      </c>
      <c r="Q25" s="272">
        <v>45000000</v>
      </c>
      <c r="R25" s="272">
        <v>45000000</v>
      </c>
      <c r="S25" s="272">
        <v>45000000</v>
      </c>
      <c r="T25" s="272">
        <v>45000000</v>
      </c>
      <c r="U25" s="272">
        <v>45000000</v>
      </c>
      <c r="V25" s="272">
        <v>45000000</v>
      </c>
      <c r="Y25" s="269">
        <f t="shared" si="3"/>
        <v>2115000</v>
      </c>
    </row>
    <row r="26" spans="1:26">
      <c r="A26" s="132">
        <v>28</v>
      </c>
      <c r="B26" s="136" t="s">
        <v>126</v>
      </c>
      <c r="C26" s="279">
        <v>6.9739999999999996E-2</v>
      </c>
      <c r="D26" s="280">
        <v>39237</v>
      </c>
      <c r="E26" s="280">
        <v>42887</v>
      </c>
      <c r="F26" s="269">
        <f t="shared" si="0"/>
        <v>250000000</v>
      </c>
      <c r="G26" s="281">
        <v>100</v>
      </c>
      <c r="H26" s="180">
        <f t="shared" si="1"/>
        <v>6.9699999999999998E-2</v>
      </c>
      <c r="I26" s="272">
        <f t="shared" si="2"/>
        <v>17425000</v>
      </c>
      <c r="J26" s="269">
        <v>250000000</v>
      </c>
      <c r="K26" s="269">
        <v>250000000</v>
      </c>
      <c r="L26" s="269">
        <v>250000000</v>
      </c>
      <c r="M26" s="269">
        <v>250000000</v>
      </c>
      <c r="N26" s="269">
        <v>250000000</v>
      </c>
      <c r="O26" s="269">
        <v>250000000</v>
      </c>
      <c r="P26" s="269">
        <v>250000000</v>
      </c>
      <c r="Q26" s="269">
        <v>250000000</v>
      </c>
      <c r="R26" s="269">
        <v>250000000</v>
      </c>
      <c r="S26" s="269">
        <v>250000000</v>
      </c>
      <c r="T26" s="269">
        <v>250000000</v>
      </c>
      <c r="U26" s="269">
        <v>250000000</v>
      </c>
      <c r="V26" s="269">
        <v>250000000</v>
      </c>
      <c r="Y26" s="269">
        <f t="shared" si="3"/>
        <v>17425000</v>
      </c>
    </row>
    <row r="27" spans="1:26">
      <c r="A27" s="132">
        <v>29</v>
      </c>
      <c r="B27" s="136" t="s">
        <v>95</v>
      </c>
      <c r="C27" s="279">
        <v>4.2999999999999997E-2</v>
      </c>
      <c r="D27" s="280">
        <v>42150</v>
      </c>
      <c r="E27" s="280">
        <v>53102</v>
      </c>
      <c r="F27" s="269">
        <f t="shared" si="0"/>
        <v>265625000</v>
      </c>
      <c r="G27" s="281">
        <v>100</v>
      </c>
      <c r="H27" s="180">
        <f t="shared" si="1"/>
        <v>4.2999999999999997E-2</v>
      </c>
      <c r="I27" s="272">
        <f t="shared" si="2"/>
        <v>11421875</v>
      </c>
      <c r="J27" s="269"/>
      <c r="K27" s="269"/>
      <c r="L27" s="269"/>
      <c r="M27" s="269"/>
      <c r="N27" s="269"/>
      <c r="O27" s="269">
        <v>425000000</v>
      </c>
      <c r="P27" s="269">
        <v>425000000</v>
      </c>
      <c r="Q27" s="269">
        <v>425000000</v>
      </c>
      <c r="R27" s="269">
        <v>425000000</v>
      </c>
      <c r="S27" s="269">
        <v>425000000</v>
      </c>
      <c r="T27" s="269">
        <v>425000000</v>
      </c>
      <c r="U27" s="269">
        <v>425000000</v>
      </c>
      <c r="V27" s="269">
        <v>425000000</v>
      </c>
      <c r="Y27" s="272">
        <f t="shared" si="3"/>
        <v>18275000</v>
      </c>
    </row>
    <row r="28" spans="1:26">
      <c r="A28" s="132">
        <v>30</v>
      </c>
      <c r="B28" s="136"/>
      <c r="C28" s="279"/>
      <c r="D28" s="280"/>
      <c r="E28" s="280"/>
      <c r="F28" s="269"/>
      <c r="G28" s="281"/>
      <c r="H28" s="180"/>
      <c r="I28" s="272"/>
      <c r="J28" s="272"/>
      <c r="K28" s="272"/>
      <c r="L28" s="272"/>
      <c r="M28" s="272"/>
      <c r="N28" s="272"/>
      <c r="O28" s="272"/>
      <c r="P28" s="272"/>
      <c r="Q28" s="272"/>
      <c r="R28" s="272"/>
      <c r="S28" s="272"/>
      <c r="T28" s="272"/>
      <c r="U28" s="272"/>
      <c r="V28" s="272"/>
      <c r="Y28" s="468">
        <f>SUM(Y6:Y27)</f>
        <v>217589940</v>
      </c>
    </row>
    <row r="29" spans="1:26" ht="13.5" thickBot="1">
      <c r="A29" s="132">
        <v>31</v>
      </c>
      <c r="B29" s="136"/>
      <c r="C29" s="138"/>
      <c r="D29" s="280"/>
      <c r="E29" s="280"/>
      <c r="F29" s="269"/>
      <c r="G29" s="289"/>
      <c r="H29" s="180"/>
      <c r="I29" s="288"/>
      <c r="J29" s="269"/>
      <c r="K29" s="269"/>
      <c r="L29" s="269"/>
      <c r="M29" s="269"/>
      <c r="N29" s="269"/>
      <c r="O29" s="269"/>
      <c r="P29" s="269"/>
      <c r="Q29" s="269"/>
      <c r="R29" s="269"/>
      <c r="S29" s="269"/>
      <c r="T29" s="269"/>
      <c r="U29" s="269"/>
      <c r="V29" s="269"/>
      <c r="Y29" s="562"/>
    </row>
    <row r="30" spans="1:26" ht="13.5" thickBot="1">
      <c r="A30" s="132">
        <v>32</v>
      </c>
      <c r="B30" s="138" t="s">
        <v>129</v>
      </c>
      <c r="C30" s="279"/>
      <c r="D30" s="280"/>
      <c r="E30" s="280"/>
      <c r="F30" s="286">
        <f>SUM(F6:F29)</f>
        <v>3806318333</v>
      </c>
      <c r="G30" s="287"/>
      <c r="H30" s="213">
        <f>ROUND(+I30/F30,4)</f>
        <v>5.8500000000000003E-2</v>
      </c>
      <c r="I30" s="290">
        <f t="shared" ref="I30:V30" si="5">SUM(I6:I29)</f>
        <v>222671082</v>
      </c>
      <c r="J30" s="290">
        <f t="shared" si="5"/>
        <v>3760860000</v>
      </c>
      <c r="K30" s="290">
        <f t="shared" si="5"/>
        <v>3760860000</v>
      </c>
      <c r="L30" s="290">
        <f t="shared" si="5"/>
        <v>3760860000</v>
      </c>
      <c r="M30" s="290">
        <f t="shared" si="5"/>
        <v>3760860000</v>
      </c>
      <c r="N30" s="290">
        <f t="shared" si="5"/>
        <v>3760860000</v>
      </c>
      <c r="O30" s="290">
        <f t="shared" si="5"/>
        <v>4185860000</v>
      </c>
      <c r="P30" s="290">
        <f t="shared" si="5"/>
        <v>3785860000</v>
      </c>
      <c r="Q30" s="290">
        <f t="shared" si="5"/>
        <v>3785860000</v>
      </c>
      <c r="R30" s="290">
        <f t="shared" si="5"/>
        <v>3785860000</v>
      </c>
      <c r="S30" s="290">
        <f t="shared" si="5"/>
        <v>3773860000</v>
      </c>
      <c r="T30" s="290">
        <f t="shared" si="5"/>
        <v>3773860000</v>
      </c>
      <c r="U30" s="290">
        <f t="shared" si="5"/>
        <v>3773860000</v>
      </c>
      <c r="V30" s="290">
        <f t="shared" si="5"/>
        <v>3773860000</v>
      </c>
      <c r="Y30" s="290">
        <f>Y28+Y29</f>
        <v>217589940</v>
      </c>
      <c r="Z30" s="469">
        <f>Y30/V30</f>
        <v>5.765713089515774E-2</v>
      </c>
    </row>
    <row r="31" spans="1:26">
      <c r="A31" s="132">
        <v>33</v>
      </c>
      <c r="B31" s="136"/>
      <c r="C31" s="279"/>
      <c r="D31" s="280"/>
      <c r="E31" s="280"/>
      <c r="F31" s="288"/>
      <c r="G31" s="285"/>
      <c r="H31" s="243"/>
      <c r="I31" s="288"/>
      <c r="J31" s="491"/>
      <c r="K31" s="491"/>
      <c r="L31" s="491"/>
      <c r="M31" s="491"/>
      <c r="N31" s="491"/>
      <c r="O31" s="491"/>
      <c r="P31" s="491"/>
      <c r="Q31" s="491"/>
      <c r="R31" s="491"/>
      <c r="S31" s="491"/>
      <c r="T31" s="491"/>
      <c r="U31" s="491"/>
      <c r="V31" s="491"/>
      <c r="Y31" s="270">
        <f>H31*V31</f>
        <v>0</v>
      </c>
    </row>
    <row r="32" spans="1:26">
      <c r="A32" s="132">
        <v>34</v>
      </c>
      <c r="B32" s="134" t="s">
        <v>293</v>
      </c>
      <c r="C32" s="135"/>
      <c r="D32" s="135"/>
      <c r="E32" s="135"/>
      <c r="F32" s="288"/>
      <c r="G32" s="25"/>
      <c r="H32" s="243"/>
      <c r="I32" s="288"/>
      <c r="J32" s="272"/>
      <c r="K32" s="339"/>
      <c r="L32" s="339"/>
      <c r="M32" s="339"/>
      <c r="N32" s="339"/>
      <c r="O32" s="339"/>
      <c r="P32" s="339"/>
      <c r="Q32" s="339"/>
      <c r="R32" s="339"/>
      <c r="S32" s="339"/>
      <c r="T32" s="339"/>
      <c r="U32" s="339"/>
      <c r="V32" s="339"/>
      <c r="Y32" s="269"/>
    </row>
    <row r="33" spans="1:56">
      <c r="A33" s="132"/>
      <c r="B33" s="134"/>
      <c r="C33" s="135"/>
      <c r="D33" s="135"/>
      <c r="E33" s="135"/>
      <c r="F33" s="135"/>
      <c r="G33" s="135"/>
      <c r="H33" s="135"/>
      <c r="I33" s="135"/>
      <c r="Y33" s="288"/>
      <c r="Z33" s="243"/>
    </row>
    <row r="34" spans="1:56">
      <c r="A34" s="132"/>
      <c r="B34" s="134"/>
      <c r="C34" s="135"/>
      <c r="D34" s="135"/>
      <c r="E34" s="135"/>
      <c r="F34" s="135"/>
      <c r="G34" s="137"/>
      <c r="H34" s="135"/>
      <c r="I34" s="135"/>
    </row>
    <row r="35" spans="1:56">
      <c r="A35" s="132"/>
      <c r="B35" s="134"/>
      <c r="C35" s="135"/>
      <c r="D35" s="135"/>
      <c r="E35" s="135"/>
      <c r="F35" s="135"/>
      <c r="G35" s="137"/>
      <c r="H35" s="135"/>
      <c r="I35" s="135"/>
    </row>
    <row r="36" spans="1:56">
      <c r="A36" s="132"/>
      <c r="B36" s="134"/>
      <c r="C36" s="135"/>
      <c r="D36" s="135"/>
      <c r="E36" s="135"/>
      <c r="F36" s="135"/>
      <c r="G36" s="137"/>
      <c r="H36" s="135"/>
      <c r="I36" s="135"/>
    </row>
    <row r="37" spans="1:56">
      <c r="A37" s="132"/>
      <c r="B37" s="133"/>
      <c r="C37" s="133"/>
      <c r="D37" s="133"/>
      <c r="E37" s="317" t="str">
        <f>IF((F30-'Pg 2 CapStructure'!Q16)&gt;1,"Total LTD ERROR",IF((F30-'Pg 2 CapStructure'!Q16)&lt;-1,"Total LTD ERROR",""))</f>
        <v>Total LTD ERROR</v>
      </c>
      <c r="G37" s="133"/>
      <c r="H37" s="291"/>
      <c r="I37" s="292"/>
      <c r="J37" s="293"/>
      <c r="K37" s="293"/>
      <c r="L37" s="293"/>
      <c r="M37" s="293"/>
      <c r="N37" s="293"/>
      <c r="O37" s="293"/>
      <c r="P37" s="293"/>
      <c r="Q37" s="293"/>
      <c r="R37" s="293"/>
      <c r="S37" s="293"/>
      <c r="T37" s="293"/>
      <c r="U37" s="293"/>
      <c r="V37" s="293"/>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row>
    <row r="38" spans="1:56">
      <c r="A38" s="44"/>
      <c r="B38" s="294"/>
      <c r="C38" s="294"/>
      <c r="D38" s="294"/>
      <c r="E38" s="294"/>
      <c r="F38" s="268"/>
      <c r="G38" s="294"/>
      <c r="H38" s="135"/>
      <c r="I38" s="177"/>
      <c r="J38" s="295"/>
      <c r="K38" s="295"/>
      <c r="L38" s="295"/>
      <c r="M38" s="295"/>
      <c r="N38" s="136"/>
      <c r="O38" s="136"/>
      <c r="P38" s="136"/>
      <c r="Q38" s="136"/>
      <c r="R38" s="136"/>
      <c r="S38" s="136"/>
      <c r="T38" s="136"/>
      <c r="U38" s="136"/>
      <c r="V38" s="136"/>
    </row>
    <row r="39" spans="1:56">
      <c r="A39" s="44"/>
      <c r="B39" s="294"/>
      <c r="C39" s="294"/>
      <c r="D39" s="294"/>
      <c r="E39" s="294"/>
      <c r="F39" s="267"/>
      <c r="G39" s="294"/>
      <c r="H39" s="133"/>
      <c r="I39" s="292"/>
      <c r="J39" s="270"/>
      <c r="K39" s="270"/>
      <c r="L39" s="270"/>
      <c r="M39" s="270"/>
      <c r="N39" s="270"/>
      <c r="O39" s="270"/>
      <c r="P39" s="270"/>
      <c r="Q39" s="270"/>
      <c r="R39" s="270"/>
      <c r="S39" s="270"/>
      <c r="T39" s="270"/>
      <c r="U39" s="270"/>
      <c r="V39" s="270"/>
    </row>
    <row r="40" spans="1:56">
      <c r="A40" s="44"/>
      <c r="B40" s="28"/>
      <c r="C40" s="28"/>
      <c r="D40" s="28"/>
      <c r="E40" s="28"/>
      <c r="F40" s="268"/>
      <c r="G40" s="28"/>
      <c r="H40" s="28"/>
      <c r="I40" s="45"/>
      <c r="J40" s="218" t="str">
        <f t="shared" ref="J40:V40" si="6">IF(J39&lt;&gt;0,"ERROR","")</f>
        <v/>
      </c>
      <c r="K40" s="218" t="str">
        <f t="shared" si="6"/>
        <v/>
      </c>
      <c r="L40" s="218" t="str">
        <f t="shared" si="6"/>
        <v/>
      </c>
      <c r="M40" s="218" t="str">
        <f t="shared" si="6"/>
        <v/>
      </c>
      <c r="N40" s="218" t="str">
        <f t="shared" si="6"/>
        <v/>
      </c>
      <c r="O40" s="218" t="str">
        <f t="shared" si="6"/>
        <v/>
      </c>
      <c r="P40" s="218" t="str">
        <f t="shared" si="6"/>
        <v/>
      </c>
      <c r="Q40" s="218" t="str">
        <f t="shared" si="6"/>
        <v/>
      </c>
      <c r="R40" s="218" t="str">
        <f t="shared" si="6"/>
        <v/>
      </c>
      <c r="S40" s="218" t="str">
        <f t="shared" si="6"/>
        <v/>
      </c>
      <c r="T40" s="218" t="str">
        <f t="shared" si="6"/>
        <v/>
      </c>
      <c r="U40" s="218" t="str">
        <f t="shared" si="6"/>
        <v/>
      </c>
      <c r="V40" s="44" t="str">
        <f t="shared" si="6"/>
        <v/>
      </c>
    </row>
    <row r="41" spans="1:56">
      <c r="A41" s="44"/>
      <c r="B41" s="28"/>
      <c r="C41" s="28"/>
      <c r="D41" s="28"/>
      <c r="E41" s="28"/>
      <c r="F41" s="45"/>
      <c r="G41" s="28"/>
      <c r="H41" s="180"/>
    </row>
    <row r="42" spans="1:56">
      <c r="A42" s="46"/>
      <c r="B42" s="47"/>
      <c r="C42" s="48"/>
      <c r="D42" s="49"/>
      <c r="E42" s="49"/>
      <c r="F42" s="259"/>
      <c r="G42" s="51"/>
      <c r="H42" s="180"/>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FC112CBC298CC4D8D30AFC02D6F87A6" ma:contentTypeVersion="19" ma:contentTypeDescription="" ma:contentTypeScope="" ma:versionID="1e799e0b47f3798d776541c2d160076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Pending</CaseStatus>
    <OpenedDate xmlns="dc463f71-b30c-4ab2-9473-d307f9d35888">2025-03-31T07:00:00+00:00</OpenedDate>
    <SignificantOrder xmlns="dc463f71-b30c-4ab2-9473-d307f9d35888">false</SignificantOrder>
    <Date1 xmlns="dc463f71-b30c-4ab2-9473-d307f9d35888">2025-03-31T07:00:00+00:00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250210</DocketNumber>
    <DelegatedOrder xmlns="dc463f71-b30c-4ab2-9473-d307f9d35888">false</DelegatedOrder>
  </documentManagement>
</p:properties>
</file>

<file path=customXml/itemProps1.xml><?xml version="1.0" encoding="utf-8"?>
<ds:datastoreItem xmlns:ds="http://schemas.openxmlformats.org/officeDocument/2006/customXml" ds:itemID="{7FE76DFA-E048-47DA-8C32-96E7361BB4C8}"/>
</file>

<file path=customXml/itemProps2.xml><?xml version="1.0" encoding="utf-8"?>
<ds:datastoreItem xmlns:ds="http://schemas.openxmlformats.org/officeDocument/2006/customXml" ds:itemID="{B4A5A06F-43C8-4103-B457-A59C33C8BD53}"/>
</file>

<file path=customXml/itemProps3.xml><?xml version="1.0" encoding="utf-8"?>
<ds:datastoreItem xmlns:ds="http://schemas.openxmlformats.org/officeDocument/2006/customXml" ds:itemID="{D27BEDED-65A3-4818-9D02-45AAA18C06FA}"/>
</file>

<file path=customXml/itemProps4.xml><?xml version="1.0" encoding="utf-8"?>
<ds:datastoreItem xmlns:ds="http://schemas.openxmlformats.org/officeDocument/2006/customXml" ds:itemID="{FAB9A0C0-AD6F-40CA-84F0-656E7ED7DD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Comparison</vt:lpstr>
      <vt:lpstr>Pg 1 Summary</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'FERC Rpt'!Print_Area</vt:lpstr>
      <vt:lpstr>'Pg 1 Summary'!Print_Area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Kellogg, Anh</cp:lastModifiedBy>
  <cp:lastPrinted>2023-10-31T23:15:26Z</cp:lastPrinted>
  <dcterms:created xsi:type="dcterms:W3CDTF">2001-12-28T16:42:36Z</dcterms:created>
  <dcterms:modified xsi:type="dcterms:W3CDTF">2025-03-27T17:22:23Z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0x0101006E56B4D1795A2E4DB2F0B01679ED314A00BFC112CBC298CC4D8D30AFC02D6F87A6</vt:lpwstr>
  </property>
  <property fmtid="{D5CDD505-2E9C-101B-9397-08002B2CF9AE}" pid="3" name="_docset_NoMedatataSyncRequired">
    <vt:lpwstr>False</vt:lpwstr>
  </property>
</Properties>
</file>