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4\Q3-2024\To File\"/>
    </mc:Choice>
  </mc:AlternateContent>
  <bookViews>
    <workbookView xWindow="0" yWindow="0" windowWidth="28800" windowHeight="12000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A42" i="1" l="1"/>
  <c r="H338" i="4" l="1"/>
  <c r="G338" i="4"/>
  <c r="I338" i="4" s="1"/>
  <c r="F339" i="4"/>
  <c r="E339" i="4"/>
  <c r="D339" i="4"/>
  <c r="H337" i="4"/>
  <c r="G334" i="4"/>
  <c r="G333" i="4"/>
  <c r="H332" i="4"/>
  <c r="H331" i="4"/>
  <c r="H329" i="4"/>
  <c r="G329" i="4"/>
  <c r="I329" i="4" s="1"/>
  <c r="H328" i="4"/>
  <c r="G328" i="4"/>
  <c r="D335" i="4"/>
  <c r="H323" i="4"/>
  <c r="H322" i="4"/>
  <c r="H320" i="4"/>
  <c r="G320" i="4"/>
  <c r="I320" i="4" s="1"/>
  <c r="H319" i="4"/>
  <c r="G319" i="4"/>
  <c r="I319" i="4" s="1"/>
  <c r="G316" i="4"/>
  <c r="H315" i="4"/>
  <c r="G315" i="4"/>
  <c r="H314" i="4"/>
  <c r="G312" i="4"/>
  <c r="G311" i="4"/>
  <c r="H310" i="4"/>
  <c r="G310" i="4"/>
  <c r="H307" i="4"/>
  <c r="G307" i="4"/>
  <c r="H306" i="4"/>
  <c r="H305" i="4"/>
  <c r="G304" i="4"/>
  <c r="G303" i="4"/>
  <c r="H302" i="4"/>
  <c r="G302" i="4"/>
  <c r="I302" i="4" s="1"/>
  <c r="F324" i="4"/>
  <c r="E324" i="4"/>
  <c r="C298" i="4"/>
  <c r="F298" i="4"/>
  <c r="H297" i="4"/>
  <c r="E298" i="4"/>
  <c r="D298" i="4"/>
  <c r="H296" i="4"/>
  <c r="H298" i="4" s="1"/>
  <c r="F290" i="4"/>
  <c r="H289" i="4"/>
  <c r="G289" i="4"/>
  <c r="E290" i="4"/>
  <c r="C285" i="4"/>
  <c r="B285" i="4"/>
  <c r="F285" i="4"/>
  <c r="H284" i="4"/>
  <c r="E285" i="4"/>
  <c r="D285" i="4"/>
  <c r="H283" i="4"/>
  <c r="B280" i="4"/>
  <c r="F280" i="4"/>
  <c r="E280" i="4"/>
  <c r="D280" i="4"/>
  <c r="C280" i="4"/>
  <c r="H273" i="4"/>
  <c r="G273" i="4"/>
  <c r="H271" i="4"/>
  <c r="G270" i="4"/>
  <c r="F275" i="4"/>
  <c r="D275" i="4"/>
  <c r="C275" i="4"/>
  <c r="G269" i="4"/>
  <c r="D267" i="4"/>
  <c r="C267" i="4"/>
  <c r="B267" i="4"/>
  <c r="F267" i="4"/>
  <c r="E267" i="4"/>
  <c r="F264" i="4"/>
  <c r="G263" i="4"/>
  <c r="H262" i="4"/>
  <c r="E264" i="4"/>
  <c r="D264" i="4"/>
  <c r="D276" i="4" s="1"/>
  <c r="H261" i="4"/>
  <c r="B264" i="4"/>
  <c r="B259" i="4"/>
  <c r="F259" i="4"/>
  <c r="E259" i="4"/>
  <c r="G258" i="4"/>
  <c r="D259" i="4"/>
  <c r="G257" i="4"/>
  <c r="H251" i="4"/>
  <c r="G251" i="4"/>
  <c r="H249" i="4"/>
  <c r="G248" i="4"/>
  <c r="H246" i="4"/>
  <c r="G246" i="4"/>
  <c r="F252" i="4"/>
  <c r="H243" i="4"/>
  <c r="G243" i="4"/>
  <c r="E252" i="4"/>
  <c r="H241" i="4"/>
  <c r="H240" i="4"/>
  <c r="G240" i="4"/>
  <c r="H237" i="4"/>
  <c r="I236" i="4"/>
  <c r="I237" i="4" s="1"/>
  <c r="H236" i="4"/>
  <c r="G236" i="4"/>
  <c r="G237" i="4" s="1"/>
  <c r="F237" i="4"/>
  <c r="E237" i="4"/>
  <c r="D237" i="4"/>
  <c r="C237" i="4"/>
  <c r="B237" i="4"/>
  <c r="I234" i="4"/>
  <c r="H234" i="4"/>
  <c r="I233" i="4"/>
  <c r="H233" i="4"/>
  <c r="G233" i="4"/>
  <c r="I232" i="4"/>
  <c r="H232" i="4"/>
  <c r="G232" i="4"/>
  <c r="I231" i="4"/>
  <c r="H231" i="4"/>
  <c r="G231" i="4"/>
  <c r="I230" i="4"/>
  <c r="H230" i="4"/>
  <c r="G230" i="4"/>
  <c r="I229" i="4"/>
  <c r="H229" i="4"/>
  <c r="G229" i="4"/>
  <c r="I228" i="4"/>
  <c r="H228" i="4"/>
  <c r="G228" i="4"/>
  <c r="I227" i="4"/>
  <c r="H227" i="4"/>
  <c r="G227" i="4"/>
  <c r="G234" i="4" s="1"/>
  <c r="F234" i="4"/>
  <c r="E234" i="4"/>
  <c r="D234" i="4"/>
  <c r="C234" i="4"/>
  <c r="B234" i="4"/>
  <c r="D225" i="4"/>
  <c r="I224" i="4"/>
  <c r="H224" i="4"/>
  <c r="G224" i="4"/>
  <c r="I223" i="4"/>
  <c r="H223" i="4"/>
  <c r="G223" i="4"/>
  <c r="I222" i="4"/>
  <c r="H222" i="4"/>
  <c r="G222" i="4"/>
  <c r="I221" i="4"/>
  <c r="H221" i="4"/>
  <c r="G221" i="4"/>
  <c r="I220" i="4"/>
  <c r="I225" i="4" s="1"/>
  <c r="H220" i="4"/>
  <c r="H225" i="4" s="1"/>
  <c r="G220" i="4"/>
  <c r="G225" i="4" s="1"/>
  <c r="F225" i="4"/>
  <c r="E225" i="4"/>
  <c r="C225" i="4"/>
  <c r="B225" i="4"/>
  <c r="H217" i="4"/>
  <c r="I217" i="4" s="1"/>
  <c r="G217" i="4"/>
  <c r="H216" i="4"/>
  <c r="I216" i="4" s="1"/>
  <c r="G216" i="4"/>
  <c r="H215" i="4"/>
  <c r="I215" i="4" s="1"/>
  <c r="G215" i="4"/>
  <c r="H214" i="4"/>
  <c r="I214" i="4" s="1"/>
  <c r="G214" i="4"/>
  <c r="H213" i="4"/>
  <c r="I213" i="4" s="1"/>
  <c r="G213" i="4"/>
  <c r="H212" i="4"/>
  <c r="I212" i="4" s="1"/>
  <c r="G212" i="4"/>
  <c r="H211" i="4"/>
  <c r="I211" i="4" s="1"/>
  <c r="G211" i="4"/>
  <c r="H210" i="4"/>
  <c r="I210" i="4" s="1"/>
  <c r="G210" i="4"/>
  <c r="H209" i="4"/>
  <c r="I209" i="4" s="1"/>
  <c r="G209" i="4"/>
  <c r="H208" i="4"/>
  <c r="I208" i="4" s="1"/>
  <c r="G208" i="4"/>
  <c r="H207" i="4"/>
  <c r="I207" i="4" s="1"/>
  <c r="G207" i="4"/>
  <c r="H206" i="4"/>
  <c r="G206" i="4"/>
  <c r="H205" i="4"/>
  <c r="I205" i="4" s="1"/>
  <c r="G205" i="4"/>
  <c r="H204" i="4"/>
  <c r="G204" i="4"/>
  <c r="H203" i="4"/>
  <c r="G203" i="4"/>
  <c r="H202" i="4"/>
  <c r="G202" i="4"/>
  <c r="I202" i="4" s="1"/>
  <c r="I201" i="4"/>
  <c r="H201" i="4"/>
  <c r="G201" i="4"/>
  <c r="I200" i="4"/>
  <c r="H200" i="4"/>
  <c r="G200" i="4"/>
  <c r="H199" i="4"/>
  <c r="G199" i="4"/>
  <c r="H198" i="4"/>
  <c r="H197" i="4"/>
  <c r="H196" i="4"/>
  <c r="G195" i="4"/>
  <c r="H194" i="4"/>
  <c r="G194" i="4"/>
  <c r="I194" i="4" s="1"/>
  <c r="H193" i="4"/>
  <c r="G193" i="4"/>
  <c r="I193" i="4" s="1"/>
  <c r="I192" i="4"/>
  <c r="H192" i="4"/>
  <c r="G192" i="4"/>
  <c r="H191" i="4"/>
  <c r="I191" i="4" s="1"/>
  <c r="G191" i="4"/>
  <c r="H190" i="4"/>
  <c r="H189" i="4"/>
  <c r="H188" i="4"/>
  <c r="G187" i="4"/>
  <c r="H186" i="4"/>
  <c r="G186" i="4"/>
  <c r="H185" i="4"/>
  <c r="D218" i="4"/>
  <c r="G185" i="4"/>
  <c r="I185" i="4" s="1"/>
  <c r="I184" i="4"/>
  <c r="H184" i="4"/>
  <c r="G184" i="4"/>
  <c r="I183" i="4"/>
  <c r="H183" i="4"/>
  <c r="G183" i="4"/>
  <c r="F218" i="4"/>
  <c r="E180" i="4"/>
  <c r="H179" i="4"/>
  <c r="G178" i="4"/>
  <c r="H177" i="4"/>
  <c r="G177" i="4"/>
  <c r="H176" i="4"/>
  <c r="G176" i="4"/>
  <c r="I176" i="4" s="1"/>
  <c r="H175" i="4"/>
  <c r="H174" i="4"/>
  <c r="I174" i="4" s="1"/>
  <c r="G174" i="4"/>
  <c r="H173" i="4"/>
  <c r="H172" i="4"/>
  <c r="H171" i="4"/>
  <c r="H170" i="4"/>
  <c r="G170" i="4"/>
  <c r="H168" i="4"/>
  <c r="H167" i="4"/>
  <c r="H166" i="4"/>
  <c r="G166" i="4"/>
  <c r="I166" i="4" s="1"/>
  <c r="H165" i="4"/>
  <c r="H163" i="4"/>
  <c r="D180" i="4"/>
  <c r="H162" i="4"/>
  <c r="G162" i="4"/>
  <c r="H160" i="4"/>
  <c r="H159" i="4"/>
  <c r="G158" i="4"/>
  <c r="H157" i="4"/>
  <c r="G157" i="4"/>
  <c r="H155" i="4"/>
  <c r="H154" i="4"/>
  <c r="G154" i="4"/>
  <c r="G153" i="4"/>
  <c r="H152" i="4"/>
  <c r="G149" i="4"/>
  <c r="H148" i="4"/>
  <c r="G148" i="4"/>
  <c r="H147" i="4"/>
  <c r="I146" i="4"/>
  <c r="H146" i="4"/>
  <c r="G146" i="4"/>
  <c r="H145" i="4"/>
  <c r="G145" i="4"/>
  <c r="G144" i="4"/>
  <c r="G143" i="4"/>
  <c r="H142" i="4"/>
  <c r="G142" i="4"/>
  <c r="H141" i="4"/>
  <c r="G141" i="4"/>
  <c r="I141" i="4" s="1"/>
  <c r="H140" i="4"/>
  <c r="G140" i="4"/>
  <c r="I140" i="4" s="1"/>
  <c r="I139" i="4"/>
  <c r="H139" i="4"/>
  <c r="G139" i="4"/>
  <c r="G138" i="4"/>
  <c r="G137" i="4"/>
  <c r="G136" i="4"/>
  <c r="H135" i="4"/>
  <c r="H134" i="4"/>
  <c r="G134" i="4"/>
  <c r="H133" i="4"/>
  <c r="G133" i="4"/>
  <c r="I133" i="4" s="1"/>
  <c r="H132" i="4"/>
  <c r="G132" i="4"/>
  <c r="I132" i="4" s="1"/>
  <c r="H131" i="4"/>
  <c r="G131" i="4"/>
  <c r="I131" i="4" s="1"/>
  <c r="G130" i="4"/>
  <c r="G129" i="4"/>
  <c r="G128" i="4"/>
  <c r="G127" i="4"/>
  <c r="I127" i="4" s="1"/>
  <c r="H127" i="4"/>
  <c r="H126" i="4"/>
  <c r="G126" i="4"/>
  <c r="H125" i="4"/>
  <c r="G125" i="4"/>
  <c r="I125" i="4" s="1"/>
  <c r="H124" i="4"/>
  <c r="G124" i="4"/>
  <c r="I124" i="4" s="1"/>
  <c r="I123" i="4"/>
  <c r="H123" i="4"/>
  <c r="G123" i="4"/>
  <c r="G122" i="4"/>
  <c r="G121" i="4"/>
  <c r="G120" i="4"/>
  <c r="G119" i="4"/>
  <c r="I119" i="4" s="1"/>
  <c r="H119" i="4"/>
  <c r="H118" i="4"/>
  <c r="G118" i="4"/>
  <c r="H117" i="4"/>
  <c r="G117" i="4"/>
  <c r="I117" i="4" s="1"/>
  <c r="H116" i="4"/>
  <c r="G116" i="4"/>
  <c r="I116" i="4" s="1"/>
  <c r="I115" i="4"/>
  <c r="H115" i="4"/>
  <c r="G115" i="4"/>
  <c r="G114" i="4"/>
  <c r="G113" i="4"/>
  <c r="G112" i="4"/>
  <c r="G111" i="4"/>
  <c r="I111" i="4" s="1"/>
  <c r="H111" i="4"/>
  <c r="H110" i="4"/>
  <c r="G110" i="4"/>
  <c r="H109" i="4"/>
  <c r="G109" i="4"/>
  <c r="H108" i="4"/>
  <c r="G108" i="4"/>
  <c r="I108" i="4" s="1"/>
  <c r="I107" i="4"/>
  <c r="H107" i="4"/>
  <c r="G107" i="4"/>
  <c r="G106" i="4"/>
  <c r="G105" i="4"/>
  <c r="G104" i="4"/>
  <c r="G103" i="4"/>
  <c r="I103" i="4" s="1"/>
  <c r="H103" i="4"/>
  <c r="H102" i="4"/>
  <c r="G102" i="4"/>
  <c r="I102" i="4" s="1"/>
  <c r="H101" i="4"/>
  <c r="G101" i="4"/>
  <c r="I101" i="4" s="1"/>
  <c r="H100" i="4"/>
  <c r="G100" i="4"/>
  <c r="I100" i="4" s="1"/>
  <c r="H99" i="4"/>
  <c r="G99" i="4"/>
  <c r="I99" i="4" s="1"/>
  <c r="G98" i="4"/>
  <c r="G97" i="4"/>
  <c r="G96" i="4"/>
  <c r="G95" i="4"/>
  <c r="I95" i="4" s="1"/>
  <c r="H95" i="4"/>
  <c r="H94" i="4"/>
  <c r="G94" i="4"/>
  <c r="H93" i="4"/>
  <c r="G93" i="4"/>
  <c r="H92" i="4"/>
  <c r="G92" i="4"/>
  <c r="I92" i="4" s="1"/>
  <c r="I91" i="4"/>
  <c r="H91" i="4"/>
  <c r="G91" i="4"/>
  <c r="G90" i="4"/>
  <c r="H89" i="4"/>
  <c r="G89" i="4"/>
  <c r="I89" i="4" s="1"/>
  <c r="H88" i="4"/>
  <c r="G88" i="4"/>
  <c r="I88" i="4" s="1"/>
  <c r="H87" i="4"/>
  <c r="G87" i="4"/>
  <c r="I87" i="4" s="1"/>
  <c r="H86" i="4"/>
  <c r="G86" i="4"/>
  <c r="I86" i="4" s="1"/>
  <c r="H85" i="4"/>
  <c r="G85" i="4"/>
  <c r="H84" i="4"/>
  <c r="G84" i="4"/>
  <c r="I84" i="4" s="1"/>
  <c r="G83" i="4"/>
  <c r="H83" i="4"/>
  <c r="G82" i="4"/>
  <c r="H82" i="4"/>
  <c r="H81" i="4"/>
  <c r="G81" i="4"/>
  <c r="H80" i="4"/>
  <c r="G80" i="4"/>
  <c r="H79" i="4"/>
  <c r="G79" i="4"/>
  <c r="H78" i="4"/>
  <c r="G78" i="4"/>
  <c r="I78" i="4" s="1"/>
  <c r="H77" i="4"/>
  <c r="G77" i="4"/>
  <c r="H76" i="4"/>
  <c r="G76" i="4"/>
  <c r="I76" i="4" s="1"/>
  <c r="G75" i="4"/>
  <c r="H75" i="4"/>
  <c r="G74" i="4"/>
  <c r="H74" i="4"/>
  <c r="H73" i="4"/>
  <c r="G73" i="4"/>
  <c r="I73" i="4" s="1"/>
  <c r="H72" i="4"/>
  <c r="G72" i="4"/>
  <c r="H71" i="4"/>
  <c r="G71" i="4"/>
  <c r="I71" i="4" s="1"/>
  <c r="H70" i="4"/>
  <c r="G70" i="4"/>
  <c r="D150" i="4"/>
  <c r="F62" i="4"/>
  <c r="E62" i="4"/>
  <c r="C62" i="4"/>
  <c r="H61" i="4"/>
  <c r="H62" i="4" s="1"/>
  <c r="D62" i="4"/>
  <c r="B62" i="4"/>
  <c r="C59" i="4"/>
  <c r="H58" i="4"/>
  <c r="H59" i="4" s="1"/>
  <c r="F59" i="4"/>
  <c r="G58" i="4"/>
  <c r="D59" i="4"/>
  <c r="B59" i="4"/>
  <c r="C56" i="4"/>
  <c r="H55" i="4"/>
  <c r="G55" i="4"/>
  <c r="I55" i="4" s="1"/>
  <c r="H54" i="4"/>
  <c r="G54" i="4"/>
  <c r="H53" i="4"/>
  <c r="G53" i="4"/>
  <c r="I53" i="4" s="1"/>
  <c r="H52" i="4"/>
  <c r="G52" i="4"/>
  <c r="I52" i="4" s="1"/>
  <c r="G51" i="4"/>
  <c r="H51" i="4"/>
  <c r="H50" i="4"/>
  <c r="G50" i="4"/>
  <c r="I50" i="4" s="1"/>
  <c r="G49" i="4"/>
  <c r="F56" i="4"/>
  <c r="F63" i="4" s="1"/>
  <c r="E56" i="4"/>
  <c r="D56" i="4"/>
  <c r="B56" i="4"/>
  <c r="F47" i="4"/>
  <c r="E47" i="4"/>
  <c r="C47" i="4"/>
  <c r="C63" i="4" s="1"/>
  <c r="H46" i="4"/>
  <c r="G46" i="4"/>
  <c r="I46" i="4" s="1"/>
  <c r="D47" i="4"/>
  <c r="D63" i="4" s="1"/>
  <c r="H45" i="4"/>
  <c r="H47" i="4" s="1"/>
  <c r="B47" i="4"/>
  <c r="G39" i="4"/>
  <c r="H39" i="4"/>
  <c r="H38" i="4"/>
  <c r="G38" i="4"/>
  <c r="I38" i="4" s="1"/>
  <c r="G37" i="4"/>
  <c r="H37" i="4"/>
  <c r="G36" i="4"/>
  <c r="H36" i="4"/>
  <c r="H35" i="4"/>
  <c r="G35" i="4"/>
  <c r="H34" i="4"/>
  <c r="G34" i="4"/>
  <c r="I34" i="4" s="1"/>
  <c r="H33" i="4"/>
  <c r="G33" i="4"/>
  <c r="I33" i="4" s="1"/>
  <c r="H32" i="4"/>
  <c r="G32" i="4"/>
  <c r="I32" i="4" s="1"/>
  <c r="D40" i="4"/>
  <c r="B40" i="4"/>
  <c r="G31" i="4"/>
  <c r="H31" i="4"/>
  <c r="C40" i="4"/>
  <c r="H30" i="4"/>
  <c r="G30" i="4"/>
  <c r="I30" i="4" s="1"/>
  <c r="H29" i="4"/>
  <c r="G29" i="4"/>
  <c r="I29" i="4" s="1"/>
  <c r="H28" i="4"/>
  <c r="G28" i="4"/>
  <c r="I28" i="4" s="1"/>
  <c r="H27" i="4"/>
  <c r="F40" i="4"/>
  <c r="G27" i="4"/>
  <c r="H24" i="4"/>
  <c r="G24" i="4"/>
  <c r="I24" i="4" s="1"/>
  <c r="H23" i="4"/>
  <c r="H25" i="4" s="1"/>
  <c r="F25" i="4"/>
  <c r="G23" i="4"/>
  <c r="D25" i="4"/>
  <c r="C25" i="4"/>
  <c r="B25" i="4"/>
  <c r="H20" i="4"/>
  <c r="H21" i="4" s="1"/>
  <c r="F21" i="4"/>
  <c r="E21" i="4"/>
  <c r="D21" i="4"/>
  <c r="C21" i="4"/>
  <c r="B21" i="4"/>
  <c r="H17" i="4"/>
  <c r="G17" i="4"/>
  <c r="I17" i="4" s="1"/>
  <c r="H16" i="4"/>
  <c r="G16" i="4"/>
  <c r="I16" i="4" s="1"/>
  <c r="H15" i="4"/>
  <c r="G15" i="4"/>
  <c r="H14" i="4"/>
  <c r="G14" i="4"/>
  <c r="I14" i="4" s="1"/>
  <c r="H13" i="4"/>
  <c r="G13" i="4"/>
  <c r="I13" i="4" s="1"/>
  <c r="F18" i="4"/>
  <c r="F41" i="4" s="1"/>
  <c r="F65" i="4" s="1"/>
  <c r="E18" i="4"/>
  <c r="D18" i="4"/>
  <c r="D41" i="4" s="1"/>
  <c r="D65" i="4" s="1"/>
  <c r="C18" i="4"/>
  <c r="B18" i="4"/>
  <c r="B41" i="4" s="1"/>
  <c r="A3" i="4"/>
  <c r="B3" i="3"/>
  <c r="B5" i="3"/>
  <c r="H9" i="3"/>
  <c r="H10" i="3"/>
  <c r="H11" i="3"/>
  <c r="H17" i="3"/>
  <c r="H18" i="3"/>
  <c r="H19" i="3"/>
  <c r="H20" i="3"/>
  <c r="H21" i="3"/>
  <c r="H22" i="3"/>
  <c r="G25" i="3"/>
  <c r="H26" i="3"/>
  <c r="H27" i="3"/>
  <c r="H28" i="3"/>
  <c r="H30" i="3"/>
  <c r="H31" i="3"/>
  <c r="H32" i="3"/>
  <c r="H33" i="3"/>
  <c r="H34" i="3"/>
  <c r="H35" i="3"/>
  <c r="H36" i="3"/>
  <c r="H37" i="3"/>
  <c r="H45" i="3"/>
  <c r="H46" i="3"/>
  <c r="G54" i="3"/>
  <c r="C55" i="3"/>
  <c r="H63" i="3"/>
  <c r="C64" i="3"/>
  <c r="D64" i="3"/>
  <c r="F13" i="3"/>
  <c r="G17" i="3"/>
  <c r="F10" i="3"/>
  <c r="G10" i="3"/>
  <c r="H71" i="3"/>
  <c r="F29" i="3"/>
  <c r="G29" i="3"/>
  <c r="F40" i="3"/>
  <c r="G32" i="3"/>
  <c r="F31" i="3"/>
  <c r="G31" i="3"/>
  <c r="D46" i="2"/>
  <c r="F44" i="2"/>
  <c r="F43" i="2"/>
  <c r="E46" i="2"/>
  <c r="F42" i="2"/>
  <c r="F46" i="2" s="1"/>
  <c r="C46" i="2"/>
  <c r="B46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7" i="2" s="1"/>
  <c r="F20" i="2"/>
  <c r="F19" i="2"/>
  <c r="F18" i="2"/>
  <c r="D21" i="2"/>
  <c r="D37" i="2" s="1"/>
  <c r="C21" i="2"/>
  <c r="C37" i="2" s="1"/>
  <c r="B21" i="2"/>
  <c r="B37" i="2" s="1"/>
  <c r="E12" i="2"/>
  <c r="F11" i="2"/>
  <c r="F10" i="2"/>
  <c r="F9" i="2"/>
  <c r="D12" i="2"/>
  <c r="C12" i="2"/>
  <c r="F8" i="2"/>
  <c r="A3" i="2"/>
  <c r="D9" i="1"/>
  <c r="D10" i="1"/>
  <c r="D11" i="1"/>
  <c r="C13" i="1"/>
  <c r="C40" i="1" s="1"/>
  <c r="D12" i="1"/>
  <c r="B13" i="1"/>
  <c r="D18" i="1"/>
  <c r="D19" i="1"/>
  <c r="D20" i="1"/>
  <c r="D21" i="1"/>
  <c r="C22" i="1"/>
  <c r="C38" i="1" s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H72" i="3" l="1"/>
  <c r="H58" i="3"/>
  <c r="H59" i="3" s="1"/>
  <c r="G27" i="3"/>
  <c r="H25" i="3"/>
  <c r="D23" i="3"/>
  <c r="H49" i="3"/>
  <c r="H44" i="3"/>
  <c r="G33" i="3"/>
  <c r="C23" i="3"/>
  <c r="G63" i="3"/>
  <c r="H54" i="3"/>
  <c r="H55" i="3" s="1"/>
  <c r="G46" i="3"/>
  <c r="H41" i="3"/>
  <c r="G35" i="3"/>
  <c r="H29" i="3"/>
  <c r="H13" i="3"/>
  <c r="G62" i="3"/>
  <c r="D42" i="3"/>
  <c r="G26" i="3"/>
  <c r="G50" i="3"/>
  <c r="F17" i="3"/>
  <c r="C14" i="3"/>
  <c r="H62" i="3"/>
  <c r="H64" i="3" s="1"/>
  <c r="H50" i="3"/>
  <c r="D47" i="3"/>
  <c r="G37" i="3"/>
  <c r="B63" i="4"/>
  <c r="H40" i="4"/>
  <c r="I74" i="4"/>
  <c r="I80" i="4"/>
  <c r="B65" i="4"/>
  <c r="I58" i="4"/>
  <c r="I59" i="4" s="1"/>
  <c r="G59" i="4"/>
  <c r="C41" i="4"/>
  <c r="C65" i="4" s="1"/>
  <c r="I23" i="4"/>
  <c r="I25" i="4" s="1"/>
  <c r="G25" i="4"/>
  <c r="I27" i="4"/>
  <c r="G40" i="4"/>
  <c r="I15" i="4"/>
  <c r="I35" i="4"/>
  <c r="I36" i="4"/>
  <c r="I54" i="4"/>
  <c r="I72" i="4"/>
  <c r="I79" i="4"/>
  <c r="E41" i="4"/>
  <c r="I81" i="4"/>
  <c r="I82" i="4"/>
  <c r="G12" i="4"/>
  <c r="G20" i="4"/>
  <c r="I37" i="4"/>
  <c r="I49" i="4"/>
  <c r="I56" i="4" s="1"/>
  <c r="G56" i="4"/>
  <c r="I75" i="4"/>
  <c r="I83" i="4"/>
  <c r="E40" i="4"/>
  <c r="G45" i="4"/>
  <c r="E59" i="4"/>
  <c r="E63" i="4" s="1"/>
  <c r="E150" i="4"/>
  <c r="E253" i="4" s="1"/>
  <c r="I94" i="4"/>
  <c r="I110" i="4"/>
  <c r="I126" i="4"/>
  <c r="I142" i="4"/>
  <c r="H149" i="4"/>
  <c r="I149" i="4" s="1"/>
  <c r="H182" i="4"/>
  <c r="E25" i="4"/>
  <c r="H12" i="4"/>
  <c r="H18" i="4" s="1"/>
  <c r="H41" i="4" s="1"/>
  <c r="G61" i="4"/>
  <c r="F150" i="4"/>
  <c r="F253" i="4" s="1"/>
  <c r="F292" i="4" s="1"/>
  <c r="F343" i="4" s="1"/>
  <c r="G135" i="4"/>
  <c r="I135" i="4" s="1"/>
  <c r="I177" i="4"/>
  <c r="I70" i="4"/>
  <c r="I143" i="4"/>
  <c r="I31" i="4"/>
  <c r="I39" i="4"/>
  <c r="I51" i="4"/>
  <c r="I77" i="4"/>
  <c r="I85" i="4"/>
  <c r="I93" i="4"/>
  <c r="I109" i="4"/>
  <c r="C180" i="4"/>
  <c r="H153" i="4"/>
  <c r="I118" i="4"/>
  <c r="I134" i="4"/>
  <c r="G152" i="4"/>
  <c r="B180" i="4"/>
  <c r="I199" i="4"/>
  <c r="H49" i="4"/>
  <c r="H56" i="4" s="1"/>
  <c r="H63" i="4" s="1"/>
  <c r="C150" i="4"/>
  <c r="F180" i="4"/>
  <c r="B150" i="4"/>
  <c r="I112" i="4"/>
  <c r="H158" i="4"/>
  <c r="I158" i="4" s="1"/>
  <c r="H156" i="4"/>
  <c r="G161" i="4"/>
  <c r="G165" i="4"/>
  <c r="I165" i="4" s="1"/>
  <c r="I170" i="4"/>
  <c r="I206" i="4"/>
  <c r="G160" i="4"/>
  <c r="I160" i="4" s="1"/>
  <c r="H161" i="4"/>
  <c r="H90" i="4"/>
  <c r="I90" i="4" s="1"/>
  <c r="H98" i="4"/>
  <c r="I98" i="4" s="1"/>
  <c r="H106" i="4"/>
  <c r="I106" i="4" s="1"/>
  <c r="H114" i="4"/>
  <c r="I114" i="4" s="1"/>
  <c r="H122" i="4"/>
  <c r="I122" i="4" s="1"/>
  <c r="H130" i="4"/>
  <c r="I130" i="4" s="1"/>
  <c r="H138" i="4"/>
  <c r="I138" i="4" s="1"/>
  <c r="I145" i="4"/>
  <c r="I154" i="4"/>
  <c r="H97" i="4"/>
  <c r="I97" i="4" s="1"/>
  <c r="H105" i="4"/>
  <c r="I105" i="4" s="1"/>
  <c r="H113" i="4"/>
  <c r="I113" i="4" s="1"/>
  <c r="H121" i="4"/>
  <c r="I121" i="4" s="1"/>
  <c r="H129" i="4"/>
  <c r="I129" i="4" s="1"/>
  <c r="H137" i="4"/>
  <c r="I137" i="4" s="1"/>
  <c r="H180" i="4"/>
  <c r="H164" i="4"/>
  <c r="G169" i="4"/>
  <c r="G173" i="4"/>
  <c r="I173" i="4" s="1"/>
  <c r="H187" i="4"/>
  <c r="I187" i="4" s="1"/>
  <c r="I195" i="4"/>
  <c r="H96" i="4"/>
  <c r="I96" i="4" s="1"/>
  <c r="H104" i="4"/>
  <c r="I104" i="4" s="1"/>
  <c r="H112" i="4"/>
  <c r="H120" i="4"/>
  <c r="I120" i="4" s="1"/>
  <c r="H128" i="4"/>
  <c r="I128" i="4" s="1"/>
  <c r="H136" i="4"/>
  <c r="I136" i="4" s="1"/>
  <c r="H144" i="4"/>
  <c r="I144" i="4" s="1"/>
  <c r="G168" i="4"/>
  <c r="I168" i="4" s="1"/>
  <c r="H169" i="4"/>
  <c r="H178" i="4"/>
  <c r="I178" i="4" s="1"/>
  <c r="H195" i="4"/>
  <c r="I203" i="4"/>
  <c r="I204" i="4"/>
  <c r="I240" i="4"/>
  <c r="H143" i="4"/>
  <c r="I148" i="4"/>
  <c r="I153" i="4"/>
  <c r="I157" i="4"/>
  <c r="I162" i="4"/>
  <c r="E218" i="4"/>
  <c r="I186" i="4"/>
  <c r="G159" i="4"/>
  <c r="I159" i="4" s="1"/>
  <c r="G167" i="4"/>
  <c r="I167" i="4" s="1"/>
  <c r="G175" i="4"/>
  <c r="I175" i="4" s="1"/>
  <c r="D324" i="4"/>
  <c r="D341" i="4" s="1"/>
  <c r="G182" i="4"/>
  <c r="B218" i="4"/>
  <c r="G190" i="4"/>
  <c r="I190" i="4" s="1"/>
  <c r="G198" i="4"/>
  <c r="I198" i="4" s="1"/>
  <c r="H263" i="4"/>
  <c r="I263" i="4" s="1"/>
  <c r="C264" i="4"/>
  <c r="I304" i="4"/>
  <c r="I312" i="4"/>
  <c r="E335" i="4"/>
  <c r="G147" i="4"/>
  <c r="I147" i="4" s="1"/>
  <c r="G156" i="4"/>
  <c r="I156" i="4" s="1"/>
  <c r="G164" i="4"/>
  <c r="I164" i="4" s="1"/>
  <c r="G172" i="4"/>
  <c r="I172" i="4" s="1"/>
  <c r="C218" i="4"/>
  <c r="G189" i="4"/>
  <c r="I189" i="4" s="1"/>
  <c r="G197" i="4"/>
  <c r="I197" i="4" s="1"/>
  <c r="D252" i="4"/>
  <c r="D253" i="4" s="1"/>
  <c r="D292" i="4" s="1"/>
  <c r="D343" i="4" s="1"/>
  <c r="E275" i="4"/>
  <c r="C290" i="4"/>
  <c r="F335" i="4"/>
  <c r="G155" i="4"/>
  <c r="I155" i="4" s="1"/>
  <c r="G163" i="4"/>
  <c r="I163" i="4" s="1"/>
  <c r="G171" i="4"/>
  <c r="I171" i="4" s="1"/>
  <c r="G179" i="4"/>
  <c r="I179" i="4" s="1"/>
  <c r="G188" i="4"/>
  <c r="I188" i="4" s="1"/>
  <c r="G196" i="4"/>
  <c r="I196" i="4" s="1"/>
  <c r="E276" i="4"/>
  <c r="I273" i="4"/>
  <c r="D290" i="4"/>
  <c r="F341" i="4"/>
  <c r="I243" i="4"/>
  <c r="I251" i="4"/>
  <c r="H257" i="4"/>
  <c r="C259" i="4"/>
  <c r="C276" i="4" s="1"/>
  <c r="F276" i="4"/>
  <c r="I248" i="4"/>
  <c r="B276" i="4"/>
  <c r="E341" i="4"/>
  <c r="G239" i="4"/>
  <c r="G245" i="4"/>
  <c r="H248" i="4"/>
  <c r="G266" i="4"/>
  <c r="H270" i="4"/>
  <c r="I270" i="4" s="1"/>
  <c r="B275" i="4"/>
  <c r="G288" i="4"/>
  <c r="I288" i="4" s="1"/>
  <c r="G301" i="4"/>
  <c r="H304" i="4"/>
  <c r="G309" i="4"/>
  <c r="I309" i="4" s="1"/>
  <c r="H312" i="4"/>
  <c r="G317" i="4"/>
  <c r="G326" i="4"/>
  <c r="I334" i="4"/>
  <c r="H239" i="4"/>
  <c r="H252" i="4" s="1"/>
  <c r="G242" i="4"/>
  <c r="H245" i="4"/>
  <c r="G250" i="4"/>
  <c r="G262" i="4"/>
  <c r="I262" i="4" s="1"/>
  <c r="H266" i="4"/>
  <c r="H267" i="4" s="1"/>
  <c r="G272" i="4"/>
  <c r="G284" i="4"/>
  <c r="I284" i="4" s="1"/>
  <c r="H288" i="4"/>
  <c r="G297" i="4"/>
  <c r="I297" i="4" s="1"/>
  <c r="H301" i="4"/>
  <c r="G306" i="4"/>
  <c r="I306" i="4" s="1"/>
  <c r="H309" i="4"/>
  <c r="G314" i="4"/>
  <c r="I314" i="4" s="1"/>
  <c r="H317" i="4"/>
  <c r="G322" i="4"/>
  <c r="I322" i="4" s="1"/>
  <c r="H326" i="4"/>
  <c r="G331" i="4"/>
  <c r="I331" i="4" s="1"/>
  <c r="H334" i="4"/>
  <c r="H242" i="4"/>
  <c r="G247" i="4"/>
  <c r="H250" i="4"/>
  <c r="I269" i="4"/>
  <c r="G275" i="4"/>
  <c r="H272" i="4"/>
  <c r="G279" i="4"/>
  <c r="B290" i="4"/>
  <c r="I311" i="4"/>
  <c r="I328" i="4"/>
  <c r="B339" i="4"/>
  <c r="G337" i="4"/>
  <c r="G244" i="4"/>
  <c r="H247" i="4"/>
  <c r="B252" i="4"/>
  <c r="H258" i="4"/>
  <c r="I258" i="4" s="1"/>
  <c r="H269" i="4"/>
  <c r="G274" i="4"/>
  <c r="H279" i="4"/>
  <c r="H280" i="4" s="1"/>
  <c r="G287" i="4"/>
  <c r="G300" i="4"/>
  <c r="H303" i="4"/>
  <c r="I303" i="4" s="1"/>
  <c r="G308" i="4"/>
  <c r="H311" i="4"/>
  <c r="B324" i="4"/>
  <c r="I333" i="4"/>
  <c r="H339" i="4"/>
  <c r="G241" i="4"/>
  <c r="I241" i="4" s="1"/>
  <c r="H244" i="4"/>
  <c r="G249" i="4"/>
  <c r="I249" i="4" s="1"/>
  <c r="C252" i="4"/>
  <c r="G261" i="4"/>
  <c r="G271" i="4"/>
  <c r="I271" i="4" s="1"/>
  <c r="H274" i="4"/>
  <c r="G283" i="4"/>
  <c r="H287" i="4"/>
  <c r="G296" i="4"/>
  <c r="H300" i="4"/>
  <c r="G305" i="4"/>
  <c r="I305" i="4" s="1"/>
  <c r="H308" i="4"/>
  <c r="G313" i="4"/>
  <c r="H316" i="4"/>
  <c r="I316" i="4" s="1"/>
  <c r="G321" i="4"/>
  <c r="I321" i="4" s="1"/>
  <c r="C324" i="4"/>
  <c r="C341" i="4" s="1"/>
  <c r="G330" i="4"/>
  <c r="H333" i="4"/>
  <c r="C339" i="4"/>
  <c r="I246" i="4"/>
  <c r="I257" i="4"/>
  <c r="G259" i="4"/>
  <c r="H264" i="4"/>
  <c r="H285" i="4"/>
  <c r="I289" i="4"/>
  <c r="I310" i="4"/>
  <c r="H313" i="4"/>
  <c r="G318" i="4"/>
  <c r="H321" i="4"/>
  <c r="G327" i="4"/>
  <c r="I327" i="4" s="1"/>
  <c r="H330" i="4"/>
  <c r="B335" i="4"/>
  <c r="B298" i="4"/>
  <c r="I307" i="4"/>
  <c r="I315" i="4"/>
  <c r="H318" i="4"/>
  <c r="G323" i="4"/>
  <c r="I323" i="4" s="1"/>
  <c r="H327" i="4"/>
  <c r="G332" i="4"/>
  <c r="I332" i="4" s="1"/>
  <c r="C335" i="4"/>
  <c r="H47" i="3"/>
  <c r="H38" i="3"/>
  <c r="F50" i="3"/>
  <c r="F37" i="3"/>
  <c r="F33" i="3"/>
  <c r="F25" i="3"/>
  <c r="F22" i="3"/>
  <c r="G19" i="3"/>
  <c r="F18" i="3"/>
  <c r="G22" i="3"/>
  <c r="D59" i="3"/>
  <c r="C59" i="3"/>
  <c r="C66" i="3" s="1"/>
  <c r="F26" i="3"/>
  <c r="F19" i="3"/>
  <c r="G9" i="3"/>
  <c r="H74" i="3"/>
  <c r="D55" i="3"/>
  <c r="C42" i="3"/>
  <c r="D38" i="3"/>
  <c r="G34" i="3"/>
  <c r="G28" i="3"/>
  <c r="F27" i="3"/>
  <c r="D14" i="3"/>
  <c r="F9" i="3"/>
  <c r="F54" i="3"/>
  <c r="C38" i="3"/>
  <c r="G20" i="3"/>
  <c r="H12" i="3"/>
  <c r="G11" i="3"/>
  <c r="F32" i="3"/>
  <c r="F46" i="3"/>
  <c r="F62" i="3"/>
  <c r="D51" i="3"/>
  <c r="C47" i="3"/>
  <c r="G44" i="3"/>
  <c r="H40" i="3"/>
  <c r="H42" i="3" s="1"/>
  <c r="G36" i="3"/>
  <c r="F35" i="3"/>
  <c r="G30" i="3"/>
  <c r="G21" i="3"/>
  <c r="F20" i="3"/>
  <c r="H16" i="3"/>
  <c r="G12" i="3"/>
  <c r="F11" i="3"/>
  <c r="F49" i="3"/>
  <c r="G18" i="3"/>
  <c r="F34" i="3"/>
  <c r="F28" i="3"/>
  <c r="H73" i="3"/>
  <c r="G58" i="3"/>
  <c r="C51" i="3"/>
  <c r="G45" i="3"/>
  <c r="F44" i="3"/>
  <c r="G40" i="3"/>
  <c r="F36" i="3"/>
  <c r="F30" i="3"/>
  <c r="F21" i="3"/>
  <c r="G16" i="3"/>
  <c r="G13" i="3"/>
  <c r="F12" i="3"/>
  <c r="F41" i="3"/>
  <c r="F63" i="3"/>
  <c r="H70" i="3"/>
  <c r="F58" i="3"/>
  <c r="G49" i="3"/>
  <c r="F45" i="3"/>
  <c r="G41" i="3"/>
  <c r="F16" i="3"/>
  <c r="F12" i="2"/>
  <c r="C39" i="2"/>
  <c r="C48" i="2" s="1"/>
  <c r="D39" i="2"/>
  <c r="D48" i="2" s="1"/>
  <c r="E39" i="2"/>
  <c r="E48" i="2" s="1"/>
  <c r="F17" i="2"/>
  <c r="F21" i="2" s="1"/>
  <c r="F37" i="2" s="1"/>
  <c r="B12" i="2"/>
  <c r="B39" i="2" s="1"/>
  <c r="B48" i="2" s="1"/>
  <c r="D13" i="1"/>
  <c r="D40" i="1" s="1"/>
  <c r="D22" i="1"/>
  <c r="D38" i="1" s="1"/>
  <c r="B22" i="1"/>
  <c r="B38" i="1" s="1"/>
  <c r="B40" i="1" s="1"/>
  <c r="D66" i="3" l="1"/>
  <c r="H51" i="3"/>
  <c r="H335" i="4"/>
  <c r="I318" i="4"/>
  <c r="I259" i="4"/>
  <c r="I313" i="4"/>
  <c r="I274" i="4"/>
  <c r="I272" i="4"/>
  <c r="I326" i="4"/>
  <c r="G335" i="4"/>
  <c r="B253" i="4"/>
  <c r="B292" i="4" s="1"/>
  <c r="B343" i="4" s="1"/>
  <c r="G180" i="4"/>
  <c r="I152" i="4"/>
  <c r="I150" i="4"/>
  <c r="I61" i="4"/>
  <c r="I62" i="4" s="1"/>
  <c r="G62" i="4"/>
  <c r="I45" i="4"/>
  <c r="I47" i="4" s="1"/>
  <c r="G47" i="4"/>
  <c r="G63" i="4" s="1"/>
  <c r="I20" i="4"/>
  <c r="I21" i="4" s="1"/>
  <c r="G21" i="4"/>
  <c r="I261" i="4"/>
  <c r="I264" i="4" s="1"/>
  <c r="G264" i="4"/>
  <c r="G276" i="4" s="1"/>
  <c r="H275" i="4"/>
  <c r="I317" i="4"/>
  <c r="I266" i="4"/>
  <c r="I267" i="4" s="1"/>
  <c r="G267" i="4"/>
  <c r="G150" i="4"/>
  <c r="I12" i="4"/>
  <c r="I18" i="4" s="1"/>
  <c r="G18" i="4"/>
  <c r="G41" i="4" s="1"/>
  <c r="G65" i="4" s="1"/>
  <c r="I287" i="4"/>
  <c r="I290" i="4" s="1"/>
  <c r="G290" i="4"/>
  <c r="I40" i="4"/>
  <c r="I247" i="4"/>
  <c r="H65" i="4"/>
  <c r="I275" i="4"/>
  <c r="B341" i="4"/>
  <c r="H324" i="4"/>
  <c r="H341" i="4" s="1"/>
  <c r="I308" i="4"/>
  <c r="I250" i="4"/>
  <c r="I245" i="4"/>
  <c r="C253" i="4"/>
  <c r="C292" i="4" s="1"/>
  <c r="C343" i="4" s="1"/>
  <c r="H150" i="4"/>
  <c r="I283" i="4"/>
  <c r="I285" i="4" s="1"/>
  <c r="G285" i="4"/>
  <c r="E65" i="4"/>
  <c r="E292" i="4" s="1"/>
  <c r="E343" i="4" s="1"/>
  <c r="I330" i="4"/>
  <c r="I296" i="4"/>
  <c r="I298" i="4" s="1"/>
  <c r="G298" i="4"/>
  <c r="I279" i="4"/>
  <c r="I280" i="4" s="1"/>
  <c r="G280" i="4"/>
  <c r="G252" i="4"/>
  <c r="I239" i="4"/>
  <c r="I169" i="4"/>
  <c r="I161" i="4"/>
  <c r="I337" i="4"/>
  <c r="I339" i="4" s="1"/>
  <c r="G339" i="4"/>
  <c r="H290" i="4"/>
  <c r="I300" i="4"/>
  <c r="I324" i="4" s="1"/>
  <c r="G324" i="4"/>
  <c r="I244" i="4"/>
  <c r="I242" i="4"/>
  <c r="I301" i="4"/>
  <c r="H259" i="4"/>
  <c r="H276" i="4" s="1"/>
  <c r="G218" i="4"/>
  <c r="I182" i="4"/>
  <c r="I218" i="4" s="1"/>
  <c r="H218" i="4"/>
  <c r="H23" i="3"/>
  <c r="H66" i="3" s="1"/>
  <c r="H14" i="3"/>
  <c r="F39" i="2"/>
  <c r="F48" i="2" s="1"/>
  <c r="G341" i="4" l="1"/>
  <c r="I63" i="4"/>
  <c r="I335" i="4"/>
  <c r="I341" i="4" s="1"/>
  <c r="I252" i="4"/>
  <c r="I41" i="4"/>
  <c r="I65" i="4" s="1"/>
  <c r="I180" i="4"/>
  <c r="I253" i="4" s="1"/>
  <c r="I276" i="4"/>
  <c r="G253" i="4"/>
  <c r="G292" i="4" s="1"/>
  <c r="G343" i="4" s="1"/>
  <c r="H253" i="4"/>
  <c r="H292" i="4"/>
  <c r="H343" i="4" s="1"/>
  <c r="I292" i="4" l="1"/>
  <c r="I343" i="4" s="1"/>
</calcChain>
</file>

<file path=xl/sharedStrings.xml><?xml version="1.0" encoding="utf-8"?>
<sst xmlns="http://schemas.openxmlformats.org/spreadsheetml/2006/main" count="802" uniqueCount="721">
  <si>
    <t>NET OPERATING INCOME</t>
  </si>
  <si>
    <t>31 - TOTAL OPERATING REV. DEDUCT.</t>
  </si>
  <si>
    <t>30 - DEFERRED INCOME TAXES</t>
  </si>
  <si>
    <t>29 - INCOME TAXES</t>
  </si>
  <si>
    <t>28 -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</si>
  <si>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</si>
  <si>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</si>
  <si>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</si>
  <si>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</si>
  <si>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</si>
  <si>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</si>
  <si>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</si>
  <si>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</si>
  <si>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</si>
  <si>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</si>
  <si>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</si>
  <si>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</si>
  <si>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</si>
  <si>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</si>
  <si>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</si>
  <si>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</si>
  <si>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</si>
  <si>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</si>
  <si>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</si>
  <si>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</si>
  <si>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</si>
  <si>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</si>
  <si>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</si>
  <si>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</si>
  <si>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</si>
  <si>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</si>
  <si>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</si>
  <si>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</si>
  <si>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</si>
  <si>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Electric</t>
  </si>
  <si>
    <t>FOR 12ME SEP 2024</t>
  </si>
  <si>
    <t>PERIODIC ALLOCATED RESULTS OF OPERATIONS</t>
  </si>
  <si>
    <t>PUGET SOUND ENERGY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</si>
  <si>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</si>
  <si>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</si>
  <si>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</si>
  <si>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</si>
  <si>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</si>
  <si>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</si>
  <si>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</si>
  <si>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</si>
  <si>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</si>
  <si>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</si>
  <si>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</si>
  <si>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Direct Labor</t>
  </si>
  <si>
    <t>4-Factor Allocator</t>
  </si>
  <si>
    <t>Non-Production Plant</t>
  </si>
  <si>
    <t>Joint Meter Reading Customers</t>
  </si>
  <si>
    <t>12 Month Average number of Customers</t>
  </si>
  <si>
    <r>
      <t xml:space="preserve"> </t>
    </r>
    <r>
      <rPr>
        <u/>
        <sz val="10"/>
        <rFont val="Arial"/>
        <family val="2"/>
      </rPr>
      <t>Allocation Method</t>
    </r>
  </si>
  <si>
    <t>GRAND TOTAL</t>
  </si>
  <si>
    <t>SUBTOTAL</t>
  </si>
  <si>
    <t/>
  </si>
  <si>
    <t>(30) 4111 - Def Fit-Cr - Util Oper Income</t>
  </si>
  <si>
    <t>(30) 4101 - Def Fit-Util Oper Income</t>
  </si>
  <si>
    <t xml:space="preserve">30 - DEFERRED INCOME TAXES </t>
  </si>
  <si>
    <t>(29) 4091 -  Fit-Util Oper Income</t>
  </si>
  <si>
    <t xml:space="preserve">29 - INCOME TAXES </t>
  </si>
  <si>
    <t>(28) 4081 - Taxes Other-Util Income</t>
  </si>
  <si>
    <t>28 -TAXES OTHER THAN INCOME TAXES</t>
  </si>
  <si>
    <t>(27) 4117 - Losses From Disposition Of Utility Plant</t>
  </si>
  <si>
    <t>(27) 4074 - Regulatory Credits</t>
  </si>
  <si>
    <t>27 -Other Operating Expenses</t>
  </si>
  <si>
    <t>(25) 4111 - Accretion Exp - FAS143</t>
  </si>
  <si>
    <t>(25) 406 - Amortization Of Plant Acquisition Adj</t>
  </si>
  <si>
    <t>(25) 404 - Amort Ltd-Term Plant</t>
  </si>
  <si>
    <t>(24) 4031 - Depreciation Expense - ASC 815</t>
  </si>
  <si>
    <t>(24) 403 - Depreciation Expense</t>
  </si>
  <si>
    <t>24 - DEPRECIATION/AMORTIZATION</t>
  </si>
  <si>
    <t>(23) 935 - Maint General Plant - Electric</t>
  </si>
  <si>
    <t>(23) 932 - Maint Of General Plant- Gas</t>
  </si>
  <si>
    <t>(23) 931 - Rents</t>
  </si>
  <si>
    <t>(23) 9302 - Misc. General Expenses</t>
  </si>
  <si>
    <t>(23) 9301 - Gen Advertising Exp</t>
  </si>
  <si>
    <t>(23) 928 - Regulatory Commission Expense</t>
  </si>
  <si>
    <t>(23) 926 - Emp Pension &amp; Benefits</t>
  </si>
  <si>
    <t>(23) 925 - Injuries &amp; Damages</t>
  </si>
  <si>
    <t>(23) 924 - Property Insurance</t>
  </si>
  <si>
    <t>(23) 923 - Outside Services Employed</t>
  </si>
  <si>
    <t>(23) 922 - Admin Expenses Transferred</t>
  </si>
  <si>
    <t>(23) 921 - Office Supplies and Expenses</t>
  </si>
  <si>
    <t>(23) 920 - A &amp; G Salaries</t>
  </si>
  <si>
    <t>(21) 916 - Misc. Sales Expense</t>
  </si>
  <si>
    <t>(21) 913 - Advertising Expense</t>
  </si>
  <si>
    <t>(21) 912 - Demonstration &amp; Selling Expense</t>
  </si>
  <si>
    <t>(21) 911 - Sales Supervision Exp</t>
  </si>
  <si>
    <t>(21) 910 - Misc Cust Svc &amp; Info Expense</t>
  </si>
  <si>
    <t>(21) 909 - Info &amp; Instructional Advertising</t>
  </si>
  <si>
    <t>(21) 908 - Customer Assistance Expense</t>
  </si>
  <si>
    <t>(20) 905 - Misc. Customer Accounts Expense</t>
  </si>
  <si>
    <t>(20) 904 - Uncollectible Accounts</t>
  </si>
  <si>
    <t>(20) 903 - Customer Records &amp; Collection Expense</t>
  </si>
  <si>
    <t>(20) 902 - Meter Reading Expense</t>
  </si>
  <si>
    <t>(20) 901 - Customer Accounts Supervision</t>
  </si>
  <si>
    <t>Share (Allocated Gas / Common)</t>
  </si>
  <si>
    <t>Share (Allocated Electric / Common)</t>
  </si>
  <si>
    <t>Allocation Method   [1]</t>
  </si>
  <si>
    <t>Allocated Gas</t>
  </si>
  <si>
    <t>Allocated Electric</t>
  </si>
  <si>
    <t>FERC Account and Description</t>
  </si>
  <si>
    <t>ALLOCATION OF COMMON CHARGES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</si>
  <si>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</si>
  <si>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</si>
  <si>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</si>
  <si>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</si>
  <si>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</si>
  <si>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</si>
  <si>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</si>
  <si>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</si>
  <si>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</si>
  <si>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</si>
  <si>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</si>
  <si>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</si>
  <si>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</si>
  <si>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</si>
  <si>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</si>
  <si>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</si>
  <si>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</si>
  <si>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</si>
  <si>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</si>
  <si>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</si>
  <si>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</si>
  <si>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</si>
  <si>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</si>
  <si>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</si>
  <si>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</si>
  <si>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</si>
  <si>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</si>
  <si>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</si>
  <si>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</si>
  <si>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</si>
  <si>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</si>
  <si>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</si>
  <si>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</si>
  <si>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</si>
  <si>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</si>
  <si>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</si>
  <si>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</si>
  <si>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</si>
  <si>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</si>
  <si>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</si>
  <si>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</si>
  <si>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</si>
  <si>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</si>
  <si>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</si>
  <si>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</si>
  <si>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</si>
  <si>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</si>
  <si>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</si>
  <si>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</si>
  <si>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</si>
  <si>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</si>
  <si>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</si>
  <si>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</si>
  <si>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</si>
  <si>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</si>
  <si>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</si>
  <si>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</si>
  <si>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</si>
  <si>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</si>
  <si>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</si>
  <si>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</si>
  <si>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</si>
  <si>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</si>
  <si>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</si>
  <si>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</si>
  <si>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</si>
  <si>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</si>
  <si>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</si>
  <si>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</si>
  <si>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</si>
  <si>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</si>
  <si>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</si>
  <si>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</si>
  <si>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</si>
  <si>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</si>
  <si>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</si>
  <si>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</si>
  <si>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</si>
  <si>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</si>
  <si>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</si>
  <si>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</si>
  <si>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</si>
  <si>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</si>
  <si>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</si>
  <si>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</si>
  <si>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</si>
  <si>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</si>
  <si>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</si>
  <si>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</si>
  <si>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</si>
  <si>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</si>
  <si>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</si>
  <si>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</si>
  <si>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</si>
  <si>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</si>
  <si>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</si>
  <si>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</si>
  <si>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</si>
  <si>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</si>
  <si>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</si>
  <si>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</si>
  <si>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</si>
  <si>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</si>
  <si>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</si>
  <si>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</si>
  <si>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</si>
  <si>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</si>
  <si>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</si>
  <si>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</si>
  <si>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</si>
  <si>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</si>
  <si>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</si>
  <si>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</si>
  <si>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</si>
  <si>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</si>
  <si>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</si>
  <si>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</si>
  <si>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</si>
  <si>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</si>
  <si>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</si>
  <si>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</si>
  <si>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</si>
  <si>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</si>
  <si>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</si>
  <si>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</si>
  <si>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</si>
  <si>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</si>
  <si>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</si>
  <si>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</si>
  <si>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</si>
  <si>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</si>
  <si>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</si>
  <si>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</si>
  <si>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</si>
  <si>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</si>
  <si>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</si>
  <si>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</si>
  <si>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</si>
  <si>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</si>
  <si>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</si>
  <si>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</si>
  <si>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</si>
  <si>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</si>
  <si>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</si>
  <si>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</si>
  <si>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</si>
  <si>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</si>
  <si>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</si>
  <si>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</si>
  <si>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</si>
  <si>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</si>
  <si>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</si>
  <si>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</si>
  <si>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</si>
  <si>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</si>
  <si>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</si>
  <si>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</si>
  <si>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</si>
  <si>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</si>
  <si>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</si>
  <si>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</si>
  <si>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</si>
  <si>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</si>
  <si>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</si>
  <si>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</si>
  <si>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</si>
  <si>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</si>
  <si>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</si>
  <si>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</si>
  <si>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</si>
  <si>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</si>
  <si>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</si>
  <si>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</si>
  <si>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</si>
  <si>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</si>
  <si>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</si>
  <si>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</si>
  <si>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</si>
  <si>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</si>
  <si>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</si>
  <si>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</si>
  <si>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</si>
  <si>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</si>
  <si>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</si>
  <si>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</si>
  <si>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</si>
  <si>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</si>
  <si>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</si>
  <si>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</si>
  <si>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</si>
  <si>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</si>
  <si>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</si>
  <si>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</si>
  <si>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</si>
  <si>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</si>
  <si>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</si>
  <si>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</si>
  <si>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</si>
  <si>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</si>
  <si>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</si>
  <si>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</si>
  <si>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</si>
  <si>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</si>
  <si>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</si>
  <si>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</si>
  <si>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</si>
  <si>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</si>
  <si>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</si>
  <si>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</si>
  <si>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</si>
  <si>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</si>
  <si>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</si>
  <si>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</si>
  <si>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</si>
  <si>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</si>
  <si>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</si>
  <si>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</si>
  <si>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</si>
  <si>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</si>
  <si>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</si>
  <si>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</si>
  <si>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</si>
  <si>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</si>
  <si>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</si>
  <si>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</si>
  <si>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</si>
  <si>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</si>
  <si>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</si>
  <si>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</si>
  <si>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</si>
  <si>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</si>
  <si>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</si>
  <si>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</si>
  <si>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</si>
  <si>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</si>
  <si>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</si>
  <si>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</si>
  <si>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8422 - OS Oper Power</t>
  </si>
  <si>
    <t>9842200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</si>
  <si>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</si>
  <si>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</si>
  <si>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</si>
  <si>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</si>
  <si>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8434 - Maintenance of Purification Equipment</t>
  </si>
  <si>
    <t>9843400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</si>
  <si>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</si>
  <si>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</si>
  <si>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</si>
  <si>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</si>
  <si>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</si>
  <si>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</si>
  <si>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</si>
  <si>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</si>
  <si>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</si>
  <si>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</si>
  <si>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8443 - LNG Liquefaction Processing Labor &amp; Expenses</t>
  </si>
  <si>
    <t>9844300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</si>
  <si>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</si>
  <si>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</si>
  <si>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</si>
  <si>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</si>
  <si>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</si>
  <si>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</si>
  <si>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</si>
  <si>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</si>
  <si>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</si>
  <si>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</si>
  <si>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(17) 8478 - Maint of LNG Other Equipment</t>
  </si>
  <si>
    <t>9847800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</si>
  <si>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</si>
  <si>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</si>
  <si>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</si>
  <si>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</si>
  <si>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</si>
  <si>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</si>
  <si>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</si>
  <si>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</si>
  <si>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</si>
  <si>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</si>
  <si>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</si>
  <si>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</si>
  <si>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</si>
  <si>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</si>
  <si>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</si>
  <si>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</si>
  <si>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</si>
  <si>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</si>
  <si>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</si>
  <si>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</si>
  <si>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</si>
  <si>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</si>
  <si>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</si>
  <si>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</si>
  <si>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</si>
  <si>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</si>
  <si>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</si>
  <si>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</si>
  <si>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</si>
  <si>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</si>
  <si>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</si>
  <si>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</si>
  <si>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</si>
  <si>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</si>
  <si>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</si>
  <si>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</si>
  <si>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</si>
  <si>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</si>
  <si>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</si>
  <si>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</si>
  <si>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</si>
  <si>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</si>
  <si>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</si>
  <si>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</si>
  <si>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</si>
  <si>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</si>
  <si>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</si>
  <si>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</si>
  <si>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</si>
  <si>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</si>
  <si>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</si>
  <si>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</si>
  <si>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</si>
  <si>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</si>
  <si>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</si>
  <si>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</si>
  <si>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</si>
  <si>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</si>
  <si>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</si>
  <si>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</si>
  <si>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</si>
  <si>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</si>
  <si>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</si>
  <si>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</si>
  <si>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</si>
  <si>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</si>
  <si>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</si>
  <si>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</si>
  <si>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</si>
  <si>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</si>
  <si>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</si>
  <si>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</si>
  <si>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</si>
  <si>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</si>
  <si>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</si>
  <si>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</si>
  <si>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</si>
  <si>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</si>
  <si>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</si>
  <si>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</si>
  <si>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</si>
  <si>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</si>
  <si>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</si>
  <si>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</si>
  <si>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</si>
  <si>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</si>
  <si>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</si>
  <si>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</si>
  <si>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</si>
  <si>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</si>
  <si>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</si>
  <si>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</si>
  <si>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</si>
  <si>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</si>
  <si>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</si>
  <si>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</si>
  <si>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</si>
  <si>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</si>
  <si>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</si>
  <si>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</si>
  <si>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</si>
  <si>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</si>
  <si>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</si>
  <si>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</si>
  <si>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</si>
  <si>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</si>
  <si>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</si>
  <si>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</si>
  <si>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</si>
  <si>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</si>
  <si>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</si>
  <si>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</si>
  <si>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</si>
  <si>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</si>
  <si>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</si>
  <si>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</si>
  <si>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</si>
  <si>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</si>
  <si>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</si>
  <si>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</si>
  <si>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</si>
  <si>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</si>
  <si>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</si>
  <si>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</si>
  <si>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</si>
  <si>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</si>
  <si>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</si>
  <si>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</si>
  <si>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</si>
  <si>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</si>
  <si>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</si>
  <si>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</si>
  <si>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</si>
  <si>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</si>
  <si>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</si>
  <si>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</si>
  <si>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</si>
  <si>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</si>
  <si>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</si>
  <si>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</si>
  <si>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</si>
  <si>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</si>
  <si>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</si>
  <si>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</si>
  <si>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</si>
  <si>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</si>
  <si>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</si>
  <si>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</si>
  <si>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</si>
  <si>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</si>
  <si>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</si>
  <si>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</si>
  <si>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</si>
  <si>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</si>
  <si>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</si>
  <si>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</si>
  <si>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</si>
  <si>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</si>
  <si>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</si>
  <si>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</si>
  <si>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</si>
  <si>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</si>
  <si>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</si>
  <si>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</si>
  <si>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</si>
  <si>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</si>
  <si>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</si>
  <si>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</si>
  <si>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</si>
  <si>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</si>
  <si>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</si>
  <si>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</si>
  <si>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</si>
  <si>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</si>
  <si>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</si>
  <si>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</si>
  <si>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</si>
  <si>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</si>
  <si>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</si>
  <si>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</si>
  <si>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</si>
  <si>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</si>
  <si>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</si>
  <si>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</si>
  <si>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</si>
  <si>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</si>
  <si>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</si>
  <si>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</si>
  <si>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</si>
  <si>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</si>
  <si>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</si>
  <si>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</si>
  <si>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</si>
  <si>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</si>
  <si>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</si>
  <si>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</si>
  <si>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</si>
  <si>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</si>
  <si>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</si>
  <si>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</si>
  <si>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</si>
  <si>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</si>
  <si>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</si>
  <si>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</si>
  <si>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</si>
  <si>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</si>
  <si>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</si>
  <si>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</si>
  <si>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</si>
  <si>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</si>
  <si>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</si>
  <si>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</si>
  <si>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</si>
  <si>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</si>
  <si>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</si>
  <si>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</si>
  <si>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</si>
  <si>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</si>
  <si>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</si>
  <si>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</si>
  <si>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</si>
  <si>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</si>
  <si>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</si>
  <si>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</si>
  <si>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</si>
  <si>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</si>
  <si>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</si>
  <si>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</si>
  <si>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</si>
  <si>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</si>
  <si>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</si>
  <si>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</si>
  <si>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</si>
  <si>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</si>
  <si>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</si>
  <si>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</si>
  <si>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</si>
  <si>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</si>
  <si>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</si>
  <si>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</si>
  <si>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</si>
  <si>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</si>
  <si>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</si>
  <si>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</si>
  <si>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</si>
  <si>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</si>
  <si>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</si>
  <si>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</si>
  <si>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</si>
  <si>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</si>
  <si>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</si>
  <si>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</si>
  <si>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</si>
  <si>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</si>
  <si>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</si>
  <si>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</si>
  <si>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</si>
  <si>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</si>
  <si>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</si>
  <si>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</si>
  <si>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</si>
  <si>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</si>
  <si>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</si>
  <si>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</si>
  <si>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</si>
  <si>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</si>
  <si>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</si>
  <si>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</si>
  <si>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</si>
  <si>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</si>
  <si>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</si>
  <si>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</si>
  <si>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</si>
  <si>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</si>
  <si>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</si>
  <si>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</si>
  <si>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</si>
  <si>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</si>
  <si>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</si>
  <si>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</si>
  <si>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</si>
  <si>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</si>
  <si>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</si>
  <si>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</si>
  <si>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</si>
  <si>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</si>
  <si>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</si>
  <si>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</si>
  <si>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</si>
  <si>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</si>
  <si>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</si>
  <si>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</si>
  <si>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</si>
  <si>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</si>
  <si>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</si>
  <si>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</si>
  <si>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</si>
  <si>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</si>
  <si>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</si>
  <si>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</si>
  <si>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</si>
  <si>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</si>
  <si>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</si>
  <si>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</si>
  <si>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</si>
  <si>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</si>
  <si>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</si>
  <si>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</si>
  <si>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</si>
  <si>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</si>
  <si>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</si>
  <si>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</si>
  <si>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</si>
  <si>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</si>
  <si>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</si>
  <si>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</si>
  <si>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</si>
  <si>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</si>
  <si>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</si>
  <si>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</si>
  <si>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</si>
  <si>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</si>
  <si>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</si>
  <si>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</si>
  <si>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</si>
  <si>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</si>
  <si>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</si>
  <si>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</si>
  <si>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</si>
  <si>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</si>
  <si>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</si>
  <si>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</si>
  <si>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</si>
  <si>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</si>
  <si>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</si>
  <si>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</si>
  <si>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</si>
  <si>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</si>
  <si>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</si>
  <si>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</si>
  <si>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</si>
  <si>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</si>
  <si>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</si>
  <si>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</si>
  <si>
    <t>(OCT - DEC 2023 Spread is based on allocation factors developed for the 12 ME 12/31/2022 CBR)</t>
  </si>
  <si>
    <t>(JAN - SEP 2024 Spread is based on allocation factors developed for the 12 ME 12/31/2023 CBR)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</si>
</sst>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2">
    <xf numFmtId="0" fontId="0" fillId="0" borderId="0"/>
    <xf numFmtId="0" fontId="21" fillId="2" borderId="19" applyNumberFormat="0" applyAlignment="0" applyProtection="0">
      <alignment horizontal="left" vertical="center" indent="1"/>
    </xf>
  </cellStyleXfs>
  <cellXfs count="157">
    <xf numFmtId="0" fontId="0" fillId="0" borderId="0" xfId="0"/>
    <xf numFmtId="37" fontId="1" fillId="0" borderId="1" xfId="0" applyNumberFormat="1" applyFont="1" applyFill="1" applyBorder="1"/>
    <xf numFmtId="37" fontId="3" fillId="0" borderId="4" xfId="0" applyNumberFormat="1" applyFont="1" applyFill="1" applyBorder="1"/>
    <xf numFmtId="42" fontId="3" fillId="0" borderId="0" xfId="0" applyNumberFormat="1" applyFont="1" applyFill="1" applyBorder="1"/>
    <xf numFmtId="164" fontId="4" fillId="0" borderId="5" xfId="0" quotePrefix="1" applyNumberFormat="1" applyFont="1" applyFill="1" applyBorder="1" applyAlignment="1">
      <alignment horizontal="left" vertical="center"/>
    </xf>
    <xf numFmtId="165" fontId="5" fillId="0" borderId="4" xfId="0" applyNumberFormat="1" applyFont="1" applyBorder="1"/>
    <xf numFmtId="165" fontId="5" fillId="0" borderId="0" xfId="0" applyNumberFormat="1" applyFont="1" applyBorder="1"/>
    <xf numFmtId="164" fontId="6" fillId="0" borderId="5" xfId="0" applyNumberFormat="1" applyFont="1" applyBorder="1"/>
    <xf numFmtId="37" fontId="3" fillId="0" borderId="4" xfId="0" applyNumberFormat="1" applyFont="1" applyBorder="1"/>
    <xf numFmtId="37" fontId="3" fillId="0" borderId="0" xfId="0" applyNumberFormat="1" applyFont="1" applyBorder="1"/>
    <xf numFmtId="164" fontId="3" fillId="0" borderId="5" xfId="0" applyNumberFormat="1" applyFont="1" applyBorder="1"/>
    <xf numFmtId="165" fontId="3" fillId="0" borderId="4" xfId="0" applyNumberFormat="1" applyFont="1" applyFill="1" applyBorder="1"/>
    <xf numFmtId="165" fontId="3" fillId="0" borderId="0" xfId="0" applyNumberFormat="1" applyFont="1" applyFill="1" applyBorder="1"/>
    <xf numFmtId="164" fontId="3" fillId="0" borderId="5" xfId="0" quotePrefix="1" applyNumberFormat="1" applyFont="1" applyBorder="1" applyAlignment="1">
      <alignment horizontal="left"/>
    </xf>
    <xf numFmtId="166" fontId="3" fillId="0" borderId="1" xfId="0" applyNumberFormat="1" applyFont="1" applyBorder="1"/>
    <xf numFmtId="166" fontId="3" fillId="0" borderId="2" xfId="0" applyNumberFormat="1" applyFont="1" applyBorder="1"/>
    <xf numFmtId="166" fontId="3" fillId="0" borderId="6" xfId="0" applyNumberFormat="1" applyFont="1" applyBorder="1"/>
    <xf numFmtId="166" fontId="3" fillId="0" borderId="4" xfId="0" applyNumberFormat="1" applyFont="1" applyBorder="1"/>
    <xf numFmtId="166" fontId="3" fillId="0" borderId="0" xfId="0" applyNumberFormat="1" applyFont="1"/>
    <xf numFmtId="166" fontId="3" fillId="0" borderId="4" xfId="0" applyNumberFormat="1" applyFont="1" applyFill="1" applyBorder="1"/>
    <xf numFmtId="164" fontId="3" fillId="0" borderId="5" xfId="0" applyNumberFormat="1" applyFont="1" applyFill="1" applyBorder="1"/>
    <xf numFmtId="165" fontId="3" fillId="0" borderId="0" xfId="0" applyNumberFormat="1" applyFont="1" applyFill="1"/>
    <xf numFmtId="166" fontId="3" fillId="0" borderId="1" xfId="0" applyNumberFormat="1" applyFont="1" applyFill="1" applyBorder="1"/>
    <xf numFmtId="166" fontId="3" fillId="0" borderId="2" xfId="0" applyNumberFormat="1" applyFont="1" applyFill="1" applyBorder="1"/>
    <xf numFmtId="166" fontId="3" fillId="0" borderId="6" xfId="0" applyNumberFormat="1" applyFont="1" applyFill="1" applyBorder="1"/>
    <xf numFmtId="166" fontId="3" fillId="0" borderId="0" xfId="0" applyNumberFormat="1" applyFont="1" applyFill="1"/>
    <xf numFmtId="37" fontId="3" fillId="0" borderId="0" xfId="0" applyNumberFormat="1" applyFont="1" applyFill="1" applyBorder="1"/>
    <xf numFmtId="164" fontId="3" fillId="0" borderId="5" xfId="0" quotePrefix="1" applyNumberFormat="1" applyFont="1" applyFill="1" applyBorder="1" applyAlignment="1">
      <alignment horizontal="left"/>
    </xf>
    <xf numFmtId="37" fontId="3" fillId="0" borderId="1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7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64" fontId="6" fillId="0" borderId="11" xfId="0" applyNumberFormat="1" applyFont="1" applyBorder="1"/>
    <xf numFmtId="37" fontId="3" fillId="0" borderId="12" xfId="0" applyNumberFormat="1" applyFont="1" applyFill="1" applyBorder="1"/>
    <xf numFmtId="37" fontId="3" fillId="0" borderId="13" xfId="0" applyNumberFormat="1" applyFont="1" applyFill="1" applyBorder="1"/>
    <xf numFmtId="166" fontId="3" fillId="0" borderId="0" xfId="0" applyNumberFormat="1" applyFont="1" applyFill="1" applyBorder="1"/>
    <xf numFmtId="37" fontId="3" fillId="0" borderId="2" xfId="0" applyNumberFormat="1" applyFont="1" applyFill="1" applyBorder="1"/>
    <xf numFmtId="166" fontId="3" fillId="0" borderId="14" xfId="0" applyNumberFormat="1" applyFont="1" applyFill="1" applyBorder="1"/>
    <xf numFmtId="165" fontId="4" fillId="0" borderId="4" xfId="0" applyNumberFormat="1" applyFont="1" applyFill="1" applyBorder="1"/>
    <xf numFmtId="164" fontId="3" fillId="0" borderId="14" xfId="0" applyNumberFormat="1" applyFont="1" applyBorder="1"/>
    <xf numFmtId="164" fontId="4" fillId="0" borderId="5" xfId="0" applyNumberFormat="1" applyFont="1" applyBorder="1" applyAlignment="1">
      <alignment vertical="top"/>
    </xf>
    <xf numFmtId="165" fontId="5" fillId="0" borderId="0" xfId="0" applyNumberFormat="1" applyFont="1" applyFill="1" applyBorder="1"/>
    <xf numFmtId="165" fontId="5" fillId="0" borderId="4" xfId="0" applyNumberFormat="1" applyFont="1" applyFill="1" applyBorder="1"/>
    <xf numFmtId="164" fontId="0" fillId="0" borderId="3" xfId="0" applyNumberFormat="1" applyBorder="1"/>
    <xf numFmtId="37" fontId="0" fillId="0" borderId="2" xfId="0" applyNumberFormat="1" applyFill="1" applyBorder="1"/>
    <xf numFmtId="37" fontId="0" fillId="0" borderId="1" xfId="0" applyNumberFormat="1" applyFill="1" applyBorder="1"/>
    <xf numFmtId="0" fontId="3" fillId="0" borderId="0" xfId="0" applyFont="1" applyFill="1"/>
    <xf numFmtId="43" fontId="3" fillId="0" borderId="0" xfId="0" applyNumberFormat="1" applyFont="1" applyFill="1"/>
    <xf numFmtId="0" fontId="10" fillId="0" borderId="0" xfId="0" applyFont="1" applyFill="1"/>
    <xf numFmtId="43" fontId="11" fillId="0" borderId="0" xfId="0" applyNumberFormat="1" applyFont="1"/>
    <xf numFmtId="10" fontId="3" fillId="0" borderId="1" xfId="0" applyNumberFormat="1" applyFont="1" applyFill="1" applyBorder="1"/>
    <xf numFmtId="10" fontId="3" fillId="0" borderId="6" xfId="0" applyNumberFormat="1" applyFont="1" applyFill="1" applyBorder="1"/>
    <xf numFmtId="166" fontId="3" fillId="0" borderId="2" xfId="0" quotePrefix="1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10" fontId="3" fillId="0" borderId="4" xfId="0" applyNumberFormat="1" applyFont="1" applyFill="1" applyBorder="1"/>
    <xf numFmtId="10" fontId="3" fillId="0" borderId="14" xfId="0" applyNumberFormat="1" applyFont="1" applyFill="1" applyBorder="1"/>
    <xf numFmtId="166" fontId="3" fillId="0" borderId="0" xfId="0" quotePrefix="1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10" fontId="3" fillId="0" borderId="13" xfId="0" applyNumberFormat="1" applyFont="1" applyFill="1" applyBorder="1"/>
    <xf numFmtId="10" fontId="3" fillId="0" borderId="15" xfId="0" applyNumberFormat="1" applyFont="1" applyFill="1" applyBorder="1"/>
    <xf numFmtId="10" fontId="3" fillId="0" borderId="7" xfId="0" applyNumberFormat="1" applyFont="1" applyFill="1" applyBorder="1" applyAlignment="1">
      <alignment horizontal="center"/>
    </xf>
    <xf numFmtId="10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/>
    <xf numFmtId="0" fontId="3" fillId="0" borderId="11" xfId="0" applyFont="1" applyFill="1" applyBorder="1" applyAlignment="1">
      <alignment horizontal="center"/>
    </xf>
    <xf numFmtId="42" fontId="5" fillId="0" borderId="3" xfId="0" applyNumberFormat="1" applyFont="1" applyFill="1" applyBorder="1"/>
    <xf numFmtId="10" fontId="5" fillId="0" borderId="3" xfId="0" applyNumberFormat="1" applyFont="1" applyFill="1" applyBorder="1"/>
    <xf numFmtId="165" fontId="5" fillId="0" borderId="3" xfId="0" applyNumberFormat="1" applyFont="1" applyFill="1" applyBorder="1"/>
    <xf numFmtId="0" fontId="3" fillId="0" borderId="1" xfId="0" applyFont="1" applyFill="1" applyBorder="1"/>
    <xf numFmtId="0" fontId="3" fillId="0" borderId="6" xfId="0" applyFont="1" applyFill="1" applyBorder="1"/>
    <xf numFmtId="41" fontId="3" fillId="0" borderId="4" xfId="0" applyNumberFormat="1" applyFont="1" applyFill="1" applyBorder="1"/>
    <xf numFmtId="10" fontId="3" fillId="0" borderId="5" xfId="0" applyNumberFormat="1" applyFont="1" applyFill="1" applyBorder="1"/>
    <xf numFmtId="166" fontId="3" fillId="0" borderId="5" xfId="0" applyNumberFormat="1" applyFont="1" applyFill="1" applyBorder="1"/>
    <xf numFmtId="41" fontId="3" fillId="0" borderId="5" xfId="0" applyNumberFormat="1" applyFont="1" applyFill="1" applyBorder="1"/>
    <xf numFmtId="0" fontId="3" fillId="0" borderId="4" xfId="0" applyFont="1" applyFill="1" applyBorder="1"/>
    <xf numFmtId="0" fontId="3" fillId="0" borderId="14" xfId="0" applyFont="1" applyFill="1" applyBorder="1"/>
    <xf numFmtId="41" fontId="3" fillId="0" borderId="3" xfId="0" applyNumberFormat="1" applyFont="1" applyFill="1" applyBorder="1"/>
    <xf numFmtId="10" fontId="3" fillId="0" borderId="3" xfId="0" applyNumberFormat="1" applyFont="1" applyFill="1" applyBorder="1"/>
    <xf numFmtId="0" fontId="3" fillId="0" borderId="3" xfId="0" applyNumberFormat="1" applyFont="1" applyFill="1" applyBorder="1" applyAlignment="1">
      <alignment horizontal="center"/>
    </xf>
    <xf numFmtId="10" fontId="3" fillId="0" borderId="3" xfId="0" applyNumberFormat="1" applyFont="1" applyFill="1" applyBorder="1" applyAlignment="1">
      <alignment horizontal="right" wrapText="1"/>
    </xf>
    <xf numFmtId="167" fontId="3" fillId="0" borderId="0" xfId="0" applyNumberFormat="1" applyFont="1"/>
    <xf numFmtId="10" fontId="3" fillId="0" borderId="5" xfId="0" applyNumberFormat="1" applyFont="1" applyFill="1" applyBorder="1" applyAlignment="1">
      <alignment horizontal="right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4" xfId="0" quotePrefix="1" applyFont="1" applyFill="1" applyBorder="1" applyAlignment="1">
      <alignment horizontal="left"/>
    </xf>
    <xf numFmtId="41" fontId="3" fillId="0" borderId="13" xfId="0" applyNumberFormat="1" applyFont="1" applyFill="1" applyBorder="1"/>
    <xf numFmtId="0" fontId="3" fillId="0" borderId="5" xfId="0" applyFont="1" applyFill="1" applyBorder="1"/>
    <xf numFmtId="167" fontId="3" fillId="0" borderId="0" xfId="0" applyNumberFormat="1" applyFont="1" applyFill="1"/>
    <xf numFmtId="165" fontId="3" fillId="0" borderId="5" xfId="0" applyNumberFormat="1" applyFont="1" applyFill="1" applyBorder="1"/>
    <xf numFmtId="167" fontId="3" fillId="0" borderId="0" xfId="0" applyNumberFormat="1" applyFont="1" applyFill="1" applyAlignment="1">
      <alignment horizontal="left"/>
    </xf>
    <xf numFmtId="42" fontId="3" fillId="0" borderId="4" xfId="0" applyNumberFormat="1" applyFont="1" applyFill="1" applyBorder="1"/>
    <xf numFmtId="42" fontId="3" fillId="0" borderId="5" xfId="0" applyNumberFormat="1" applyFont="1" applyFill="1" applyBorder="1"/>
    <xf numFmtId="10" fontId="3" fillId="0" borderId="11" xfId="0" applyNumberFormat="1" applyFont="1" applyFill="1" applyBorder="1"/>
    <xf numFmtId="166" fontId="3" fillId="0" borderId="11" xfId="0" applyNumberFormat="1" applyFont="1" applyFill="1" applyBorder="1" applyAlignment="1">
      <alignment horizontal="center"/>
    </xf>
    <xf numFmtId="166" fontId="3" fillId="0" borderId="11" xfId="0" applyNumberFormat="1" applyFont="1" applyFill="1" applyBorder="1"/>
    <xf numFmtId="166" fontId="3" fillId="0" borderId="10" xfId="0" applyNumberFormat="1" applyFont="1" applyFill="1" applyBorder="1" applyAlignment="1">
      <alignment horizontal="center" vertical="center" wrapText="1"/>
    </xf>
    <xf numFmtId="10" fontId="3" fillId="0" borderId="10" xfId="0" quotePrefix="1" applyNumberFormat="1" applyFont="1" applyFill="1" applyBorder="1" applyAlignment="1">
      <alignment horizontal="center" vertical="center" wrapText="1"/>
    </xf>
    <xf numFmtId="166" fontId="3" fillId="0" borderId="10" xfId="0" quotePrefix="1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49" fontId="14" fillId="0" borderId="2" xfId="0" applyNumberFormat="1" applyFont="1" applyFill="1" applyBorder="1" applyAlignment="1">
      <alignment horizontal="center"/>
    </xf>
    <xf numFmtId="43" fontId="15" fillId="0" borderId="2" xfId="0" applyNumberFormat="1" applyFont="1" applyFill="1" applyBorder="1" applyAlignment="1">
      <alignment horizontal="center"/>
    </xf>
    <xf numFmtId="166" fontId="15" fillId="0" borderId="2" xfId="0" applyNumberFormat="1" applyFont="1" applyFill="1" applyBorder="1" applyAlignment="1">
      <alignment horizontal="center"/>
    </xf>
    <xf numFmtId="41" fontId="18" fillId="0" borderId="0" xfId="0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left"/>
    </xf>
    <xf numFmtId="168" fontId="19" fillId="0" borderId="0" xfId="0" applyNumberFormat="1" applyFont="1" applyFill="1" applyAlignment="1">
      <alignment horizontal="left"/>
    </xf>
    <xf numFmtId="168" fontId="22" fillId="0" borderId="0" xfId="0" applyNumberFormat="1" applyFont="1" applyFill="1" applyBorder="1" applyAlignment="1">
      <alignment horizontal="right"/>
    </xf>
    <xf numFmtId="41" fontId="15" fillId="0" borderId="12" xfId="0" applyNumberFormat="1" applyFont="1" applyFill="1" applyBorder="1" applyAlignment="1">
      <alignment horizontal="right"/>
    </xf>
    <xf numFmtId="168" fontId="18" fillId="0" borderId="0" xfId="0" applyNumberFormat="1" applyFont="1" applyFill="1" applyAlignment="1">
      <alignment horizontal="left"/>
    </xf>
    <xf numFmtId="170" fontId="21" fillId="0" borderId="16" xfId="0" quotePrefix="1" applyNumberFormat="1" applyFont="1" applyFill="1" applyBorder="1" applyAlignment="1"/>
    <xf numFmtId="41" fontId="18" fillId="0" borderId="2" xfId="0" applyNumberFormat="1" applyFont="1" applyFill="1" applyBorder="1" applyAlignment="1">
      <alignment horizontal="right"/>
    </xf>
    <xf numFmtId="41" fontId="18" fillId="0" borderId="20" xfId="0" applyNumberFormat="1" applyFont="1" applyFill="1" applyBorder="1" applyAlignment="1">
      <alignment horizontal="right"/>
    </xf>
    <xf numFmtId="49" fontId="13" fillId="0" borderId="0" xfId="0" applyNumberFormat="1" applyFont="1" applyFill="1" applyAlignment="1">
      <alignment horizontal="right"/>
    </xf>
    <xf numFmtId="168" fontId="23" fillId="0" borderId="0" xfId="0" applyNumberFormat="1" applyFont="1" applyFill="1" applyAlignment="1">
      <alignment horizontal="right"/>
    </xf>
    <xf numFmtId="171" fontId="21" fillId="0" borderId="22" xfId="0" quotePrefix="1" applyNumberFormat="1" applyFont="1" applyFill="1" applyBorder="1" applyAlignment="1"/>
    <xf numFmtId="168" fontId="23" fillId="0" borderId="0" xfId="0" applyNumberFormat="1" applyFont="1" applyFill="1" applyAlignment="1">
      <alignment horizontal="left"/>
    </xf>
    <xf numFmtId="49" fontId="13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3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>
      <alignment horizontal="left" wrapText="1"/>
    </xf>
    <xf numFmtId="49" fontId="16" fillId="0" borderId="0" xfId="0" applyNumberFormat="1" applyFont="1" applyFill="1" applyAlignment="1">
      <alignment horizontal="right" wrapText="1"/>
    </xf>
    <xf numFmtId="168" fontId="13" fillId="0" borderId="0" xfId="0" applyNumberFormat="1" applyFont="1" applyFill="1" applyAlignment="1">
      <alignment horizontal="right"/>
    </xf>
    <xf numFmtId="168" fontId="17" fillId="0" borderId="0" xfId="0" applyNumberFormat="1" applyFont="1" applyFill="1" applyAlignment="1">
      <alignment horizontal="left"/>
    </xf>
    <xf numFmtId="168" fontId="18" fillId="0" borderId="0" xfId="0" applyNumberFormat="1" applyFont="1" applyFill="1" applyAlignment="1">
      <alignment horizontal="right"/>
    </xf>
    <xf numFmtId="0" fontId="18" fillId="0" borderId="0" xfId="0" applyFont="1" applyFill="1"/>
    <xf numFmtId="42" fontId="18" fillId="0" borderId="0" xfId="0" applyNumberFormat="1" applyFont="1" applyFill="1"/>
    <xf numFmtId="41" fontId="18" fillId="0" borderId="0" xfId="0" applyNumberFormat="1" applyFont="1" applyFill="1"/>
    <xf numFmtId="42" fontId="18" fillId="0" borderId="0" xfId="0" applyNumberFormat="1" applyFont="1" applyFill="1" applyAlignment="1">
      <alignment horizontal="right"/>
    </xf>
    <xf numFmtId="169" fontId="21" fillId="0" borderId="16" xfId="0" quotePrefix="1" applyNumberFormat="1" applyFont="1" applyFill="1" applyBorder="1" applyAlignment="1"/>
    <xf numFmtId="0" fontId="7" fillId="0" borderId="17" xfId="0" quotePrefix="1" applyFont="1" applyFill="1" applyBorder="1" applyAlignment="1">
      <alignment horizontal="left" vertical="center" indent="6"/>
    </xf>
    <xf numFmtId="168" fontId="16" fillId="0" borderId="0" xfId="0" applyNumberFormat="1" applyFont="1" applyFill="1" applyAlignment="1">
      <alignment horizontal="right"/>
    </xf>
    <xf numFmtId="41" fontId="19" fillId="0" borderId="8" xfId="0" applyNumberFormat="1" applyFont="1" applyFill="1" applyBorder="1" applyAlignment="1">
      <alignment horizontal="right"/>
    </xf>
    <xf numFmtId="168" fontId="0" fillId="0" borderId="0" xfId="0" applyNumberFormat="1" applyFill="1"/>
    <xf numFmtId="41" fontId="19" fillId="0" borderId="12" xfId="0" applyNumberFormat="1" applyFont="1" applyFill="1" applyBorder="1" applyAlignment="1">
      <alignment horizontal="right"/>
    </xf>
    <xf numFmtId="41" fontId="19" fillId="0" borderId="18" xfId="0" applyNumberFormat="1" applyFont="1" applyFill="1" applyBorder="1" applyAlignment="1">
      <alignment horizontal="right"/>
    </xf>
    <xf numFmtId="170" fontId="21" fillId="0" borderId="16" xfId="1" quotePrefix="1" applyNumberFormat="1" applyFill="1" applyBorder="1" applyAlignment="1"/>
    <xf numFmtId="168" fontId="18" fillId="0" borderId="2" xfId="0" applyNumberFormat="1" applyFont="1" applyFill="1" applyBorder="1" applyAlignment="1">
      <alignment horizontal="left"/>
    </xf>
    <xf numFmtId="41" fontId="18" fillId="0" borderId="12" xfId="0" applyNumberFormat="1" applyFont="1" applyFill="1" applyBorder="1" applyAlignment="1">
      <alignment horizontal="right"/>
    </xf>
    <xf numFmtId="41" fontId="18" fillId="0" borderId="21" xfId="0" applyNumberFormat="1" applyFont="1" applyFill="1" applyBorder="1" applyAlignment="1">
      <alignment horizontal="right"/>
    </xf>
    <xf numFmtId="41" fontId="14" fillId="0" borderId="0" xfId="0" applyNumberFormat="1" applyFont="1" applyFill="1" applyAlignment="1">
      <alignment horizontal="right"/>
    </xf>
    <xf numFmtId="0" fontId="24" fillId="0" borderId="17" xfId="0" quotePrefix="1" applyFont="1" applyFill="1" applyBorder="1" applyAlignment="1">
      <alignment horizontal="left" vertical="center" indent="6"/>
    </xf>
    <xf numFmtId="42" fontId="19" fillId="0" borderId="18" xfId="0" applyNumberFormat="1" applyFont="1" applyFill="1" applyBorder="1" applyAlignment="1">
      <alignment horizontal="right"/>
    </xf>
    <xf numFmtId="0" fontId="15" fillId="0" borderId="17" xfId="0" quotePrefix="1" applyFont="1" applyFill="1" applyBorder="1" applyAlignment="1">
      <alignment horizontal="left" vertical="center" indent="6"/>
    </xf>
    <xf numFmtId="42" fontId="2" fillId="0" borderId="0" xfId="0" applyNumberFormat="1" applyFont="1" applyFill="1"/>
    <xf numFmtId="0" fontId="4" fillId="0" borderId="6" xfId="0" quotePrefix="1" applyNumberFormat="1" applyFont="1" applyFill="1" applyBorder="1" applyAlignment="1">
      <alignment horizontal="left" vertical="center"/>
    </xf>
    <xf numFmtId="42" fontId="25" fillId="0" borderId="2" xfId="0" applyNumberFormat="1" applyFont="1" applyFill="1" applyBorder="1"/>
  </cellXfs>
  <cellStyles count="2">
    <cellStyle name="Normal" xfId="0" builtinId="0"/>
    <cellStyle name="SAPHierarchyCell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2"/>
  <sheetViews>
    <sheetView tabSelected="1" zoomScaleNormal="100" workbookViewId="0">
      <pane xSplit="1" ySplit="7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A58" sqref="A58"/>
    </sheetView>
  </sheetViews>
  <sheetFormatPr defaultColWidth="9.42578125" defaultRowHeight="15" x14ac:dyDescent="0.25"/>
  <cols>
    <col min="1" max="1" width="55.5703125" customWidth="1"/>
    <col min="2" max="2" width="15" customWidth="1"/>
    <col min="3" max="4" width="15" bestFit="1" customWidth="1"/>
  </cols>
  <sheetData>
    <row r="1" spans="1:5" x14ac:dyDescent="0.25">
      <c r="A1" s="37" t="s">
        <v>37</v>
      </c>
      <c r="B1" s="34"/>
      <c r="C1" s="34"/>
      <c r="D1" s="34"/>
    </row>
    <row r="2" spans="1:5" x14ac:dyDescent="0.25">
      <c r="A2" s="37" t="s">
        <v>36</v>
      </c>
      <c r="B2" s="34"/>
      <c r="C2" s="34"/>
      <c r="D2" s="34"/>
    </row>
    <row r="3" spans="1:5" x14ac:dyDescent="0.25">
      <c r="A3" s="37" t="s">
        <v>35</v>
      </c>
      <c r="B3" s="37"/>
      <c r="C3" s="37"/>
      <c r="D3" s="37"/>
      <c r="E3" s="36"/>
    </row>
    <row r="4" spans="1:5" x14ac:dyDescent="0.25">
      <c r="A4" s="35"/>
      <c r="B4" s="34"/>
      <c r="C4" s="34"/>
      <c r="D4" s="34"/>
    </row>
    <row r="5" spans="1:5" x14ac:dyDescent="0.25">
      <c r="A5" s="33" t="s">
        <v>719</v>
      </c>
      <c r="B5" s="33"/>
      <c r="C5" s="33"/>
      <c r="D5" s="33"/>
    </row>
    <row r="6" spans="1:5" x14ac:dyDescent="0.25">
      <c r="A6" s="33" t="s">
        <v>720</v>
      </c>
      <c r="B6" s="33"/>
      <c r="C6" s="33"/>
      <c r="D6" s="33"/>
    </row>
    <row r="7" spans="1:5" x14ac:dyDescent="0.25">
      <c r="A7" s="32"/>
      <c r="B7" s="31" t="s">
        <v>34</v>
      </c>
      <c r="C7" s="30" t="s">
        <v>33</v>
      </c>
      <c r="D7" s="29" t="s">
        <v>32</v>
      </c>
    </row>
    <row r="8" spans="1:5" x14ac:dyDescent="0.25">
      <c r="A8" s="27" t="s">
        <v>31</v>
      </c>
      <c r="B8" s="26"/>
      <c r="C8" s="26"/>
      <c r="D8" s="2"/>
    </row>
    <row r="9" spans="1:5" x14ac:dyDescent="0.25">
      <c r="A9" s="20" t="s">
        <v>30</v>
      </c>
      <c r="B9" s="21">
        <v>2930195894.21</v>
      </c>
      <c r="C9" s="21">
        <v>1197039623.1200001</v>
      </c>
      <c r="D9" s="11">
        <f>SUM(B9:C9)</f>
        <v>4127235517.3299999</v>
      </c>
    </row>
    <row r="10" spans="1:5" x14ac:dyDescent="0.25">
      <c r="A10" s="20" t="s">
        <v>29</v>
      </c>
      <c r="B10" s="25">
        <v>340232.43</v>
      </c>
      <c r="C10" s="25">
        <v>0</v>
      </c>
      <c r="D10" s="2">
        <f>SUM(B10:C10)</f>
        <v>340232.43</v>
      </c>
    </row>
    <row r="11" spans="1:5" x14ac:dyDescent="0.25">
      <c r="A11" s="20" t="s">
        <v>28</v>
      </c>
      <c r="B11" s="25">
        <v>446120969.65999997</v>
      </c>
      <c r="C11" s="25">
        <v>0</v>
      </c>
      <c r="D11" s="2">
        <f>SUM(B11:C11)</f>
        <v>446120969.65999997</v>
      </c>
    </row>
    <row r="12" spans="1:5" x14ac:dyDescent="0.25">
      <c r="A12" s="20" t="s">
        <v>27</v>
      </c>
      <c r="B12" s="24">
        <v>46110430.039999992</v>
      </c>
      <c r="C12" s="23">
        <v>165025857.62</v>
      </c>
      <c r="D12" s="28">
        <f>SUM(B12:C12)</f>
        <v>211136287.66</v>
      </c>
    </row>
    <row r="13" spans="1:5" x14ac:dyDescent="0.25">
      <c r="A13" s="20" t="s">
        <v>26</v>
      </c>
      <c r="B13" s="12">
        <f>SUM(B9:B12)</f>
        <v>3422767526.3399997</v>
      </c>
      <c r="C13" s="12">
        <f>SUM(C9:C12)</f>
        <v>1362065480.7400002</v>
      </c>
      <c r="D13" s="11">
        <f>SUM(D9:D12)</f>
        <v>4784833007.0799999</v>
      </c>
    </row>
    <row r="14" spans="1:5" x14ac:dyDescent="0.25">
      <c r="A14" s="27" t="s">
        <v>25</v>
      </c>
      <c r="B14" s="26"/>
      <c r="C14" s="26"/>
      <c r="D14" s="2"/>
    </row>
    <row r="15" spans="1:5" x14ac:dyDescent="0.25">
      <c r="A15" s="27" t="s">
        <v>24</v>
      </c>
      <c r="B15" s="26"/>
      <c r="C15" s="26"/>
      <c r="D15" s="2"/>
    </row>
    <row r="16" spans="1:5" x14ac:dyDescent="0.25">
      <c r="A16" s="27" t="s">
        <v>23</v>
      </c>
      <c r="B16" s="26"/>
      <c r="C16" s="26"/>
      <c r="D16" s="2"/>
    </row>
    <row r="17" spans="1:4" x14ac:dyDescent="0.25">
      <c r="A17" s="27" t="s">
        <v>22</v>
      </c>
      <c r="B17" s="26"/>
      <c r="C17" s="26"/>
      <c r="D17" s="2"/>
    </row>
    <row r="18" spans="1:4" x14ac:dyDescent="0.25">
      <c r="A18" s="20" t="s">
        <v>21</v>
      </c>
      <c r="B18" s="21">
        <v>356449561.99000001</v>
      </c>
      <c r="C18" s="21">
        <v>0</v>
      </c>
      <c r="D18" s="11">
        <f>B18+C18</f>
        <v>356449561.99000001</v>
      </c>
    </row>
    <row r="19" spans="1:4" x14ac:dyDescent="0.25">
      <c r="A19" s="20" t="s">
        <v>20</v>
      </c>
      <c r="B19" s="25">
        <v>1086023563.73</v>
      </c>
      <c r="C19" s="25">
        <v>459263993.83999991</v>
      </c>
      <c r="D19" s="19">
        <f>B19+C19</f>
        <v>1545287557.5699999</v>
      </c>
    </row>
    <row r="20" spans="1:4" x14ac:dyDescent="0.25">
      <c r="A20" s="20" t="s">
        <v>19</v>
      </c>
      <c r="B20" s="25">
        <v>165260344.90000001</v>
      </c>
      <c r="C20" s="25">
        <v>0</v>
      </c>
      <c r="D20" s="19">
        <f>B20+C20</f>
        <v>165260344.90000001</v>
      </c>
    </row>
    <row r="21" spans="1:4" x14ac:dyDescent="0.25">
      <c r="A21" s="20" t="s">
        <v>18</v>
      </c>
      <c r="B21" s="24">
        <v>-84594342.790000007</v>
      </c>
      <c r="C21" s="23">
        <v>0</v>
      </c>
      <c r="D21" s="22">
        <f>B21+C21</f>
        <v>-84594342.790000007</v>
      </c>
    </row>
    <row r="22" spans="1:4" x14ac:dyDescent="0.25">
      <c r="A22" s="20" t="s">
        <v>17</v>
      </c>
      <c r="B22" s="12">
        <f>SUM(B18:B21)</f>
        <v>1523139127.8300002</v>
      </c>
      <c r="C22" s="12">
        <f>SUM(C18:C21)</f>
        <v>459263993.83999991</v>
      </c>
      <c r="D22" s="11">
        <f>SUM(D18:D21)</f>
        <v>1982403121.6700001</v>
      </c>
    </row>
    <row r="23" spans="1:4" x14ac:dyDescent="0.25">
      <c r="A23" s="13" t="s">
        <v>16</v>
      </c>
      <c r="B23" s="9"/>
      <c r="C23" s="9"/>
      <c r="D23" s="8"/>
    </row>
    <row r="24" spans="1:4" x14ac:dyDescent="0.25">
      <c r="A24" s="20" t="s">
        <v>15</v>
      </c>
      <c r="B24" s="21">
        <v>126469785.97999997</v>
      </c>
      <c r="C24" s="21">
        <v>11329257.919999998</v>
      </c>
      <c r="D24" s="11">
        <f t="shared" ref="D24:D37" si="0">B24+C24</f>
        <v>137799043.89999998</v>
      </c>
    </row>
    <row r="25" spans="1:4" x14ac:dyDescent="0.25">
      <c r="A25" s="20" t="s">
        <v>14</v>
      </c>
      <c r="B25" s="18">
        <v>27356859.720000003</v>
      </c>
      <c r="C25" s="18">
        <v>3947.83</v>
      </c>
      <c r="D25" s="19">
        <f t="shared" si="0"/>
        <v>27360807.550000001</v>
      </c>
    </row>
    <row r="26" spans="1:4" x14ac:dyDescent="0.25">
      <c r="A26" s="20" t="s">
        <v>13</v>
      </c>
      <c r="B26" s="18">
        <v>113423702.73</v>
      </c>
      <c r="C26" s="18">
        <v>67097836.669999994</v>
      </c>
      <c r="D26" s="19">
        <f t="shared" si="0"/>
        <v>180521539.40000001</v>
      </c>
    </row>
    <row r="27" spans="1:4" x14ac:dyDescent="0.25">
      <c r="A27" s="20" t="s">
        <v>12</v>
      </c>
      <c r="B27" s="18">
        <v>59704723.399999999</v>
      </c>
      <c r="C27" s="18">
        <v>27057324.159999996</v>
      </c>
      <c r="D27" s="19">
        <f t="shared" si="0"/>
        <v>86762047.560000002</v>
      </c>
    </row>
    <row r="28" spans="1:4" x14ac:dyDescent="0.25">
      <c r="A28" s="20" t="s">
        <v>11</v>
      </c>
      <c r="B28" s="18">
        <v>59884200.659999996</v>
      </c>
      <c r="C28" s="18">
        <v>17273924.840000004</v>
      </c>
      <c r="D28" s="19">
        <f t="shared" si="0"/>
        <v>77158125.5</v>
      </c>
    </row>
    <row r="29" spans="1:4" x14ac:dyDescent="0.25">
      <c r="A29" s="20" t="s">
        <v>10</v>
      </c>
      <c r="B29" s="18">
        <v>103571715.44</v>
      </c>
      <c r="C29" s="18">
        <v>26572371.859999999</v>
      </c>
      <c r="D29" s="19">
        <f t="shared" si="0"/>
        <v>130144087.3</v>
      </c>
    </row>
    <row r="30" spans="1:4" x14ac:dyDescent="0.25">
      <c r="A30" s="20" t="s">
        <v>9</v>
      </c>
      <c r="B30" s="18">
        <v>171687493.83000001</v>
      </c>
      <c r="C30" s="18">
        <v>74265205.060000002</v>
      </c>
      <c r="D30" s="19">
        <f t="shared" si="0"/>
        <v>245952698.89000002</v>
      </c>
    </row>
    <row r="31" spans="1:4" x14ac:dyDescent="0.25">
      <c r="A31" s="20" t="s">
        <v>8</v>
      </c>
      <c r="B31" s="18">
        <v>412205881.75999999</v>
      </c>
      <c r="C31" s="18">
        <v>182222426.64000002</v>
      </c>
      <c r="D31" s="19">
        <f t="shared" si="0"/>
        <v>594428308.39999998</v>
      </c>
    </row>
    <row r="32" spans="1:4" x14ac:dyDescent="0.25">
      <c r="A32" s="20" t="s">
        <v>7</v>
      </c>
      <c r="B32" s="18">
        <v>71505406</v>
      </c>
      <c r="C32" s="18">
        <v>29757827.159999996</v>
      </c>
      <c r="D32" s="19">
        <f t="shared" si="0"/>
        <v>101263233.16</v>
      </c>
    </row>
    <row r="33" spans="1:4" x14ac:dyDescent="0.25">
      <c r="A33" s="20" t="s">
        <v>6</v>
      </c>
      <c r="B33" s="18">
        <v>34245096</v>
      </c>
      <c r="C33" s="18">
        <v>0</v>
      </c>
      <c r="D33" s="19">
        <f t="shared" si="0"/>
        <v>34245096</v>
      </c>
    </row>
    <row r="34" spans="1:4" x14ac:dyDescent="0.25">
      <c r="A34" s="10" t="s">
        <v>5</v>
      </c>
      <c r="B34" s="18">
        <v>62413553.039999999</v>
      </c>
      <c r="C34" s="18">
        <v>115291080.27999999</v>
      </c>
      <c r="D34" s="17">
        <f t="shared" si="0"/>
        <v>177704633.31999999</v>
      </c>
    </row>
    <row r="35" spans="1:4" x14ac:dyDescent="0.25">
      <c r="A35" s="10" t="s">
        <v>4</v>
      </c>
      <c r="B35" s="18">
        <v>276199863.79000002</v>
      </c>
      <c r="C35" s="18">
        <v>123937982.34999999</v>
      </c>
      <c r="D35" s="17">
        <f t="shared" si="0"/>
        <v>400137846.13999999</v>
      </c>
    </row>
    <row r="36" spans="1:4" x14ac:dyDescent="0.25">
      <c r="A36" s="10" t="s">
        <v>3</v>
      </c>
      <c r="B36" s="18">
        <v>70303985.11999999</v>
      </c>
      <c r="C36" s="18">
        <v>24856321.940000001</v>
      </c>
      <c r="D36" s="17">
        <f t="shared" si="0"/>
        <v>95160307.059999987</v>
      </c>
    </row>
    <row r="37" spans="1:4" x14ac:dyDescent="0.25">
      <c r="A37" s="10" t="s">
        <v>2</v>
      </c>
      <c r="B37" s="16">
        <v>-43670.059999987483</v>
      </c>
      <c r="C37" s="15">
        <v>7862301.1199999899</v>
      </c>
      <c r="D37" s="14">
        <f t="shared" si="0"/>
        <v>7818631.0600000024</v>
      </c>
    </row>
    <row r="38" spans="1:4" x14ac:dyDescent="0.25">
      <c r="A38" s="13" t="s">
        <v>1</v>
      </c>
      <c r="B38" s="12">
        <f>SUM(B22:B37)</f>
        <v>3112067725.2400002</v>
      </c>
      <c r="C38" s="12">
        <f>SUM(C22:C37)</f>
        <v>1166791801.6699996</v>
      </c>
      <c r="D38" s="11">
        <f>SUM(D22:D37)</f>
        <v>4278859526.9100003</v>
      </c>
    </row>
    <row r="39" spans="1:4" x14ac:dyDescent="0.25">
      <c r="A39" s="10"/>
      <c r="B39" s="9"/>
      <c r="C39" s="9"/>
      <c r="D39" s="8"/>
    </row>
    <row r="40" spans="1:4" ht="16.5" x14ac:dyDescent="0.35">
      <c r="A40" s="7" t="s">
        <v>0</v>
      </c>
      <c r="B40" s="6">
        <f>B13-B38</f>
        <v>310699801.09999943</v>
      </c>
      <c r="C40" s="6">
        <f>C13-C38</f>
        <v>195273679.07000065</v>
      </c>
      <c r="D40" s="5">
        <f>D13-D38</f>
        <v>505973480.1699996</v>
      </c>
    </row>
    <row r="41" spans="1:4" x14ac:dyDescent="0.25">
      <c r="A41" s="4"/>
      <c r="B41" s="3"/>
      <c r="C41" s="3"/>
      <c r="D41" s="2"/>
    </row>
    <row r="42" spans="1:4" x14ac:dyDescent="0.25">
      <c r="A42" s="155" t="str">
        <f>"RATE BASE (AMA "&amp;A2&amp;")"</f>
        <v>RATE BASE (AMA PERIODIC ALLOCATED RESULTS OF OPERATIONS)</v>
      </c>
      <c r="B42" s="156">
        <v>6076086364.2897511</v>
      </c>
      <c r="C42" s="156">
        <v>3095564710.8553028</v>
      </c>
      <c r="D42" s="1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zoomScaleNormal="100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F48" sqref="F48"/>
    </sheetView>
  </sheetViews>
  <sheetFormatPr defaultColWidth="9.42578125" defaultRowHeight="15" x14ac:dyDescent="0.25"/>
  <cols>
    <col min="1" max="1" width="40" bestFit="1" customWidth="1"/>
    <col min="2" max="2" width="17.5703125" style="39" customWidth="1"/>
    <col min="3" max="4" width="15.42578125" style="39" customWidth="1"/>
    <col min="5" max="5" width="14.42578125" style="39" customWidth="1"/>
    <col min="6" max="6" width="15" style="39" bestFit="1" customWidth="1"/>
  </cols>
  <sheetData>
    <row r="1" spans="1:6" ht="18" customHeight="1" x14ac:dyDescent="0.25">
      <c r="A1" s="37" t="s">
        <v>37</v>
      </c>
      <c r="B1" s="38"/>
      <c r="C1" s="38"/>
      <c r="D1" s="38"/>
      <c r="E1" s="38"/>
      <c r="F1" s="38"/>
    </row>
    <row r="2" spans="1:6" ht="18" customHeight="1" x14ac:dyDescent="0.25">
      <c r="A2" s="37" t="s">
        <v>38</v>
      </c>
      <c r="B2" s="38"/>
      <c r="C2" s="38"/>
      <c r="D2" s="38"/>
      <c r="E2" s="38"/>
      <c r="F2" s="38"/>
    </row>
    <row r="3" spans="1:6" ht="18" customHeight="1" x14ac:dyDescent="0.25">
      <c r="A3" s="37" t="str">
        <f>Allocated!A3</f>
        <v>FOR 12ME SEP 2024</v>
      </c>
      <c r="B3" s="38"/>
      <c r="C3" s="38"/>
      <c r="D3" s="38"/>
      <c r="E3" s="38"/>
      <c r="F3" s="38"/>
    </row>
    <row r="4" spans="1:6" ht="12" customHeight="1" x14ac:dyDescent="0.25"/>
    <row r="5" spans="1:6" ht="18" customHeight="1" x14ac:dyDescent="0.25">
      <c r="A5" s="32"/>
      <c r="B5" s="40" t="s">
        <v>34</v>
      </c>
      <c r="C5" s="40" t="s">
        <v>33</v>
      </c>
      <c r="D5" s="40" t="s">
        <v>39</v>
      </c>
      <c r="E5" s="40" t="s">
        <v>40</v>
      </c>
      <c r="F5" s="41" t="s">
        <v>32</v>
      </c>
    </row>
    <row r="6" spans="1:6" ht="18" customHeight="1" x14ac:dyDescent="0.25">
      <c r="A6" s="42" t="s">
        <v>41</v>
      </c>
      <c r="B6" s="43"/>
      <c r="C6" s="43"/>
      <c r="D6" s="43"/>
      <c r="E6" s="43"/>
      <c r="F6" s="44"/>
    </row>
    <row r="7" spans="1:6" ht="18" customHeight="1" x14ac:dyDescent="0.25">
      <c r="A7" s="13" t="s">
        <v>31</v>
      </c>
      <c r="B7" s="26"/>
      <c r="C7" s="26"/>
      <c r="D7" s="26"/>
      <c r="E7" s="26"/>
      <c r="F7" s="2"/>
    </row>
    <row r="8" spans="1:6" ht="18" customHeight="1" x14ac:dyDescent="0.25">
      <c r="A8" s="10" t="s">
        <v>30</v>
      </c>
      <c r="B8" s="12">
        <v>2930195894.21</v>
      </c>
      <c r="C8" s="12">
        <v>1197039623.1200001</v>
      </c>
      <c r="D8" s="12">
        <v>0</v>
      </c>
      <c r="E8" s="12">
        <v>0</v>
      </c>
      <c r="F8" s="11">
        <f>SUM(B8:E8)</f>
        <v>4127235517.3299999</v>
      </c>
    </row>
    <row r="9" spans="1:6" ht="18" customHeight="1" x14ac:dyDescent="0.25">
      <c r="A9" s="10" t="s">
        <v>29</v>
      </c>
      <c r="B9" s="45">
        <v>340232.43</v>
      </c>
      <c r="C9" s="45">
        <v>0</v>
      </c>
      <c r="D9" s="45">
        <v>0</v>
      </c>
      <c r="E9" s="45">
        <v>0</v>
      </c>
      <c r="F9" s="19">
        <f>SUM(B9:E9)</f>
        <v>340232.43</v>
      </c>
    </row>
    <row r="10" spans="1:6" ht="18" customHeight="1" x14ac:dyDescent="0.25">
      <c r="A10" s="10" t="s">
        <v>28</v>
      </c>
      <c r="B10" s="45">
        <v>446120969.65999997</v>
      </c>
      <c r="C10" s="45">
        <v>0</v>
      </c>
      <c r="D10" s="45">
        <v>0</v>
      </c>
      <c r="E10" s="45">
        <v>0</v>
      </c>
      <c r="F10" s="19">
        <f>SUM(B10:E10)</f>
        <v>446120969.65999997</v>
      </c>
    </row>
    <row r="11" spans="1:6" ht="18" customHeight="1" x14ac:dyDescent="0.25">
      <c r="A11" s="10" t="s">
        <v>27</v>
      </c>
      <c r="B11" s="24">
        <v>46110430.039999992</v>
      </c>
      <c r="C11" s="46">
        <v>165025857.62</v>
      </c>
      <c r="D11" s="46">
        <v>0</v>
      </c>
      <c r="E11" s="23">
        <v>0</v>
      </c>
      <c r="F11" s="22">
        <f>SUM(B11:E11)</f>
        <v>211136287.66</v>
      </c>
    </row>
    <row r="12" spans="1:6" ht="18" customHeight="1" x14ac:dyDescent="0.25">
      <c r="A12" s="10" t="s">
        <v>26</v>
      </c>
      <c r="B12" s="12">
        <f>SUM(B8:B11)</f>
        <v>3422767526.3399997</v>
      </c>
      <c r="C12" s="12">
        <f>SUM(C8:C11)</f>
        <v>1362065480.7400002</v>
      </c>
      <c r="D12" s="12">
        <f>SUM(D8:D11)</f>
        <v>0</v>
      </c>
      <c r="E12" s="12">
        <f>SUM(E8:E11)</f>
        <v>0</v>
      </c>
      <c r="F12" s="11">
        <f>SUM(F8:F11)</f>
        <v>4784833007.0799999</v>
      </c>
    </row>
    <row r="13" spans="1:6" ht="18" customHeight="1" x14ac:dyDescent="0.25">
      <c r="A13" s="13" t="s">
        <v>25</v>
      </c>
      <c r="B13" s="26"/>
      <c r="C13" s="26"/>
      <c r="D13" s="26"/>
      <c r="E13" s="26"/>
      <c r="F13" s="2"/>
    </row>
    <row r="14" spans="1:6" ht="18" customHeight="1" x14ac:dyDescent="0.25">
      <c r="A14" s="13" t="s">
        <v>24</v>
      </c>
      <c r="B14" s="26"/>
      <c r="C14" s="26"/>
      <c r="D14" s="26"/>
      <c r="E14" s="26"/>
      <c r="F14" s="2"/>
    </row>
    <row r="15" spans="1:6" ht="18" customHeight="1" x14ac:dyDescent="0.25">
      <c r="A15" s="13" t="s">
        <v>23</v>
      </c>
      <c r="B15" s="26"/>
      <c r="C15" s="26"/>
      <c r="D15" s="26"/>
      <c r="E15" s="26"/>
      <c r="F15" s="2"/>
    </row>
    <row r="16" spans="1:6" ht="18" customHeight="1" x14ac:dyDescent="0.25">
      <c r="A16" s="13" t="s">
        <v>22</v>
      </c>
      <c r="B16" s="26"/>
      <c r="C16" s="26"/>
      <c r="D16" s="26"/>
      <c r="E16" s="26"/>
      <c r="F16" s="2"/>
    </row>
    <row r="17" spans="1:6" ht="18" customHeight="1" x14ac:dyDescent="0.25">
      <c r="A17" s="10" t="s">
        <v>21</v>
      </c>
      <c r="B17" s="12">
        <v>356449561.99000001</v>
      </c>
      <c r="C17" s="12">
        <v>0</v>
      </c>
      <c r="D17" s="12">
        <v>0</v>
      </c>
      <c r="E17" s="12">
        <v>0</v>
      </c>
      <c r="F17" s="11">
        <f>SUM(B17:E17)</f>
        <v>356449561.99000001</v>
      </c>
    </row>
    <row r="18" spans="1:6" ht="18" customHeight="1" x14ac:dyDescent="0.25">
      <c r="A18" s="10" t="s">
        <v>20</v>
      </c>
      <c r="B18" s="45">
        <v>1086023563.73</v>
      </c>
      <c r="C18" s="45">
        <v>459263993.83999991</v>
      </c>
      <c r="D18" s="45">
        <v>0</v>
      </c>
      <c r="E18" s="45">
        <v>0</v>
      </c>
      <c r="F18" s="19">
        <f>SUM(B18:E18)</f>
        <v>1545287557.5699999</v>
      </c>
    </row>
    <row r="19" spans="1:6" ht="18" customHeight="1" x14ac:dyDescent="0.25">
      <c r="A19" s="10" t="s">
        <v>19</v>
      </c>
      <c r="B19" s="45">
        <v>165260344.90000001</v>
      </c>
      <c r="C19" s="45">
        <v>0</v>
      </c>
      <c r="D19" s="45">
        <v>0</v>
      </c>
      <c r="E19" s="45">
        <v>0</v>
      </c>
      <c r="F19" s="19">
        <f>SUM(B19:E19)</f>
        <v>165260344.90000001</v>
      </c>
    </row>
    <row r="20" spans="1:6" ht="18" customHeight="1" x14ac:dyDescent="0.25">
      <c r="A20" s="10" t="s">
        <v>18</v>
      </c>
      <c r="B20" s="24">
        <v>-84594342.790000007</v>
      </c>
      <c r="C20" s="46">
        <v>0</v>
      </c>
      <c r="D20" s="46">
        <v>0</v>
      </c>
      <c r="E20" s="23">
        <v>0</v>
      </c>
      <c r="F20" s="22">
        <f>SUM(B20:E20)</f>
        <v>-84594342.790000007</v>
      </c>
    </row>
    <row r="21" spans="1:6" ht="18" customHeight="1" x14ac:dyDescent="0.25">
      <c r="A21" s="10" t="s">
        <v>17</v>
      </c>
      <c r="B21" s="12">
        <f>SUM(B17:B20)</f>
        <v>1523139127.8300002</v>
      </c>
      <c r="C21" s="12">
        <f>SUM(C17:C20)</f>
        <v>459263993.83999991</v>
      </c>
      <c r="D21" s="12">
        <f>SUM(D17:D20)</f>
        <v>0</v>
      </c>
      <c r="E21" s="12">
        <f>SUM(E17:E20)</f>
        <v>0</v>
      </c>
      <c r="F21" s="11">
        <f>SUM(F17:F20)</f>
        <v>1982403121.6700001</v>
      </c>
    </row>
    <row r="22" spans="1:6" ht="18" customHeight="1" x14ac:dyDescent="0.25">
      <c r="A22" s="13" t="s">
        <v>16</v>
      </c>
      <c r="B22" s="26"/>
      <c r="C22" s="26"/>
      <c r="D22" s="26"/>
      <c r="E22" s="26"/>
      <c r="F22" s="2"/>
    </row>
    <row r="23" spans="1:6" ht="18" customHeight="1" x14ac:dyDescent="0.25">
      <c r="A23" s="10" t="s">
        <v>15</v>
      </c>
      <c r="B23" s="12">
        <v>126469785.97999997</v>
      </c>
      <c r="C23" s="12">
        <v>11329257.919999998</v>
      </c>
      <c r="D23" s="12">
        <v>0</v>
      </c>
      <c r="E23" s="12">
        <v>0</v>
      </c>
      <c r="F23" s="11">
        <f t="shared" ref="F23:F36" si="0">SUM(B23:E23)</f>
        <v>137799043.89999998</v>
      </c>
    </row>
    <row r="24" spans="1:6" ht="18" customHeight="1" x14ac:dyDescent="0.25">
      <c r="A24" s="10" t="s">
        <v>14</v>
      </c>
      <c r="B24" s="47">
        <v>27356859.720000003</v>
      </c>
      <c r="C24" s="45">
        <v>3947.83</v>
      </c>
      <c r="D24" s="45">
        <v>0</v>
      </c>
      <c r="E24" s="45">
        <v>0</v>
      </c>
      <c r="F24" s="19">
        <f t="shared" si="0"/>
        <v>27360807.550000001</v>
      </c>
    </row>
    <row r="25" spans="1:6" ht="18" customHeight="1" x14ac:dyDescent="0.25">
      <c r="A25" s="10" t="s">
        <v>13</v>
      </c>
      <c r="B25" s="47">
        <v>113423702.73</v>
      </c>
      <c r="C25" s="26">
        <v>67097836.669999994</v>
      </c>
      <c r="D25" s="26">
        <v>0</v>
      </c>
      <c r="E25" s="45">
        <v>0</v>
      </c>
      <c r="F25" s="19">
        <f t="shared" si="0"/>
        <v>180521539.40000001</v>
      </c>
    </row>
    <row r="26" spans="1:6" ht="18" customHeight="1" x14ac:dyDescent="0.25">
      <c r="A26" s="20" t="s">
        <v>12</v>
      </c>
      <c r="B26" s="47">
        <v>41136134.289999992</v>
      </c>
      <c r="C26" s="26">
        <v>13927107.82</v>
      </c>
      <c r="D26" s="26">
        <v>31698805.449999999</v>
      </c>
      <c r="E26" s="45">
        <v>0</v>
      </c>
      <c r="F26" s="19">
        <f t="shared" si="0"/>
        <v>86762047.559999987</v>
      </c>
    </row>
    <row r="27" spans="1:6" ht="18" customHeight="1" x14ac:dyDescent="0.25">
      <c r="A27" s="10" t="s">
        <v>11</v>
      </c>
      <c r="B27" s="47">
        <v>57417438.43</v>
      </c>
      <c r="C27" s="26">
        <v>15535820.370000001</v>
      </c>
      <c r="D27" s="26">
        <v>4204866.7</v>
      </c>
      <c r="E27" s="45">
        <v>0</v>
      </c>
      <c r="F27" s="19">
        <f t="shared" si="0"/>
        <v>77158125.5</v>
      </c>
    </row>
    <row r="28" spans="1:6" ht="18" customHeight="1" x14ac:dyDescent="0.25">
      <c r="A28" s="10" t="s">
        <v>10</v>
      </c>
      <c r="B28" s="47">
        <v>103571715.44</v>
      </c>
      <c r="C28" s="26">
        <v>26572371.859999999</v>
      </c>
      <c r="D28" s="26">
        <v>0</v>
      </c>
      <c r="E28" s="45">
        <v>0</v>
      </c>
      <c r="F28" s="19">
        <f t="shared" si="0"/>
        <v>130144087.3</v>
      </c>
    </row>
    <row r="29" spans="1:6" ht="18" customHeight="1" x14ac:dyDescent="0.25">
      <c r="A29" s="20" t="s">
        <v>9</v>
      </c>
      <c r="B29" s="47">
        <v>74707004.409999996</v>
      </c>
      <c r="C29" s="26">
        <v>22325879.219999999</v>
      </c>
      <c r="D29" s="26">
        <v>148919815.25999999</v>
      </c>
      <c r="E29" s="45">
        <v>0</v>
      </c>
      <c r="F29" s="19">
        <f t="shared" si="0"/>
        <v>245952698.88999999</v>
      </c>
    </row>
    <row r="30" spans="1:6" ht="18" customHeight="1" x14ac:dyDescent="0.25">
      <c r="A30" s="10" t="s">
        <v>8</v>
      </c>
      <c r="B30" s="47">
        <v>393794194.02999997</v>
      </c>
      <c r="C30" s="26">
        <v>172563783.43000001</v>
      </c>
      <c r="D30" s="26">
        <v>28070330.940000001</v>
      </c>
      <c r="E30" s="45">
        <v>0</v>
      </c>
      <c r="F30" s="19">
        <f t="shared" si="0"/>
        <v>594428308.4000001</v>
      </c>
    </row>
    <row r="31" spans="1:6" ht="18" customHeight="1" x14ac:dyDescent="0.25">
      <c r="A31" s="10" t="s">
        <v>7</v>
      </c>
      <c r="B31" s="47">
        <v>26011284.270000003</v>
      </c>
      <c r="C31" s="26">
        <v>5891409.7200000007</v>
      </c>
      <c r="D31" s="26">
        <v>69360539.170000002</v>
      </c>
      <c r="E31" s="45">
        <v>0</v>
      </c>
      <c r="F31" s="19">
        <f t="shared" si="0"/>
        <v>101263233.16</v>
      </c>
    </row>
    <row r="32" spans="1:6" ht="18" customHeight="1" x14ac:dyDescent="0.25">
      <c r="A32" s="10" t="s">
        <v>6</v>
      </c>
      <c r="B32" s="47">
        <v>34245096</v>
      </c>
      <c r="C32" s="45">
        <v>0</v>
      </c>
      <c r="D32" s="45">
        <v>0</v>
      </c>
      <c r="E32" s="45">
        <v>0</v>
      </c>
      <c r="F32" s="19">
        <f t="shared" si="0"/>
        <v>34245096</v>
      </c>
    </row>
    <row r="33" spans="1:6" ht="18" customHeight="1" x14ac:dyDescent="0.25">
      <c r="A33" s="20" t="s">
        <v>5</v>
      </c>
      <c r="B33" s="47">
        <v>62413553.039999999</v>
      </c>
      <c r="C33" s="26">
        <v>115291080.27999999</v>
      </c>
      <c r="D33" s="26">
        <v>0</v>
      </c>
      <c r="E33" s="45">
        <v>0</v>
      </c>
      <c r="F33" s="19">
        <f t="shared" si="0"/>
        <v>177704633.31999999</v>
      </c>
    </row>
    <row r="34" spans="1:6" ht="18" customHeight="1" x14ac:dyDescent="0.25">
      <c r="A34" s="10" t="s">
        <v>4</v>
      </c>
      <c r="B34" s="47">
        <v>270652380.69</v>
      </c>
      <c r="C34" s="26">
        <v>120867698.63</v>
      </c>
      <c r="D34" s="26">
        <v>8617766.8200000003</v>
      </c>
      <c r="E34" s="45">
        <v>0</v>
      </c>
      <c r="F34" s="19">
        <f t="shared" si="0"/>
        <v>400137846.13999999</v>
      </c>
    </row>
    <row r="35" spans="1:6" ht="18" customHeight="1" x14ac:dyDescent="0.25">
      <c r="A35" s="10" t="s">
        <v>3</v>
      </c>
      <c r="B35" s="47">
        <v>70303985.11999999</v>
      </c>
      <c r="C35" s="45">
        <v>24856321.940000001</v>
      </c>
      <c r="D35" s="45">
        <v>0</v>
      </c>
      <c r="E35" s="45">
        <v>0</v>
      </c>
      <c r="F35" s="19">
        <f t="shared" si="0"/>
        <v>95160307.059999987</v>
      </c>
    </row>
    <row r="36" spans="1:6" ht="18" customHeight="1" x14ac:dyDescent="0.25">
      <c r="A36" s="10" t="s">
        <v>2</v>
      </c>
      <c r="B36" s="24">
        <v>-43670.059999987483</v>
      </c>
      <c r="C36" s="46">
        <v>7862301.1199999899</v>
      </c>
      <c r="D36" s="46">
        <v>0</v>
      </c>
      <c r="E36" s="23">
        <v>0</v>
      </c>
      <c r="F36" s="22">
        <f t="shared" si="0"/>
        <v>7818631.0600000024</v>
      </c>
    </row>
    <row r="37" spans="1:6" ht="18" customHeight="1" x14ac:dyDescent="0.25">
      <c r="A37" s="13" t="s">
        <v>1</v>
      </c>
      <c r="B37" s="12">
        <f>SUM(B21:B36)</f>
        <v>2924598591.9200006</v>
      </c>
      <c r="C37" s="12">
        <f>SUM(C21:C36)</f>
        <v>1063388810.6500001</v>
      </c>
      <c r="D37" s="12">
        <f>SUM(D21:D36)</f>
        <v>290872124.33999997</v>
      </c>
      <c r="E37" s="12">
        <f>SUM(E21:E36)</f>
        <v>0</v>
      </c>
      <c r="F37" s="11">
        <f>SUM(F21:F36)</f>
        <v>4278859526.9100003</v>
      </c>
    </row>
    <row r="38" spans="1:6" ht="12" customHeight="1" x14ac:dyDescent="0.25">
      <c r="A38" s="10"/>
      <c r="B38" s="26"/>
      <c r="C38" s="26"/>
      <c r="D38" s="26"/>
      <c r="E38" s="26"/>
      <c r="F38" s="2"/>
    </row>
    <row r="39" spans="1:6" ht="18" customHeight="1" x14ac:dyDescent="0.25">
      <c r="A39" s="7" t="s">
        <v>0</v>
      </c>
      <c r="B39" s="12">
        <f>B12-B37</f>
        <v>498168934.41999912</v>
      </c>
      <c r="C39" s="12">
        <f>C12-C37</f>
        <v>298676670.09000015</v>
      </c>
      <c r="D39" s="12">
        <f>D12-D37</f>
        <v>-290872124.33999997</v>
      </c>
      <c r="E39" s="12">
        <f>E12-E37</f>
        <v>0</v>
      </c>
      <c r="F39" s="48">
        <f>F12-F37</f>
        <v>505973480.1699996</v>
      </c>
    </row>
    <row r="40" spans="1:6" ht="13.5" customHeight="1" x14ac:dyDescent="0.25">
      <c r="A40" s="10"/>
      <c r="B40" s="26"/>
      <c r="C40" s="26"/>
      <c r="D40" s="26"/>
      <c r="E40" s="26"/>
      <c r="F40" s="2"/>
    </row>
    <row r="41" spans="1:6" ht="18" customHeight="1" x14ac:dyDescent="0.25">
      <c r="A41" s="7" t="s">
        <v>42</v>
      </c>
      <c r="B41" s="26"/>
      <c r="C41" s="26"/>
      <c r="D41" s="26"/>
      <c r="E41" s="26"/>
      <c r="F41" s="2"/>
    </row>
    <row r="42" spans="1:6" ht="18" customHeight="1" x14ac:dyDescent="0.25">
      <c r="A42" s="20" t="s">
        <v>43</v>
      </c>
      <c r="B42" s="12">
        <v>214976416.23000002</v>
      </c>
      <c r="C42" s="12">
        <v>0</v>
      </c>
      <c r="D42" s="12">
        <v>0</v>
      </c>
      <c r="E42" s="12">
        <v>0</v>
      </c>
      <c r="F42" s="11">
        <f>SUM(B42:E42)</f>
        <v>214976416.23000002</v>
      </c>
    </row>
    <row r="43" spans="1:6" ht="18" customHeight="1" x14ac:dyDescent="0.25">
      <c r="A43" s="10" t="s">
        <v>44</v>
      </c>
      <c r="B43" s="47">
        <v>0</v>
      </c>
      <c r="C43" s="45">
        <v>0</v>
      </c>
      <c r="D43" s="45">
        <v>0</v>
      </c>
      <c r="E43" s="45">
        <v>-127153621.26999998</v>
      </c>
      <c r="F43" s="19">
        <f>SUM(B43:E43)</f>
        <v>-127153621.26999998</v>
      </c>
    </row>
    <row r="44" spans="1:6" ht="18" customHeight="1" x14ac:dyDescent="0.25">
      <c r="A44" s="49" t="s">
        <v>45</v>
      </c>
      <c r="B44" s="47">
        <v>0</v>
      </c>
      <c r="C44" s="45">
        <v>0</v>
      </c>
      <c r="D44" s="45">
        <v>0</v>
      </c>
      <c r="E44" s="45">
        <v>275777252.44999999</v>
      </c>
      <c r="F44" s="19">
        <f>SUM(B44:E44)</f>
        <v>275777252.44999999</v>
      </c>
    </row>
    <row r="45" spans="1:6" ht="18" customHeight="1" x14ac:dyDescent="0.25">
      <c r="A45" s="49" t="s">
        <v>46</v>
      </c>
      <c r="B45" s="24">
        <v>0</v>
      </c>
      <c r="C45" s="23">
        <v>0</v>
      </c>
      <c r="D45" s="23">
        <v>0</v>
      </c>
      <c r="E45" s="23">
        <v>0</v>
      </c>
      <c r="F45" s="22">
        <v>0</v>
      </c>
    </row>
    <row r="46" spans="1:6" ht="18" customHeight="1" x14ac:dyDescent="0.25">
      <c r="A46" s="7" t="s">
        <v>47</v>
      </c>
      <c r="B46" s="12">
        <f>SUM(B42:B45)</f>
        <v>214976416.23000002</v>
      </c>
      <c r="C46" s="12">
        <f t="shared" ref="C46:F46" si="1">SUM(C42:C45)</f>
        <v>0</v>
      </c>
      <c r="D46" s="12">
        <f t="shared" si="1"/>
        <v>0</v>
      </c>
      <c r="E46" s="12">
        <f t="shared" si="1"/>
        <v>148623631.18000001</v>
      </c>
      <c r="F46" s="12">
        <f t="shared" si="1"/>
        <v>363600047.41000003</v>
      </c>
    </row>
    <row r="47" spans="1:6" ht="18" customHeight="1" x14ac:dyDescent="0.25">
      <c r="A47" s="10"/>
      <c r="B47" s="26"/>
      <c r="C47" s="26"/>
      <c r="D47" s="26"/>
      <c r="E47" s="26"/>
      <c r="F47" s="2"/>
    </row>
    <row r="48" spans="1:6" ht="18" customHeight="1" x14ac:dyDescent="0.35">
      <c r="A48" s="50" t="s">
        <v>48</v>
      </c>
      <c r="B48" s="51">
        <f>B39-B46</f>
        <v>283192518.1899991</v>
      </c>
      <c r="C48" s="51">
        <f>C39-C46</f>
        <v>298676670.09000015</v>
      </c>
      <c r="D48" s="51">
        <f>D39-D46</f>
        <v>-290872124.33999997</v>
      </c>
      <c r="E48" s="51">
        <f>E39-E46</f>
        <v>-148623631.18000001</v>
      </c>
      <c r="F48" s="52">
        <f>F39-F46</f>
        <v>142373432.75999957</v>
      </c>
    </row>
    <row r="49" spans="1:6" x14ac:dyDescent="0.25">
      <c r="A49" s="53"/>
      <c r="B49" s="54"/>
      <c r="C49" s="54"/>
      <c r="D49" s="54"/>
      <c r="E49" s="54"/>
      <c r="F49" s="55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/>
      <c r="C60"/>
      <c r="D60"/>
      <c r="E60"/>
      <c r="F60"/>
    </row>
    <row r="61" spans="1:6" ht="18" customHeight="1" x14ac:dyDescent="0.25">
      <c r="B61"/>
      <c r="C61"/>
      <c r="D61"/>
      <c r="E61"/>
      <c r="F61"/>
    </row>
    <row r="62" spans="1:6" ht="18" customHeight="1" x14ac:dyDescent="0.25">
      <c r="B62"/>
      <c r="C62"/>
      <c r="D62"/>
      <c r="E62"/>
      <c r="F62"/>
    </row>
    <row r="63" spans="1:6" ht="18" customHeight="1" x14ac:dyDescent="0.25">
      <c r="B63"/>
      <c r="C63"/>
      <c r="D63"/>
      <c r="E63"/>
      <c r="F63"/>
    </row>
    <row r="64" spans="1:6" ht="18" customHeight="1" x14ac:dyDescent="0.25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="115" zoomScaleNormal="115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8.5703125" defaultRowHeight="12.75" x14ac:dyDescent="0.2"/>
  <cols>
    <col min="1" max="1" width="5.42578125" style="56" customWidth="1"/>
    <col min="2" max="2" width="55.5703125" style="56" customWidth="1"/>
    <col min="3" max="3" width="17.42578125" style="56" customWidth="1"/>
    <col min="4" max="4" width="21.5703125" style="56" customWidth="1"/>
    <col min="5" max="5" width="17.42578125" style="56" customWidth="1"/>
    <col min="6" max="7" width="13.5703125" style="56" customWidth="1"/>
    <col min="8" max="8" width="16.42578125" style="56" customWidth="1"/>
    <col min="9" max="9" width="8.5703125" style="56" customWidth="1"/>
    <col min="10" max="16384" width="8.5703125" style="56"/>
  </cols>
  <sheetData>
    <row r="1" spans="1:8" ht="16.350000000000001" customHeight="1" x14ac:dyDescent="0.2">
      <c r="A1" s="110"/>
      <c r="B1" s="110" t="s">
        <v>37</v>
      </c>
      <c r="C1" s="110"/>
      <c r="D1" s="110"/>
      <c r="E1" s="110"/>
      <c r="F1" s="110"/>
      <c r="G1" s="110"/>
      <c r="H1" s="110"/>
    </row>
    <row r="2" spans="1:8" ht="16.350000000000001" customHeight="1" x14ac:dyDescent="0.2">
      <c r="A2" s="110"/>
      <c r="B2" s="110" t="s">
        <v>105</v>
      </c>
      <c r="C2" s="110"/>
      <c r="D2" s="110"/>
      <c r="E2" s="110"/>
      <c r="F2" s="110"/>
      <c r="G2" s="110"/>
      <c r="H2" s="110"/>
    </row>
    <row r="3" spans="1:8" ht="16.350000000000001" customHeight="1" x14ac:dyDescent="0.2">
      <c r="B3" s="110" t="str">
        <f>Allocated!A3</f>
        <v>FOR 12ME SEP 2024</v>
      </c>
      <c r="C3" s="110"/>
      <c r="D3" s="110"/>
      <c r="E3" s="110"/>
      <c r="F3" s="110"/>
      <c r="G3" s="110"/>
      <c r="H3" s="110"/>
    </row>
    <row r="4" spans="1:8" ht="15" customHeight="1" x14ac:dyDescent="0.2">
      <c r="A4" s="109"/>
      <c r="B4" s="109" t="str">
        <f>Allocated!A5</f>
        <v>(OCT - DEC 2023 Spread is based on allocation factors developed for the 12 ME 12/31/2022 CBR)</v>
      </c>
      <c r="C4" s="109"/>
      <c r="D4" s="109"/>
      <c r="E4" s="109"/>
      <c r="F4" s="109"/>
      <c r="G4" s="109"/>
      <c r="H4" s="109"/>
    </row>
    <row r="5" spans="1:8" ht="16.350000000000001" customHeight="1" x14ac:dyDescent="0.2">
      <c r="A5" s="109"/>
      <c r="B5" s="109" t="str">
        <f>Allocated!A6</f>
        <v>(JAN - SEP 2024 Spread is based on allocation factors developed for the 12 ME 12/31/2023 CBR)</v>
      </c>
      <c r="C5" s="109"/>
      <c r="D5" s="109"/>
      <c r="E5" s="109"/>
      <c r="F5" s="109"/>
      <c r="G5" s="109"/>
      <c r="H5" s="109"/>
    </row>
    <row r="7" spans="1:8" ht="51" x14ac:dyDescent="0.2">
      <c r="A7" s="108"/>
      <c r="B7" s="107" t="s">
        <v>104</v>
      </c>
      <c r="C7" s="104" t="s">
        <v>103</v>
      </c>
      <c r="D7" s="104" t="s">
        <v>102</v>
      </c>
      <c r="E7" s="106" t="s">
        <v>101</v>
      </c>
      <c r="F7" s="105" t="s">
        <v>100</v>
      </c>
      <c r="G7" s="105" t="s">
        <v>99</v>
      </c>
      <c r="H7" s="104" t="s">
        <v>39</v>
      </c>
    </row>
    <row r="8" spans="1:8" ht="16.350000000000001" customHeight="1" x14ac:dyDescent="0.2">
      <c r="A8" s="84" t="s">
        <v>12</v>
      </c>
      <c r="B8" s="83"/>
      <c r="C8" s="103"/>
      <c r="D8" s="103"/>
      <c r="E8" s="102"/>
      <c r="F8" s="101"/>
      <c r="G8" s="101"/>
      <c r="H8" s="19"/>
    </row>
    <row r="9" spans="1:8" ht="16.350000000000001" customHeight="1" x14ac:dyDescent="0.2">
      <c r="A9" s="84"/>
      <c r="B9" s="96" t="s">
        <v>98</v>
      </c>
      <c r="C9" s="100">
        <v>177674.21</v>
      </c>
      <c r="D9" s="100">
        <v>127283.87</v>
      </c>
      <c r="E9" s="91">
        <v>1</v>
      </c>
      <c r="F9" s="90">
        <f>VLOOKUP($E9,$B$69:$G$74,5,FALSE)</f>
        <v>0.58289999999999997</v>
      </c>
      <c r="G9" s="90">
        <f>VLOOKUP($E9,$B$69:$G$74,6,FALSE)</f>
        <v>0.41710000000000003</v>
      </c>
      <c r="H9" s="99">
        <f>C9+D9</f>
        <v>304958.07999999996</v>
      </c>
    </row>
    <row r="10" spans="1:8" ht="16.350000000000001" customHeight="1" x14ac:dyDescent="0.2">
      <c r="A10" s="84" t="s">
        <v>57</v>
      </c>
      <c r="B10" s="96" t="s">
        <v>97</v>
      </c>
      <c r="C10" s="82">
        <v>1366213.18</v>
      </c>
      <c r="D10" s="82">
        <v>810975.01</v>
      </c>
      <c r="E10" s="91">
        <v>2</v>
      </c>
      <c r="F10" s="90">
        <f>VLOOKUP($E10,$B$69:$G$74,5,FALSE)</f>
        <v>0.62770000000000004</v>
      </c>
      <c r="G10" s="90">
        <f>VLOOKUP($E10,$B$69:$G$74,6,FALSE)</f>
        <v>0.37230000000000002</v>
      </c>
      <c r="H10" s="79">
        <f>C10+D10</f>
        <v>2177188.19</v>
      </c>
    </row>
    <row r="11" spans="1:8" ht="16.350000000000001" customHeight="1" x14ac:dyDescent="0.2">
      <c r="A11" s="84" t="s">
        <v>57</v>
      </c>
      <c r="B11" s="96" t="s">
        <v>96</v>
      </c>
      <c r="C11" s="82">
        <v>17008512.489999998</v>
      </c>
      <c r="D11" s="82">
        <v>12183465.880000001</v>
      </c>
      <c r="E11" s="91">
        <v>1</v>
      </c>
      <c r="F11" s="90">
        <f>VLOOKUP($E11,$B$69:$G$74,5,FALSE)</f>
        <v>0.58289999999999997</v>
      </c>
      <c r="G11" s="90">
        <f>VLOOKUP($E11,$B$69:$G$74,6,FALSE)</f>
        <v>0.41710000000000003</v>
      </c>
      <c r="H11" s="79">
        <f>C11+D11</f>
        <v>29191978.369999997</v>
      </c>
    </row>
    <row r="12" spans="1:8" ht="16.350000000000001" customHeight="1" x14ac:dyDescent="0.2">
      <c r="A12" s="84" t="s">
        <v>57</v>
      </c>
      <c r="B12" s="98" t="s">
        <v>95</v>
      </c>
      <c r="C12" s="82">
        <v>16189.23</v>
      </c>
      <c r="D12" s="82">
        <v>8491.58</v>
      </c>
      <c r="E12" s="91">
        <v>4</v>
      </c>
      <c r="F12" s="90">
        <f>VLOOKUP($E12,$B$69:$G$74,5,FALSE)</f>
        <v>0.65559999999999996</v>
      </c>
      <c r="G12" s="90">
        <f>VLOOKUP($E12,$B$69:$G$74,6,FALSE)</f>
        <v>0.34439999999999998</v>
      </c>
      <c r="H12" s="79">
        <f>C12+D12</f>
        <v>24680.809999999998</v>
      </c>
    </row>
    <row r="13" spans="1:8" ht="16.350000000000001" customHeight="1" x14ac:dyDescent="0.2">
      <c r="A13" s="84" t="s">
        <v>57</v>
      </c>
      <c r="B13" s="96" t="s">
        <v>94</v>
      </c>
      <c r="C13" s="85">
        <v>0</v>
      </c>
      <c r="D13" s="85">
        <v>0</v>
      </c>
      <c r="E13" s="87">
        <v>1</v>
      </c>
      <c r="F13" s="88">
        <f>VLOOKUP($E13,$B$69:$G$74,5,FALSE)</f>
        <v>0.58289999999999997</v>
      </c>
      <c r="G13" s="88">
        <f>VLOOKUP($E13,$B$69:$G$74,6,FALSE)</f>
        <v>0.41710000000000003</v>
      </c>
      <c r="H13" s="85">
        <f>C13+D13</f>
        <v>0</v>
      </c>
    </row>
    <row r="14" spans="1:8" ht="16.350000000000001" customHeight="1" x14ac:dyDescent="0.2">
      <c r="A14" s="84" t="s">
        <v>57</v>
      </c>
      <c r="B14" s="83" t="s">
        <v>56</v>
      </c>
      <c r="C14" s="82">
        <f>SUM(C9:C13)</f>
        <v>18568589.109999999</v>
      </c>
      <c r="D14" s="82">
        <f>SUM(D9:D13)</f>
        <v>13130216.340000002</v>
      </c>
      <c r="E14" s="91"/>
      <c r="F14" s="97"/>
      <c r="G14" s="80"/>
      <c r="H14" s="79">
        <f>SUM(H9:H13)</f>
        <v>31698805.449999996</v>
      </c>
    </row>
    <row r="15" spans="1:8" ht="16.350000000000001" customHeight="1" x14ac:dyDescent="0.2">
      <c r="A15" s="84" t="s">
        <v>11</v>
      </c>
      <c r="B15" s="83"/>
      <c r="C15" s="82"/>
      <c r="D15" s="82"/>
      <c r="E15" s="91"/>
      <c r="F15" s="80"/>
      <c r="G15" s="80"/>
      <c r="H15" s="79"/>
    </row>
    <row r="16" spans="1:8" ht="16.350000000000001" customHeight="1" x14ac:dyDescent="0.2">
      <c r="A16" s="84"/>
      <c r="B16" s="96" t="s">
        <v>93</v>
      </c>
      <c r="C16" s="82">
        <v>323269.78999999998</v>
      </c>
      <c r="D16" s="82">
        <v>203326.51</v>
      </c>
      <c r="E16" s="91">
        <v>1</v>
      </c>
      <c r="F16" s="90">
        <f t="shared" ref="F16:F22" si="0">VLOOKUP($E16,$B$69:$G$74,5,FALSE)</f>
        <v>0.58289999999999997</v>
      </c>
      <c r="G16" s="90">
        <f t="shared" ref="G16:G22" si="1">VLOOKUP($E16,$B$69:$G$74,6,FALSE)</f>
        <v>0.41710000000000003</v>
      </c>
      <c r="H16" s="79">
        <f t="shared" ref="H16:H22" si="2">C16+D16</f>
        <v>526596.30000000005</v>
      </c>
    </row>
    <row r="17" spans="1:8" ht="16.350000000000001" customHeight="1" x14ac:dyDescent="0.2">
      <c r="A17" s="84" t="s">
        <v>57</v>
      </c>
      <c r="B17" s="96" t="s">
        <v>92</v>
      </c>
      <c r="C17" s="82">
        <v>2281405.06</v>
      </c>
      <c r="D17" s="82">
        <v>1633712.9</v>
      </c>
      <c r="E17" s="91">
        <v>1</v>
      </c>
      <c r="F17" s="90">
        <f t="shared" si="0"/>
        <v>0.58289999999999997</v>
      </c>
      <c r="G17" s="90">
        <f t="shared" si="1"/>
        <v>0.41710000000000003</v>
      </c>
      <c r="H17" s="79">
        <f t="shared" si="2"/>
        <v>3915117.96</v>
      </c>
    </row>
    <row r="18" spans="1:8" ht="16.350000000000001" customHeight="1" x14ac:dyDescent="0.2">
      <c r="A18" s="84" t="s">
        <v>57</v>
      </c>
      <c r="B18" s="96" t="s">
        <v>91</v>
      </c>
      <c r="C18" s="82">
        <v>179.05</v>
      </c>
      <c r="D18" s="82">
        <v>128.28</v>
      </c>
      <c r="E18" s="91">
        <v>1</v>
      </c>
      <c r="F18" s="90">
        <f t="shared" si="0"/>
        <v>0.58289999999999997</v>
      </c>
      <c r="G18" s="90">
        <f t="shared" si="1"/>
        <v>0.41710000000000003</v>
      </c>
      <c r="H18" s="79">
        <f t="shared" si="2"/>
        <v>307.33000000000004</v>
      </c>
    </row>
    <row r="19" spans="1:8" ht="16.350000000000001" customHeight="1" x14ac:dyDescent="0.2">
      <c r="A19" s="84"/>
      <c r="B19" s="96" t="s">
        <v>90</v>
      </c>
      <c r="C19" s="82">
        <v>0</v>
      </c>
      <c r="D19" s="82">
        <v>0</v>
      </c>
      <c r="E19" s="91">
        <v>1</v>
      </c>
      <c r="F19" s="90">
        <f t="shared" si="0"/>
        <v>0.58289999999999997</v>
      </c>
      <c r="G19" s="90">
        <f t="shared" si="1"/>
        <v>0.41710000000000003</v>
      </c>
      <c r="H19" s="79">
        <f t="shared" si="2"/>
        <v>0</v>
      </c>
    </row>
    <row r="20" spans="1:8" ht="16.350000000000001" customHeight="1" x14ac:dyDescent="0.2">
      <c r="A20" s="84" t="s">
        <v>57</v>
      </c>
      <c r="B20" s="96" t="s">
        <v>89</v>
      </c>
      <c r="C20" s="82">
        <v>-138091.67000000001</v>
      </c>
      <c r="D20" s="82">
        <v>-99063.22</v>
      </c>
      <c r="E20" s="91">
        <v>1</v>
      </c>
      <c r="F20" s="90">
        <f t="shared" si="0"/>
        <v>0.58289999999999997</v>
      </c>
      <c r="G20" s="90">
        <f t="shared" si="1"/>
        <v>0.41710000000000003</v>
      </c>
      <c r="H20" s="79">
        <f t="shared" si="2"/>
        <v>-237154.89</v>
      </c>
    </row>
    <row r="21" spans="1:8" ht="16.350000000000001" customHeight="1" x14ac:dyDescent="0.2">
      <c r="A21" s="84"/>
      <c r="B21" s="96" t="s">
        <v>88</v>
      </c>
      <c r="C21" s="82">
        <v>0</v>
      </c>
      <c r="D21" s="82">
        <v>0</v>
      </c>
      <c r="E21" s="91">
        <v>1</v>
      </c>
      <c r="F21" s="90">
        <f t="shared" si="0"/>
        <v>0.58289999999999997</v>
      </c>
      <c r="G21" s="90">
        <f t="shared" si="1"/>
        <v>0.41710000000000003</v>
      </c>
      <c r="H21" s="79">
        <f t="shared" si="2"/>
        <v>0</v>
      </c>
    </row>
    <row r="22" spans="1:8" ht="16.350000000000001" customHeight="1" x14ac:dyDescent="0.2">
      <c r="A22" s="84"/>
      <c r="B22" s="96" t="s">
        <v>87</v>
      </c>
      <c r="C22" s="85">
        <v>0</v>
      </c>
      <c r="D22" s="85">
        <v>0</v>
      </c>
      <c r="E22" s="87">
        <v>1</v>
      </c>
      <c r="F22" s="88">
        <f t="shared" si="0"/>
        <v>0.58289999999999997</v>
      </c>
      <c r="G22" s="88">
        <f t="shared" si="1"/>
        <v>0.41710000000000003</v>
      </c>
      <c r="H22" s="85">
        <f t="shared" si="2"/>
        <v>0</v>
      </c>
    </row>
    <row r="23" spans="1:8" ht="16.350000000000001" customHeight="1" x14ac:dyDescent="0.2">
      <c r="A23" s="84" t="s">
        <v>57</v>
      </c>
      <c r="B23" s="83" t="s">
        <v>56</v>
      </c>
      <c r="C23" s="82">
        <f>SUM(C16:C22)</f>
        <v>2466762.23</v>
      </c>
      <c r="D23" s="82">
        <f>SUM(D16:D22)</f>
        <v>1738104.47</v>
      </c>
      <c r="E23" s="91"/>
      <c r="F23" s="97"/>
      <c r="G23" s="80"/>
      <c r="H23" s="79">
        <f>SUM(H16:H22)</f>
        <v>4204866.7</v>
      </c>
    </row>
    <row r="24" spans="1:8" ht="16.350000000000001" customHeight="1" x14ac:dyDescent="0.2">
      <c r="A24" s="84" t="s">
        <v>9</v>
      </c>
      <c r="B24" s="83"/>
      <c r="C24" s="82"/>
      <c r="D24" s="82"/>
      <c r="E24" s="91"/>
      <c r="F24" s="80"/>
      <c r="G24" s="80"/>
      <c r="H24" s="79"/>
    </row>
    <row r="25" spans="1:8" ht="16.350000000000001" customHeight="1" x14ac:dyDescent="0.2">
      <c r="A25" s="84"/>
      <c r="B25" s="96" t="s">
        <v>86</v>
      </c>
      <c r="C25" s="82">
        <v>64757102.200000003</v>
      </c>
      <c r="D25" s="82">
        <v>33962957.020000003</v>
      </c>
      <c r="E25" s="91">
        <v>4</v>
      </c>
      <c r="F25" s="90">
        <f t="shared" ref="F25:F37" si="3">VLOOKUP($E25,$B$69:$G$74,5,FALSE)</f>
        <v>0.65559999999999996</v>
      </c>
      <c r="G25" s="90">
        <f t="shared" ref="G25:G37" si="4">VLOOKUP($E25,$B$69:$G$74,6,FALSE)</f>
        <v>0.34439999999999998</v>
      </c>
      <c r="H25" s="79">
        <f t="shared" ref="H25:H37" si="5">C25+D25</f>
        <v>98720059.219999999</v>
      </c>
    </row>
    <row r="26" spans="1:8" ht="16.350000000000001" customHeight="1" x14ac:dyDescent="0.2">
      <c r="A26" s="84"/>
      <c r="B26" s="96" t="s">
        <v>85</v>
      </c>
      <c r="C26" s="82">
        <v>6719999.3600000003</v>
      </c>
      <c r="D26" s="82">
        <v>3524557.8</v>
      </c>
      <c r="E26" s="91">
        <v>4</v>
      </c>
      <c r="F26" s="90">
        <f t="shared" si="3"/>
        <v>0.65559999999999996</v>
      </c>
      <c r="G26" s="90">
        <f t="shared" si="4"/>
        <v>0.34439999999999998</v>
      </c>
      <c r="H26" s="79">
        <f t="shared" si="5"/>
        <v>10244557.16</v>
      </c>
    </row>
    <row r="27" spans="1:8" ht="16.350000000000001" customHeight="1" x14ac:dyDescent="0.2">
      <c r="A27" s="84" t="s">
        <v>57</v>
      </c>
      <c r="B27" s="96" t="s">
        <v>84</v>
      </c>
      <c r="C27" s="82">
        <v>-30848753.890000001</v>
      </c>
      <c r="D27" s="82">
        <v>-16182347.640000001</v>
      </c>
      <c r="E27" s="91">
        <v>4</v>
      </c>
      <c r="F27" s="90">
        <f t="shared" si="3"/>
        <v>0.65559999999999996</v>
      </c>
      <c r="G27" s="90">
        <f t="shared" si="4"/>
        <v>0.34439999999999998</v>
      </c>
      <c r="H27" s="79">
        <f t="shared" si="5"/>
        <v>-47031101.530000001</v>
      </c>
    </row>
    <row r="28" spans="1:8" ht="16.350000000000001" customHeight="1" x14ac:dyDescent="0.2">
      <c r="A28" s="84" t="s">
        <v>57</v>
      </c>
      <c r="B28" s="96" t="s">
        <v>83</v>
      </c>
      <c r="C28" s="82">
        <v>13266897.51</v>
      </c>
      <c r="D28" s="82">
        <v>6958158.3700000001</v>
      </c>
      <c r="E28" s="91">
        <v>4</v>
      </c>
      <c r="F28" s="90">
        <f t="shared" si="3"/>
        <v>0.65559999999999996</v>
      </c>
      <c r="G28" s="90">
        <f t="shared" si="4"/>
        <v>0.34439999999999998</v>
      </c>
      <c r="H28" s="79">
        <f t="shared" si="5"/>
        <v>20225055.879999999</v>
      </c>
    </row>
    <row r="29" spans="1:8" ht="16.350000000000001" customHeight="1" x14ac:dyDescent="0.2">
      <c r="A29" s="84" t="s">
        <v>57</v>
      </c>
      <c r="B29" s="96" t="s">
        <v>82</v>
      </c>
      <c r="C29" s="82">
        <v>-618505.96</v>
      </c>
      <c r="D29" s="82">
        <v>-423924.71</v>
      </c>
      <c r="E29" s="91">
        <v>3</v>
      </c>
      <c r="F29" s="90">
        <f t="shared" si="3"/>
        <v>0.59340000000000004</v>
      </c>
      <c r="G29" s="90">
        <f t="shared" si="4"/>
        <v>0.40660000000000002</v>
      </c>
      <c r="H29" s="79">
        <f t="shared" si="5"/>
        <v>-1042430.6699999999</v>
      </c>
    </row>
    <row r="30" spans="1:8" ht="16.350000000000001" customHeight="1" x14ac:dyDescent="0.2">
      <c r="A30" s="84" t="s">
        <v>57</v>
      </c>
      <c r="B30" s="96" t="s">
        <v>81</v>
      </c>
      <c r="C30" s="82">
        <v>3827171.22</v>
      </c>
      <c r="D30" s="82">
        <v>2742416.03</v>
      </c>
      <c r="E30" s="91">
        <v>1</v>
      </c>
      <c r="F30" s="90">
        <f t="shared" si="3"/>
        <v>0.58289999999999997</v>
      </c>
      <c r="G30" s="90">
        <f t="shared" si="4"/>
        <v>0.41710000000000003</v>
      </c>
      <c r="H30" s="79">
        <f t="shared" si="5"/>
        <v>6569587.25</v>
      </c>
    </row>
    <row r="31" spans="1:8" ht="16.350000000000001" customHeight="1" x14ac:dyDescent="0.2">
      <c r="A31" s="84" t="s">
        <v>57</v>
      </c>
      <c r="B31" s="96" t="s">
        <v>80</v>
      </c>
      <c r="C31" s="82">
        <v>7340272.7199999997</v>
      </c>
      <c r="D31" s="82">
        <v>4292525.55</v>
      </c>
      <c r="E31" s="91">
        <v>5</v>
      </c>
      <c r="F31" s="90">
        <f t="shared" si="3"/>
        <v>0.72499999999999998</v>
      </c>
      <c r="G31" s="90">
        <f t="shared" si="4"/>
        <v>0.27500000000000002</v>
      </c>
      <c r="H31" s="79">
        <f t="shared" si="5"/>
        <v>11632798.27</v>
      </c>
    </row>
    <row r="32" spans="1:8" ht="16.350000000000001" customHeight="1" x14ac:dyDescent="0.2">
      <c r="A32" s="84"/>
      <c r="B32" s="96" t="s">
        <v>79</v>
      </c>
      <c r="C32" s="82">
        <v>1706224.32</v>
      </c>
      <c r="D32" s="82">
        <v>895059.83</v>
      </c>
      <c r="E32" s="91">
        <v>4</v>
      </c>
      <c r="F32" s="90">
        <f t="shared" si="3"/>
        <v>0.65559999999999996</v>
      </c>
      <c r="G32" s="90">
        <f t="shared" si="4"/>
        <v>0.34439999999999998</v>
      </c>
      <c r="H32" s="79">
        <f t="shared" si="5"/>
        <v>2601284.15</v>
      </c>
    </row>
    <row r="33" spans="1:8" ht="16.350000000000001" customHeight="1" x14ac:dyDescent="0.2">
      <c r="A33" s="84" t="s">
        <v>57</v>
      </c>
      <c r="B33" s="96" t="s">
        <v>78</v>
      </c>
      <c r="C33" s="82">
        <v>220.28</v>
      </c>
      <c r="D33" s="82">
        <v>115.21</v>
      </c>
      <c r="E33" s="91">
        <v>4</v>
      </c>
      <c r="F33" s="90">
        <f t="shared" si="3"/>
        <v>0.65559999999999996</v>
      </c>
      <c r="G33" s="90">
        <f t="shared" si="4"/>
        <v>0.34439999999999998</v>
      </c>
      <c r="H33" s="79">
        <f t="shared" si="5"/>
        <v>335.49</v>
      </c>
    </row>
    <row r="34" spans="1:8" ht="16.350000000000001" customHeight="1" x14ac:dyDescent="0.2">
      <c r="A34" s="84" t="s">
        <v>57</v>
      </c>
      <c r="B34" s="96" t="s">
        <v>77</v>
      </c>
      <c r="C34" s="82">
        <v>6892794.0300000003</v>
      </c>
      <c r="D34" s="82">
        <v>3615607.06</v>
      </c>
      <c r="E34" s="91">
        <v>4</v>
      </c>
      <c r="F34" s="90">
        <f t="shared" si="3"/>
        <v>0.65559999999999996</v>
      </c>
      <c r="G34" s="90">
        <f t="shared" si="4"/>
        <v>0.34439999999999998</v>
      </c>
      <c r="H34" s="79">
        <f t="shared" si="5"/>
        <v>10508401.09</v>
      </c>
    </row>
    <row r="35" spans="1:8" ht="16.350000000000001" customHeight="1" x14ac:dyDescent="0.2">
      <c r="A35" s="84" t="s">
        <v>57</v>
      </c>
      <c r="B35" s="96" t="s">
        <v>76</v>
      </c>
      <c r="C35" s="82">
        <v>7734945.0099999998</v>
      </c>
      <c r="D35" s="82">
        <v>4057362.39</v>
      </c>
      <c r="E35" s="91">
        <v>4</v>
      </c>
      <c r="F35" s="90">
        <f t="shared" si="3"/>
        <v>0.65559999999999996</v>
      </c>
      <c r="G35" s="90">
        <f t="shared" si="4"/>
        <v>0.34439999999999998</v>
      </c>
      <c r="H35" s="79">
        <f t="shared" si="5"/>
        <v>11792307.4</v>
      </c>
    </row>
    <row r="36" spans="1:8" ht="16.350000000000001" customHeight="1" x14ac:dyDescent="0.2">
      <c r="A36" s="84"/>
      <c r="B36" s="96" t="s">
        <v>75</v>
      </c>
      <c r="C36" s="82">
        <v>0</v>
      </c>
      <c r="D36" s="82">
        <v>0</v>
      </c>
      <c r="E36" s="91">
        <v>4</v>
      </c>
      <c r="F36" s="90">
        <f t="shared" si="3"/>
        <v>0.65559999999999996</v>
      </c>
      <c r="G36" s="90">
        <f t="shared" si="4"/>
        <v>0.34439999999999998</v>
      </c>
      <c r="H36" s="79">
        <f t="shared" si="5"/>
        <v>0</v>
      </c>
    </row>
    <row r="37" spans="1:8" ht="16.350000000000001" customHeight="1" x14ac:dyDescent="0.2">
      <c r="A37" s="84"/>
      <c r="B37" s="96" t="s">
        <v>74</v>
      </c>
      <c r="C37" s="85">
        <v>16202122.619999999</v>
      </c>
      <c r="D37" s="85">
        <v>8496838.9299999997</v>
      </c>
      <c r="E37" s="87">
        <v>4</v>
      </c>
      <c r="F37" s="88">
        <f t="shared" si="3"/>
        <v>0.65559999999999996</v>
      </c>
      <c r="G37" s="88">
        <f t="shared" si="4"/>
        <v>0.34439999999999998</v>
      </c>
      <c r="H37" s="85">
        <f t="shared" si="5"/>
        <v>24698961.549999997</v>
      </c>
    </row>
    <row r="38" spans="1:8" ht="16.350000000000001" customHeight="1" x14ac:dyDescent="0.2">
      <c r="A38" s="84" t="s">
        <v>57</v>
      </c>
      <c r="B38" s="83" t="s">
        <v>56</v>
      </c>
      <c r="C38" s="79">
        <f>SUM(C25:C37)</f>
        <v>96980489.420000002</v>
      </c>
      <c r="D38" s="79">
        <f>SUM(D25:D37)</f>
        <v>51939325.840000004</v>
      </c>
      <c r="E38" s="91"/>
      <c r="F38" s="97"/>
      <c r="G38" s="80"/>
      <c r="H38" s="79">
        <f>SUM(H25:H37)</f>
        <v>148919815.25999999</v>
      </c>
    </row>
    <row r="39" spans="1:8" ht="16.350000000000001" customHeight="1" x14ac:dyDescent="0.2">
      <c r="A39" s="84" t="s">
        <v>73</v>
      </c>
      <c r="B39" s="83"/>
      <c r="C39" s="82"/>
      <c r="D39" s="82"/>
      <c r="E39" s="91"/>
      <c r="F39" s="80"/>
      <c r="G39" s="80"/>
      <c r="H39" s="79"/>
    </row>
    <row r="40" spans="1:8" ht="16.350000000000001" customHeight="1" x14ac:dyDescent="0.2">
      <c r="A40" s="84"/>
      <c r="B40" s="96" t="s">
        <v>72</v>
      </c>
      <c r="C40" s="82">
        <v>18306618.940000001</v>
      </c>
      <c r="D40" s="82">
        <v>9603527.8399999999</v>
      </c>
      <c r="E40" s="91">
        <v>4</v>
      </c>
      <c r="F40" s="90">
        <f>VLOOKUP($E40,$B$69:$G$74,5,FALSE)</f>
        <v>0.65559999999999996</v>
      </c>
      <c r="G40" s="90">
        <f>VLOOKUP($E40,$B$69:$G$74,6,FALSE)</f>
        <v>0.34439999999999998</v>
      </c>
      <c r="H40" s="79">
        <f>C40+D40</f>
        <v>27910146.780000001</v>
      </c>
    </row>
    <row r="41" spans="1:8" ht="16.350000000000001" customHeight="1" x14ac:dyDescent="0.2">
      <c r="A41" s="84"/>
      <c r="B41" s="89" t="s">
        <v>71</v>
      </c>
      <c r="C41" s="85">
        <v>105068.79</v>
      </c>
      <c r="D41" s="85">
        <v>55115.37</v>
      </c>
      <c r="E41" s="87">
        <v>4</v>
      </c>
      <c r="F41" s="88">
        <f>VLOOKUP($E41,$B$69:$G$74,5,FALSE)</f>
        <v>0.65559999999999996</v>
      </c>
      <c r="G41" s="88">
        <f>VLOOKUP($E41,$B$69:$G$74,6,FALSE)</f>
        <v>0.34439999999999998</v>
      </c>
      <c r="H41" s="85">
        <f>C41+D41</f>
        <v>160184.16</v>
      </c>
    </row>
    <row r="42" spans="1:8" ht="16.350000000000001" customHeight="1" x14ac:dyDescent="0.2">
      <c r="A42" s="84"/>
      <c r="B42" s="83" t="s">
        <v>56</v>
      </c>
      <c r="C42" s="79">
        <f>SUM(C40:C41)</f>
        <v>18411687.73</v>
      </c>
      <c r="D42" s="79">
        <f>SUM(D40:D41)</f>
        <v>9658643.209999999</v>
      </c>
      <c r="E42" s="91"/>
      <c r="F42" s="80"/>
      <c r="G42" s="80"/>
      <c r="H42" s="79">
        <f>SUM(H40:H41)</f>
        <v>28070330.940000001</v>
      </c>
    </row>
    <row r="43" spans="1:8" ht="16.350000000000001" customHeight="1" x14ac:dyDescent="0.2">
      <c r="A43" s="84" t="s">
        <v>7</v>
      </c>
      <c r="B43" s="96"/>
      <c r="C43" s="82"/>
      <c r="D43" s="82"/>
      <c r="E43" s="91"/>
      <c r="F43" s="80"/>
      <c r="G43" s="80"/>
      <c r="H43" s="79"/>
    </row>
    <row r="44" spans="1:8" ht="16.350000000000001" customHeight="1" x14ac:dyDescent="0.2">
      <c r="A44" s="84"/>
      <c r="B44" s="96" t="s">
        <v>70</v>
      </c>
      <c r="C44" s="82">
        <v>45474124.289999999</v>
      </c>
      <c r="D44" s="82">
        <v>23855927.379999999</v>
      </c>
      <c r="E44" s="91">
        <v>4</v>
      </c>
      <c r="F44" s="90">
        <f>VLOOKUP($E44,$B$69:$G$74,5,FALSE)</f>
        <v>0.65559999999999996</v>
      </c>
      <c r="G44" s="90">
        <f>VLOOKUP($E44,$B$69:$G$74,6,FALSE)</f>
        <v>0.34439999999999998</v>
      </c>
      <c r="H44" s="79">
        <f>C44+D44</f>
        <v>69330051.670000002</v>
      </c>
    </row>
    <row r="45" spans="1:8" ht="16.350000000000001" customHeight="1" x14ac:dyDescent="0.2">
      <c r="A45" s="84"/>
      <c r="B45" s="96" t="s">
        <v>69</v>
      </c>
      <c r="C45" s="82">
        <v>0</v>
      </c>
      <c r="D45" s="82">
        <v>0</v>
      </c>
      <c r="E45" s="91">
        <v>4</v>
      </c>
      <c r="F45" s="90">
        <f>VLOOKUP($E45,$B$69:$G$74,5,FALSE)</f>
        <v>0.65559999999999996</v>
      </c>
      <c r="G45" s="90">
        <f>VLOOKUP($E45,$B$69:$G$74,6,FALSE)</f>
        <v>0.34439999999999998</v>
      </c>
      <c r="H45" s="79">
        <f>C45+D45</f>
        <v>0</v>
      </c>
    </row>
    <row r="46" spans="1:8" ht="16.350000000000001" customHeight="1" x14ac:dyDescent="0.2">
      <c r="A46" s="84"/>
      <c r="B46" s="89" t="s">
        <v>68</v>
      </c>
      <c r="C46" s="85">
        <v>19997.439999999999</v>
      </c>
      <c r="D46" s="85">
        <v>10490.06</v>
      </c>
      <c r="E46" s="87">
        <v>4</v>
      </c>
      <c r="F46" s="88">
        <f>VLOOKUP($E46,$B$69:$G$74,5,FALSE)</f>
        <v>0.65559999999999996</v>
      </c>
      <c r="G46" s="88">
        <f>VLOOKUP($E46,$B$69:$G$74,6,FALSE)</f>
        <v>0.34439999999999998</v>
      </c>
      <c r="H46" s="79">
        <f>C46+D46</f>
        <v>30487.5</v>
      </c>
    </row>
    <row r="47" spans="1:8" ht="16.350000000000001" customHeight="1" x14ac:dyDescent="0.2">
      <c r="A47" s="84" t="s">
        <v>57</v>
      </c>
      <c r="B47" s="83" t="s">
        <v>56</v>
      </c>
      <c r="C47" s="94">
        <f>SUM(C44:C46)</f>
        <v>45494121.729999997</v>
      </c>
      <c r="D47" s="94">
        <f>SUM(D44:D46)</f>
        <v>23866417.439999998</v>
      </c>
      <c r="E47" s="91"/>
      <c r="F47" s="80"/>
      <c r="G47" s="80"/>
      <c r="H47" s="94">
        <f>SUM(H44:H46)</f>
        <v>69360539.170000002</v>
      </c>
    </row>
    <row r="48" spans="1:8" ht="16.350000000000001" customHeight="1" x14ac:dyDescent="0.2">
      <c r="A48" s="84" t="s">
        <v>67</v>
      </c>
      <c r="B48" s="92"/>
      <c r="C48" s="82"/>
      <c r="D48" s="82"/>
      <c r="E48" s="91"/>
      <c r="F48" s="80"/>
      <c r="G48" s="80"/>
      <c r="H48" s="79"/>
    </row>
    <row r="49" spans="1:8" ht="16.350000000000001" customHeight="1" x14ac:dyDescent="0.2">
      <c r="A49" s="84"/>
      <c r="B49" s="89" t="s">
        <v>66</v>
      </c>
      <c r="C49" s="82">
        <v>0</v>
      </c>
      <c r="D49" s="82">
        <v>0</v>
      </c>
      <c r="E49" s="91">
        <v>4</v>
      </c>
      <c r="F49" s="90">
        <f>VLOOKUP($E49,$B$69:$G$74,5,FALSE)</f>
        <v>0.65559999999999996</v>
      </c>
      <c r="G49" s="90">
        <f>VLOOKUP($E49,$B$69:$G$74,6,FALSE)</f>
        <v>0.34439999999999998</v>
      </c>
      <c r="H49" s="79">
        <f>C49+D49</f>
        <v>0</v>
      </c>
    </row>
    <row r="50" spans="1:8" ht="16.350000000000001" customHeight="1" x14ac:dyDescent="0.2">
      <c r="A50" s="84"/>
      <c r="B50" s="89" t="s">
        <v>65</v>
      </c>
      <c r="C50" s="85">
        <v>0</v>
      </c>
      <c r="D50" s="85">
        <v>0</v>
      </c>
      <c r="E50" s="87">
        <v>4</v>
      </c>
      <c r="F50" s="88">
        <f>VLOOKUP($E50,$B$69:$G$74,5,FALSE)</f>
        <v>0.65559999999999996</v>
      </c>
      <c r="G50" s="88">
        <f>VLOOKUP($E50,$B$69:$G$74,6,FALSE)</f>
        <v>0.34439999999999998</v>
      </c>
      <c r="H50" s="85">
        <f>C50+D50</f>
        <v>0</v>
      </c>
    </row>
    <row r="51" spans="1:8" ht="16.350000000000001" customHeight="1" x14ac:dyDescent="0.2">
      <c r="A51" s="84" t="s">
        <v>57</v>
      </c>
      <c r="B51" s="83" t="s">
        <v>56</v>
      </c>
      <c r="C51" s="79">
        <f>SUM(C49:C50)</f>
        <v>0</v>
      </c>
      <c r="D51" s="79">
        <f>SUM(D49:D50)</f>
        <v>0</v>
      </c>
      <c r="E51" s="91"/>
      <c r="F51" s="80"/>
      <c r="G51" s="80"/>
      <c r="H51" s="79">
        <f>SUM(H49:H50)</f>
        <v>0</v>
      </c>
    </row>
    <row r="52" spans="1:8" ht="16.350000000000001" customHeight="1" x14ac:dyDescent="0.2">
      <c r="A52" s="84"/>
      <c r="B52" s="83"/>
      <c r="C52" s="82"/>
      <c r="D52" s="82"/>
      <c r="E52" s="91"/>
      <c r="F52" s="80"/>
      <c r="G52" s="80"/>
      <c r="H52" s="79"/>
    </row>
    <row r="53" spans="1:8" ht="16.350000000000001" customHeight="1" x14ac:dyDescent="0.2">
      <c r="A53" s="84" t="s">
        <v>64</v>
      </c>
      <c r="B53" s="92"/>
      <c r="C53" s="82"/>
      <c r="D53" s="82"/>
      <c r="E53" s="91"/>
      <c r="F53" s="80"/>
      <c r="G53" s="80"/>
      <c r="H53" s="79"/>
    </row>
    <row r="54" spans="1:8" ht="16.350000000000001" customHeight="1" x14ac:dyDescent="0.2">
      <c r="A54" s="84"/>
      <c r="B54" s="89" t="s">
        <v>63</v>
      </c>
      <c r="C54" s="85">
        <v>5547483.0999999996</v>
      </c>
      <c r="D54" s="85">
        <v>3070283.72</v>
      </c>
      <c r="E54" s="87">
        <v>4</v>
      </c>
      <c r="F54" s="88">
        <f>VLOOKUP($E54,$B$69:$G$74,5,FALSE)</f>
        <v>0.65559999999999996</v>
      </c>
      <c r="G54" s="88">
        <f>VLOOKUP($E54,$B$69:$G$74,6,FALSE)</f>
        <v>0.34439999999999998</v>
      </c>
      <c r="H54" s="79">
        <f>C54+D54</f>
        <v>8617766.8200000003</v>
      </c>
    </row>
    <row r="55" spans="1:8" ht="16.350000000000001" customHeight="1" x14ac:dyDescent="0.2">
      <c r="A55" s="84" t="s">
        <v>57</v>
      </c>
      <c r="B55" s="83" t="s">
        <v>56</v>
      </c>
      <c r="C55" s="82">
        <f>C54</f>
        <v>5547483.0999999996</v>
      </c>
      <c r="D55" s="82">
        <f>D54</f>
        <v>3070283.72</v>
      </c>
      <c r="E55" s="91"/>
      <c r="F55" s="80"/>
      <c r="G55" s="80"/>
      <c r="H55" s="94">
        <f>SUM(H54)</f>
        <v>8617766.8200000003</v>
      </c>
    </row>
    <row r="56" spans="1:8" ht="16.350000000000001" customHeight="1" x14ac:dyDescent="0.2">
      <c r="A56" s="84"/>
      <c r="B56" s="83"/>
      <c r="C56" s="82"/>
      <c r="D56" s="82"/>
      <c r="E56" s="91"/>
      <c r="F56" s="80"/>
      <c r="G56" s="80"/>
      <c r="H56" s="79"/>
    </row>
    <row r="57" spans="1:8" ht="16.350000000000001" customHeight="1" x14ac:dyDescent="0.2">
      <c r="A57" s="93" t="s">
        <v>62</v>
      </c>
      <c r="B57" s="92"/>
      <c r="C57" s="82"/>
      <c r="D57" s="82"/>
      <c r="E57" s="95"/>
      <c r="F57" s="95"/>
      <c r="G57" s="95"/>
      <c r="H57" s="79"/>
    </row>
    <row r="58" spans="1:8" ht="16.350000000000001" customHeight="1" x14ac:dyDescent="0.2">
      <c r="A58" s="93"/>
      <c r="B58" s="89" t="s">
        <v>61</v>
      </c>
      <c r="C58" s="85">
        <v>0</v>
      </c>
      <c r="D58" s="85">
        <v>0</v>
      </c>
      <c r="E58" s="87">
        <v>4</v>
      </c>
      <c r="F58" s="88">
        <f>VLOOKUP($E58,$B$69:$G$74,5,FALSE)</f>
        <v>0.65559999999999996</v>
      </c>
      <c r="G58" s="88">
        <f>VLOOKUP($E58,$B$69:$G$74,6,FALSE)</f>
        <v>0.34439999999999998</v>
      </c>
      <c r="H58" s="79">
        <f>C58+D58</f>
        <v>0</v>
      </c>
    </row>
    <row r="59" spans="1:8" ht="16.350000000000001" customHeight="1" x14ac:dyDescent="0.2">
      <c r="A59" s="93"/>
      <c r="B59" s="83" t="s">
        <v>56</v>
      </c>
      <c r="C59" s="82">
        <f>SUM(C58)</f>
        <v>0</v>
      </c>
      <c r="D59" s="82">
        <f>SUM(D58)</f>
        <v>0</v>
      </c>
      <c r="E59" s="91"/>
      <c r="F59" s="80"/>
      <c r="G59" s="80"/>
      <c r="H59" s="94">
        <f>SUM(H58)</f>
        <v>0</v>
      </c>
    </row>
    <row r="60" spans="1:8" ht="16.350000000000001" customHeight="1" x14ac:dyDescent="0.2">
      <c r="A60" s="93"/>
      <c r="B60" s="92"/>
      <c r="C60" s="82"/>
      <c r="D60" s="82"/>
      <c r="E60" s="91"/>
      <c r="F60" s="80"/>
      <c r="G60" s="80"/>
      <c r="H60" s="79"/>
    </row>
    <row r="61" spans="1:8" ht="16.350000000000001" customHeight="1" x14ac:dyDescent="0.2">
      <c r="A61" s="84" t="s">
        <v>60</v>
      </c>
      <c r="B61" s="83"/>
      <c r="C61" s="82"/>
      <c r="D61" s="82"/>
      <c r="E61" s="91"/>
      <c r="F61" s="80"/>
      <c r="G61" s="80"/>
      <c r="H61" s="79"/>
    </row>
    <row r="62" spans="1:8" ht="16.350000000000001" customHeight="1" x14ac:dyDescent="0.2">
      <c r="A62" s="84"/>
      <c r="B62" s="89" t="s">
        <v>59</v>
      </c>
      <c r="C62" s="82">
        <v>0</v>
      </c>
      <c r="D62" s="82">
        <v>0</v>
      </c>
      <c r="E62" s="91">
        <v>4</v>
      </c>
      <c r="F62" s="90">
        <f>VLOOKUP($E62,$B$69:$G$74,5,FALSE)</f>
        <v>0.65559999999999996</v>
      </c>
      <c r="G62" s="90">
        <f>VLOOKUP($E62,$B$69:$G$74,6,FALSE)</f>
        <v>0.34439999999999998</v>
      </c>
      <c r="H62" s="79">
        <f>C62+D62</f>
        <v>0</v>
      </c>
    </row>
    <row r="63" spans="1:8" ht="16.350000000000001" customHeight="1" x14ac:dyDescent="0.2">
      <c r="A63" s="84"/>
      <c r="B63" s="89" t="s">
        <v>58</v>
      </c>
      <c r="C63" s="85">
        <v>0</v>
      </c>
      <c r="D63" s="85">
        <v>0</v>
      </c>
      <c r="E63" s="63">
        <v>4</v>
      </c>
      <c r="F63" s="88">
        <f>VLOOKUP($E63,$B$69:$G$74,5,FALSE)</f>
        <v>0.65559999999999996</v>
      </c>
      <c r="G63" s="88">
        <f>VLOOKUP($E63,$B$69:$G$74,6,FALSE)</f>
        <v>0.34439999999999998</v>
      </c>
      <c r="H63" s="85">
        <f>C63+D63</f>
        <v>0</v>
      </c>
    </row>
    <row r="64" spans="1:8" ht="16.350000000000001" customHeight="1" x14ac:dyDescent="0.2">
      <c r="A64" s="78" t="s">
        <v>57</v>
      </c>
      <c r="B64" s="77" t="s">
        <v>56</v>
      </c>
      <c r="C64" s="85">
        <f>SUM(C62:C63)</f>
        <v>0</v>
      </c>
      <c r="D64" s="85">
        <f>SUM(D62:D63)</f>
        <v>0</v>
      </c>
      <c r="E64" s="87"/>
      <c r="F64" s="86"/>
      <c r="G64" s="86"/>
      <c r="H64" s="85">
        <f>SUM(H62:H63)</f>
        <v>0</v>
      </c>
    </row>
    <row r="65" spans="1:8" ht="16.350000000000001" customHeight="1" x14ac:dyDescent="0.2">
      <c r="A65" s="84"/>
      <c r="B65" s="83"/>
      <c r="C65" s="82"/>
      <c r="D65" s="82"/>
      <c r="E65" s="81"/>
      <c r="F65" s="80"/>
      <c r="G65" s="80"/>
      <c r="H65" s="79"/>
    </row>
    <row r="66" spans="1:8" ht="16.350000000000001" customHeight="1" x14ac:dyDescent="0.35">
      <c r="A66" s="78" t="s">
        <v>55</v>
      </c>
      <c r="B66" s="77"/>
      <c r="C66" s="74">
        <f>C64+C59+C55+C51+C47+C42+C38+C23+C14</f>
        <v>187469133.31999999</v>
      </c>
      <c r="D66" s="74">
        <f>D64+D59+D55+D51+D47+D42+D38+D23+D14</f>
        <v>103402991.02000001</v>
      </c>
      <c r="E66" s="76"/>
      <c r="F66" s="76"/>
      <c r="G66" s="75"/>
      <c r="H66" s="74">
        <f>H64+H59+H55+H51+H47+H42+H38+H23+H14</f>
        <v>290872124.33999997</v>
      </c>
    </row>
    <row r="67" spans="1:8" ht="16.350000000000001" customHeight="1" x14ac:dyDescent="0.2">
      <c r="C67" s="59"/>
      <c r="D67" s="59"/>
      <c r="E67" s="59"/>
      <c r="F67" s="59"/>
    </row>
    <row r="68" spans="1:8" ht="16.350000000000001" customHeight="1" x14ac:dyDescent="0.2"/>
    <row r="69" spans="1:8" x14ac:dyDescent="0.2">
      <c r="B69" s="73" t="s">
        <v>54</v>
      </c>
      <c r="C69" s="72"/>
      <c r="D69" s="72"/>
      <c r="E69" s="72"/>
      <c r="F69" s="71" t="s">
        <v>34</v>
      </c>
      <c r="G69" s="71" t="s">
        <v>33</v>
      </c>
      <c r="H69" s="70"/>
    </row>
    <row r="70" spans="1:8" x14ac:dyDescent="0.2">
      <c r="B70" s="67">
        <v>1</v>
      </c>
      <c r="C70" s="66" t="s">
        <v>53</v>
      </c>
      <c r="D70" s="45"/>
      <c r="F70" s="69">
        <v>0.58289999999999997</v>
      </c>
      <c r="G70" s="69">
        <v>0.41710000000000003</v>
      </c>
      <c r="H70" s="68">
        <f>SUM(F70,G70)</f>
        <v>1</v>
      </c>
    </row>
    <row r="71" spans="1:8" x14ac:dyDescent="0.2">
      <c r="B71" s="67">
        <v>2</v>
      </c>
      <c r="C71" s="66" t="s">
        <v>52</v>
      </c>
      <c r="D71" s="45"/>
      <c r="F71" s="65">
        <v>0.62770000000000004</v>
      </c>
      <c r="G71" s="65">
        <v>0.37230000000000002</v>
      </c>
      <c r="H71" s="64">
        <f>SUM(F71,G71)</f>
        <v>1</v>
      </c>
    </row>
    <row r="72" spans="1:8" x14ac:dyDescent="0.2">
      <c r="B72" s="67">
        <v>3</v>
      </c>
      <c r="C72" s="45" t="s">
        <v>51</v>
      </c>
      <c r="D72" s="45"/>
      <c r="F72" s="65">
        <v>0.59340000000000004</v>
      </c>
      <c r="G72" s="65">
        <v>0.40660000000000002</v>
      </c>
      <c r="H72" s="64">
        <f>SUM(F72,G72)</f>
        <v>1</v>
      </c>
    </row>
    <row r="73" spans="1:8" x14ac:dyDescent="0.2">
      <c r="B73" s="67">
        <v>4</v>
      </c>
      <c r="C73" s="66" t="s">
        <v>50</v>
      </c>
      <c r="D73" s="45"/>
      <c r="F73" s="65">
        <v>0.65559999999999996</v>
      </c>
      <c r="G73" s="65">
        <v>0.34439999999999998</v>
      </c>
      <c r="H73" s="64">
        <f>SUM(F73,G73)</f>
        <v>1</v>
      </c>
    </row>
    <row r="74" spans="1:8" x14ac:dyDescent="0.2">
      <c r="B74" s="63">
        <v>5</v>
      </c>
      <c r="C74" s="62" t="s">
        <v>49</v>
      </c>
      <c r="D74" s="23"/>
      <c r="E74" s="23"/>
      <c r="F74" s="61">
        <v>0.72499999999999998</v>
      </c>
      <c r="G74" s="61">
        <v>0.27500000000000002</v>
      </c>
      <c r="H74" s="60">
        <f>SUM(F74,G74)</f>
        <v>1</v>
      </c>
    </row>
    <row r="75" spans="1:8" ht="11.25" customHeight="1" x14ac:dyDescent="0.2">
      <c r="C75" s="59"/>
      <c r="D75" s="59"/>
      <c r="E75" s="59"/>
      <c r="F75" s="59"/>
    </row>
    <row r="76" spans="1:8" ht="16.350000000000001" customHeight="1" x14ac:dyDescent="0.2">
      <c r="A76" s="58"/>
      <c r="C76" s="57"/>
      <c r="D76" s="57"/>
      <c r="E76" s="57"/>
      <c r="F76" s="57"/>
      <c r="G76" s="57"/>
      <c r="H76" s="57"/>
    </row>
    <row r="77" spans="1:8" ht="16.350000000000001" customHeight="1" x14ac:dyDescent="0.2">
      <c r="C77" s="57"/>
      <c r="D77" s="57"/>
      <c r="E77" s="57"/>
      <c r="F77" s="57"/>
      <c r="G77" s="57"/>
      <c r="H77" s="5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6"/>
  <sheetViews>
    <sheetView zoomScaleNormal="100" workbookViewId="0">
      <pane xSplit="1" ySplit="6" topLeftCell="B87" activePane="bottomRight" state="frozen"/>
      <selection activeCell="C228" sqref="C228"/>
      <selection pane="topRight" activeCell="C228" sqref="C228"/>
      <selection pane="bottomLeft" activeCell="C228" sqref="C228"/>
      <selection pane="bottomRight" activeCell="A277" sqref="A1:XFD1048576"/>
    </sheetView>
  </sheetViews>
  <sheetFormatPr defaultColWidth="9.42578125" defaultRowHeight="15" outlineLevelCol="1" x14ac:dyDescent="0.25"/>
  <cols>
    <col min="1" max="1" width="58.28515625" style="39" bestFit="1" customWidth="1"/>
    <col min="2" max="2" width="16.7109375" style="39" customWidth="1"/>
    <col min="3" max="3" width="13.5703125" style="39" bestFit="1" customWidth="1"/>
    <col min="4" max="4" width="13.7109375" style="39" bestFit="1" customWidth="1"/>
    <col min="5" max="5" width="13.7109375" style="39" customWidth="1" outlineLevel="1"/>
    <col min="6" max="6" width="13.7109375" style="39" bestFit="1" customWidth="1" outlineLevel="1"/>
    <col min="7" max="7" width="14.7109375" style="39" customWidth="1" outlineLevel="1"/>
    <col min="8" max="8" width="13.5703125" style="39" bestFit="1" customWidth="1" outlineLevel="1"/>
    <col min="9" max="9" width="17.28515625" style="39" customWidth="1"/>
    <col min="10" max="10" width="32.28515625" style="123" bestFit="1" customWidth="1"/>
    <col min="11" max="11" width="15.5703125" style="39" bestFit="1" customWidth="1"/>
    <col min="12" max="12" width="14.5703125" style="39" customWidth="1"/>
    <col min="13" max="16384" width="9.42578125" style="39"/>
  </cols>
  <sheetData>
    <row r="1" spans="1:10" x14ac:dyDescent="0.25">
      <c r="A1" s="110" t="s">
        <v>37</v>
      </c>
      <c r="B1" s="110"/>
      <c r="C1" s="110"/>
      <c r="D1" s="110"/>
      <c r="E1" s="110"/>
      <c r="F1" s="110"/>
      <c r="G1" s="110"/>
      <c r="H1" s="110"/>
      <c r="I1" s="110"/>
      <c r="J1" s="127"/>
    </row>
    <row r="2" spans="1:10" x14ac:dyDescent="0.25">
      <c r="A2" s="110" t="s">
        <v>106</v>
      </c>
      <c r="B2" s="110"/>
      <c r="C2" s="110"/>
      <c r="D2" s="110"/>
      <c r="E2" s="110"/>
      <c r="F2" s="110"/>
      <c r="G2" s="110"/>
      <c r="H2" s="110"/>
      <c r="I2" s="110"/>
      <c r="J2" s="127"/>
    </row>
    <row r="3" spans="1:10" x14ac:dyDescent="0.25">
      <c r="A3" s="110" t="str">
        <f>Allocated!A3</f>
        <v>FOR 12ME SEP 2024</v>
      </c>
      <c r="B3" s="110"/>
      <c r="C3" s="110"/>
      <c r="D3" s="110"/>
      <c r="E3" s="110"/>
      <c r="F3" s="110"/>
      <c r="G3" s="110"/>
      <c r="H3" s="110"/>
      <c r="I3" s="110"/>
      <c r="J3" s="127"/>
    </row>
    <row r="4" spans="1:10" x14ac:dyDescent="0.25">
      <c r="A4" s="128"/>
      <c r="B4" s="128"/>
      <c r="C4" s="128"/>
      <c r="D4" s="128"/>
      <c r="E4" s="128"/>
      <c r="F4" s="128"/>
      <c r="G4" s="128"/>
      <c r="H4" s="128"/>
      <c r="I4" s="128"/>
      <c r="J4" s="129"/>
    </row>
    <row r="5" spans="1:10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11" t="s">
        <v>107</v>
      </c>
    </row>
    <row r="6" spans="1:10" x14ac:dyDescent="0.25">
      <c r="A6" s="112" t="s">
        <v>108</v>
      </c>
      <c r="B6" s="113" t="s">
        <v>34</v>
      </c>
      <c r="C6" s="113" t="s">
        <v>109</v>
      </c>
      <c r="D6" s="113" t="s">
        <v>39</v>
      </c>
      <c r="E6" s="113" t="s">
        <v>110</v>
      </c>
      <c r="F6" s="113" t="s">
        <v>111</v>
      </c>
      <c r="G6" s="113" t="s">
        <v>112</v>
      </c>
      <c r="H6" s="113" t="s">
        <v>113</v>
      </c>
      <c r="I6" s="113" t="s">
        <v>114</v>
      </c>
    </row>
    <row r="7" spans="1:10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2">
        <v>0</v>
      </c>
    </row>
    <row r="8" spans="1:10" x14ac:dyDescent="0.25">
      <c r="A8" s="133"/>
      <c r="B8" s="134">
        <v>0</v>
      </c>
      <c r="C8" s="134">
        <v>0</v>
      </c>
      <c r="D8" s="134">
        <v>0</v>
      </c>
      <c r="E8" s="134">
        <v>0</v>
      </c>
      <c r="F8" s="134">
        <v>0</v>
      </c>
      <c r="G8" s="134">
        <v>0</v>
      </c>
      <c r="H8" s="134">
        <v>0</v>
      </c>
      <c r="I8" s="134">
        <v>0</v>
      </c>
    </row>
    <row r="9" spans="1:10" x14ac:dyDescent="0.25">
      <c r="A9" s="135"/>
      <c r="B9" s="135"/>
      <c r="C9" s="135"/>
      <c r="D9" s="135"/>
      <c r="E9" s="135"/>
      <c r="F9" s="135"/>
      <c r="G9" s="135"/>
      <c r="H9" s="135"/>
      <c r="I9" s="135"/>
    </row>
    <row r="10" spans="1:10" x14ac:dyDescent="0.25">
      <c r="A10" s="116" t="s">
        <v>115</v>
      </c>
      <c r="B10" s="136"/>
      <c r="C10" s="136"/>
      <c r="D10" s="136"/>
      <c r="E10" s="136"/>
      <c r="F10" s="136"/>
      <c r="G10" s="136"/>
      <c r="H10" s="136"/>
      <c r="I10" s="136"/>
    </row>
    <row r="11" spans="1:10" x14ac:dyDescent="0.25">
      <c r="A11" s="115" t="s">
        <v>116</v>
      </c>
      <c r="B11" s="137"/>
      <c r="C11" s="137"/>
      <c r="D11" s="137"/>
      <c r="E11" s="137"/>
      <c r="F11" s="137"/>
      <c r="G11" s="137"/>
      <c r="H11" s="137"/>
      <c r="I11" s="137"/>
    </row>
    <row r="12" spans="1:10" x14ac:dyDescent="0.25">
      <c r="A12" s="119" t="s">
        <v>117</v>
      </c>
      <c r="B12" s="138">
        <v>1631484779.29</v>
      </c>
      <c r="C12" s="138">
        <v>0</v>
      </c>
      <c r="D12" s="138">
        <v>0</v>
      </c>
      <c r="E12" s="138">
        <v>0</v>
      </c>
      <c r="F12" s="138">
        <v>0</v>
      </c>
      <c r="G12" s="138">
        <f t="shared" ref="G12:H17" si="0">B12+E12</f>
        <v>1631484779.29</v>
      </c>
      <c r="H12" s="138">
        <f t="shared" si="0"/>
        <v>0</v>
      </c>
      <c r="I12" s="138">
        <f t="shared" ref="I12:I14" si="1">SUM(G12:H12)</f>
        <v>1631484779.29</v>
      </c>
      <c r="J12" s="139" t="s">
        <v>118</v>
      </c>
    </row>
    <row r="13" spans="1:10" x14ac:dyDescent="0.25">
      <c r="A13" s="119" t="s">
        <v>119</v>
      </c>
      <c r="B13" s="114">
        <v>1276298841.5799999</v>
      </c>
      <c r="C13" s="114">
        <v>2784.03</v>
      </c>
      <c r="D13" s="114">
        <v>0</v>
      </c>
      <c r="E13" s="114">
        <v>0</v>
      </c>
      <c r="F13" s="114">
        <v>0</v>
      </c>
      <c r="G13" s="114">
        <f t="shared" si="0"/>
        <v>1276298841.5799999</v>
      </c>
      <c r="H13" s="114">
        <f t="shared" si="0"/>
        <v>2784.03</v>
      </c>
      <c r="I13" s="114">
        <f t="shared" si="1"/>
        <v>1276301625.6099999</v>
      </c>
      <c r="J13" s="139" t="s">
        <v>120</v>
      </c>
    </row>
    <row r="14" spans="1:10" x14ac:dyDescent="0.25">
      <c r="A14" s="119" t="s">
        <v>121</v>
      </c>
      <c r="B14" s="114">
        <v>22412273.34</v>
      </c>
      <c r="C14" s="114">
        <v>0</v>
      </c>
      <c r="D14" s="114">
        <v>0</v>
      </c>
      <c r="E14" s="114">
        <v>0</v>
      </c>
      <c r="F14" s="114">
        <v>0</v>
      </c>
      <c r="G14" s="114">
        <f t="shared" si="0"/>
        <v>22412273.34</v>
      </c>
      <c r="H14" s="114">
        <f t="shared" si="0"/>
        <v>0</v>
      </c>
      <c r="I14" s="114">
        <f t="shared" si="1"/>
        <v>22412273.34</v>
      </c>
      <c r="J14" s="139" t="s">
        <v>122</v>
      </c>
    </row>
    <row r="15" spans="1:10" x14ac:dyDescent="0.25">
      <c r="A15" s="119" t="s">
        <v>123</v>
      </c>
      <c r="B15" s="114">
        <v>0</v>
      </c>
      <c r="C15" s="114">
        <v>778526814.48000002</v>
      </c>
      <c r="D15" s="114">
        <v>0</v>
      </c>
      <c r="E15" s="114">
        <v>0</v>
      </c>
      <c r="F15" s="114">
        <v>0</v>
      </c>
      <c r="G15" s="114">
        <f t="shared" si="0"/>
        <v>0</v>
      </c>
      <c r="H15" s="114">
        <f t="shared" si="0"/>
        <v>778526814.48000002</v>
      </c>
      <c r="I15" s="114">
        <f t="shared" ref="I15:I17" si="2">SUM(G15:H15)</f>
        <v>778526814.48000002</v>
      </c>
      <c r="J15" s="139" t="s">
        <v>124</v>
      </c>
    </row>
    <row r="16" spans="1:10" x14ac:dyDescent="0.25">
      <c r="A16" s="119" t="s">
        <v>125</v>
      </c>
      <c r="B16" s="114">
        <v>0</v>
      </c>
      <c r="C16" s="114">
        <v>381938085.19999999</v>
      </c>
      <c r="D16" s="114">
        <v>0</v>
      </c>
      <c r="E16" s="114">
        <v>0</v>
      </c>
      <c r="F16" s="114">
        <v>0</v>
      </c>
      <c r="G16" s="114">
        <f t="shared" si="0"/>
        <v>0</v>
      </c>
      <c r="H16" s="114">
        <f t="shared" si="0"/>
        <v>381938085.19999999</v>
      </c>
      <c r="I16" s="114">
        <f t="shared" si="2"/>
        <v>381938085.19999999</v>
      </c>
      <c r="J16" s="139" t="s">
        <v>126</v>
      </c>
    </row>
    <row r="17" spans="1:11" x14ac:dyDescent="0.25">
      <c r="A17" s="119" t="s">
        <v>127</v>
      </c>
      <c r="B17" s="114">
        <v>0</v>
      </c>
      <c r="C17" s="114">
        <v>36571939.409999996</v>
      </c>
      <c r="D17" s="114">
        <v>0</v>
      </c>
      <c r="E17" s="114">
        <v>0</v>
      </c>
      <c r="F17" s="114">
        <v>0</v>
      </c>
      <c r="G17" s="114">
        <f t="shared" si="0"/>
        <v>0</v>
      </c>
      <c r="H17" s="114">
        <f t="shared" si="0"/>
        <v>36571939.409999996</v>
      </c>
      <c r="I17" s="114">
        <f t="shared" si="2"/>
        <v>36571939.409999996</v>
      </c>
      <c r="J17" s="139" t="s">
        <v>128</v>
      </c>
    </row>
    <row r="18" spans="1:11" x14ac:dyDescent="0.25">
      <c r="A18" s="119" t="s">
        <v>129</v>
      </c>
      <c r="B18" s="114">
        <f t="shared" ref="B18:I18" si="3">SUM(B12:B17)</f>
        <v>2930195894.21</v>
      </c>
      <c r="C18" s="114">
        <f t="shared" si="3"/>
        <v>1197039623.1200001</v>
      </c>
      <c r="D18" s="114">
        <f t="shared" si="3"/>
        <v>0</v>
      </c>
      <c r="E18" s="114">
        <f t="shared" si="3"/>
        <v>0</v>
      </c>
      <c r="F18" s="114">
        <f t="shared" si="3"/>
        <v>0</v>
      </c>
      <c r="G18" s="114">
        <f t="shared" si="3"/>
        <v>2930195894.21</v>
      </c>
      <c r="H18" s="114">
        <f t="shared" si="3"/>
        <v>1197039623.1200001</v>
      </c>
      <c r="I18" s="114">
        <f t="shared" si="3"/>
        <v>4127235517.3299994</v>
      </c>
      <c r="J18" s="140" t="s">
        <v>130</v>
      </c>
    </row>
    <row r="19" spans="1:11" x14ac:dyDescent="0.25">
      <c r="A19" s="115" t="s">
        <v>131</v>
      </c>
      <c r="B19" s="137"/>
      <c r="C19" s="137"/>
      <c r="D19" s="137"/>
      <c r="E19" s="137"/>
      <c r="F19" s="137"/>
      <c r="G19" s="137"/>
      <c r="H19" s="137"/>
      <c r="I19" s="137"/>
      <c r="J19" s="115"/>
    </row>
    <row r="20" spans="1:11" x14ac:dyDescent="0.25">
      <c r="A20" s="119" t="s">
        <v>132</v>
      </c>
      <c r="B20" s="121">
        <v>340232.43</v>
      </c>
      <c r="C20" s="121">
        <v>0</v>
      </c>
      <c r="D20" s="121">
        <v>0</v>
      </c>
      <c r="E20" s="121">
        <v>0</v>
      </c>
      <c r="F20" s="121">
        <v>0</v>
      </c>
      <c r="G20" s="121">
        <f>B20+E20</f>
        <v>340232.43</v>
      </c>
      <c r="H20" s="121">
        <f>C20+F20</f>
        <v>0</v>
      </c>
      <c r="I20" s="121">
        <f>SUM(G20:H20)</f>
        <v>340232.43</v>
      </c>
      <c r="J20" s="139" t="s">
        <v>133</v>
      </c>
    </row>
    <row r="21" spans="1:11" x14ac:dyDescent="0.25">
      <c r="A21" s="119" t="s">
        <v>134</v>
      </c>
      <c r="B21" s="114">
        <f t="shared" ref="B21:I21" si="4">SUM(B20)</f>
        <v>340232.43</v>
      </c>
      <c r="C21" s="114">
        <f t="shared" si="4"/>
        <v>0</v>
      </c>
      <c r="D21" s="114">
        <f t="shared" si="4"/>
        <v>0</v>
      </c>
      <c r="E21" s="114">
        <f t="shared" si="4"/>
        <v>0</v>
      </c>
      <c r="F21" s="114">
        <f t="shared" si="4"/>
        <v>0</v>
      </c>
      <c r="G21" s="114">
        <f t="shared" si="4"/>
        <v>340232.43</v>
      </c>
      <c r="H21" s="114">
        <f t="shared" si="4"/>
        <v>0</v>
      </c>
      <c r="I21" s="114">
        <f t="shared" si="4"/>
        <v>340232.43</v>
      </c>
      <c r="J21" s="140" t="s">
        <v>135</v>
      </c>
    </row>
    <row r="22" spans="1:11" x14ac:dyDescent="0.25">
      <c r="A22" s="115" t="s">
        <v>136</v>
      </c>
      <c r="B22" s="137"/>
      <c r="C22" s="137"/>
      <c r="D22" s="137"/>
      <c r="E22" s="137"/>
      <c r="F22" s="137"/>
      <c r="G22" s="137"/>
      <c r="H22" s="137"/>
      <c r="I22" s="137"/>
      <c r="J22" s="115"/>
    </row>
    <row r="23" spans="1:11" x14ac:dyDescent="0.25">
      <c r="A23" s="119" t="s">
        <v>137</v>
      </c>
      <c r="B23" s="114">
        <v>342473592.88999999</v>
      </c>
      <c r="C23" s="114">
        <v>0</v>
      </c>
      <c r="D23" s="114">
        <v>0</v>
      </c>
      <c r="E23" s="114">
        <v>0</v>
      </c>
      <c r="F23" s="114">
        <v>0</v>
      </c>
      <c r="G23" s="114">
        <f>B23+E23</f>
        <v>342473592.88999999</v>
      </c>
      <c r="H23" s="114">
        <f>C23+F23</f>
        <v>0</v>
      </c>
      <c r="I23" s="114">
        <f>SUM(G23:H23)</f>
        <v>342473592.88999999</v>
      </c>
      <c r="J23" s="139" t="s">
        <v>138</v>
      </c>
      <c r="K23" s="141"/>
    </row>
    <row r="24" spans="1:11" x14ac:dyDescent="0.25">
      <c r="A24" s="119" t="s">
        <v>139</v>
      </c>
      <c r="B24" s="121">
        <v>103647376.77</v>
      </c>
      <c r="C24" s="121">
        <v>0</v>
      </c>
      <c r="D24" s="121">
        <v>0</v>
      </c>
      <c r="E24" s="121">
        <v>0</v>
      </c>
      <c r="F24" s="121">
        <v>0</v>
      </c>
      <c r="G24" s="121">
        <f>B24+E24</f>
        <v>103647376.77</v>
      </c>
      <c r="H24" s="121">
        <f>C24+F24</f>
        <v>0</v>
      </c>
      <c r="I24" s="121">
        <f>SUM(G24:H24)</f>
        <v>103647376.77</v>
      </c>
      <c r="J24" s="139" t="s">
        <v>140</v>
      </c>
    </row>
    <row r="25" spans="1:11" x14ac:dyDescent="0.25">
      <c r="A25" s="119" t="s">
        <v>141</v>
      </c>
      <c r="B25" s="114">
        <f t="shared" ref="B25:I25" si="5">SUM(B23:B24)</f>
        <v>446120969.65999997</v>
      </c>
      <c r="C25" s="114">
        <f t="shared" si="5"/>
        <v>0</v>
      </c>
      <c r="D25" s="114">
        <f t="shared" si="5"/>
        <v>0</v>
      </c>
      <c r="E25" s="114">
        <f t="shared" si="5"/>
        <v>0</v>
      </c>
      <c r="F25" s="114">
        <f t="shared" si="5"/>
        <v>0</v>
      </c>
      <c r="G25" s="114">
        <f t="shared" si="5"/>
        <v>446120969.65999997</v>
      </c>
      <c r="H25" s="114">
        <f t="shared" si="5"/>
        <v>0</v>
      </c>
      <c r="I25" s="114">
        <f t="shared" si="5"/>
        <v>446120969.65999997</v>
      </c>
      <c r="J25" s="140" t="s">
        <v>142</v>
      </c>
    </row>
    <row r="26" spans="1:11" x14ac:dyDescent="0.25">
      <c r="A26" s="115" t="s">
        <v>143</v>
      </c>
      <c r="B26" s="137"/>
      <c r="C26" s="137"/>
      <c r="D26" s="137"/>
      <c r="E26" s="137"/>
      <c r="F26" s="137"/>
      <c r="G26" s="137"/>
      <c r="H26" s="137"/>
      <c r="I26" s="137"/>
      <c r="J26" s="115"/>
    </row>
    <row r="27" spans="1:11" x14ac:dyDescent="0.25">
      <c r="A27" s="119" t="s">
        <v>144</v>
      </c>
      <c r="B27" s="114">
        <v>0</v>
      </c>
      <c r="C27" s="114">
        <v>0</v>
      </c>
      <c r="D27" s="114">
        <v>0</v>
      </c>
      <c r="E27" s="114">
        <v>0</v>
      </c>
      <c r="F27" s="114">
        <v>0</v>
      </c>
      <c r="G27" s="114">
        <f t="shared" ref="G27:H39" si="6">B27+E27</f>
        <v>0</v>
      </c>
      <c r="H27" s="114">
        <f t="shared" si="6"/>
        <v>0</v>
      </c>
      <c r="I27" s="114">
        <f t="shared" ref="I27:I39" si="7">SUM(G27:H27)</f>
        <v>0</v>
      </c>
      <c r="J27" s="139" t="s">
        <v>145</v>
      </c>
    </row>
    <row r="28" spans="1:11" x14ac:dyDescent="0.25">
      <c r="A28" s="119" t="s">
        <v>146</v>
      </c>
      <c r="B28" s="114">
        <v>0</v>
      </c>
      <c r="C28" s="114">
        <v>0</v>
      </c>
      <c r="D28" s="114">
        <v>0</v>
      </c>
      <c r="E28" s="114">
        <v>0</v>
      </c>
      <c r="F28" s="114">
        <v>0</v>
      </c>
      <c r="G28" s="114">
        <f t="shared" si="6"/>
        <v>0</v>
      </c>
      <c r="H28" s="114">
        <f t="shared" si="6"/>
        <v>0</v>
      </c>
      <c r="I28" s="114">
        <f t="shared" si="7"/>
        <v>0</v>
      </c>
      <c r="J28" s="139" t="s">
        <v>147</v>
      </c>
    </row>
    <row r="29" spans="1:11" ht="14.1" customHeight="1" x14ac:dyDescent="0.25">
      <c r="A29" s="119" t="s">
        <v>148</v>
      </c>
      <c r="B29" s="114">
        <v>-1964.79</v>
      </c>
      <c r="C29" s="114">
        <v>0</v>
      </c>
      <c r="D29" s="114">
        <v>0</v>
      </c>
      <c r="E29" s="114">
        <v>0</v>
      </c>
      <c r="F29" s="114">
        <v>0</v>
      </c>
      <c r="G29" s="114">
        <f t="shared" si="6"/>
        <v>-1964.79</v>
      </c>
      <c r="H29" s="114">
        <f t="shared" si="6"/>
        <v>0</v>
      </c>
      <c r="I29" s="114">
        <f t="shared" si="7"/>
        <v>-1964.79</v>
      </c>
      <c r="J29" s="139" t="s">
        <v>149</v>
      </c>
    </row>
    <row r="30" spans="1:11" x14ac:dyDescent="0.25">
      <c r="A30" s="119" t="s">
        <v>150</v>
      </c>
      <c r="B30" s="114">
        <v>17886767.829999998</v>
      </c>
      <c r="C30" s="114">
        <v>0</v>
      </c>
      <c r="D30" s="114">
        <v>0</v>
      </c>
      <c r="E30" s="114">
        <v>0</v>
      </c>
      <c r="F30" s="114">
        <v>0</v>
      </c>
      <c r="G30" s="114">
        <f t="shared" si="6"/>
        <v>17886767.829999998</v>
      </c>
      <c r="H30" s="114">
        <f t="shared" si="6"/>
        <v>0</v>
      </c>
      <c r="I30" s="114">
        <f t="shared" si="7"/>
        <v>17886767.829999998</v>
      </c>
      <c r="J30" s="139" t="s">
        <v>151</v>
      </c>
    </row>
    <row r="31" spans="1:11" x14ac:dyDescent="0.25">
      <c r="A31" s="119" t="s">
        <v>152</v>
      </c>
      <c r="B31" s="114">
        <v>18817321.390000001</v>
      </c>
      <c r="C31" s="114">
        <v>0</v>
      </c>
      <c r="D31" s="114">
        <v>0</v>
      </c>
      <c r="E31" s="114">
        <v>0</v>
      </c>
      <c r="F31" s="114">
        <v>0</v>
      </c>
      <c r="G31" s="114">
        <f t="shared" si="6"/>
        <v>18817321.390000001</v>
      </c>
      <c r="H31" s="114">
        <f t="shared" si="6"/>
        <v>0</v>
      </c>
      <c r="I31" s="114">
        <f t="shared" si="7"/>
        <v>18817321.390000001</v>
      </c>
      <c r="J31" s="139" t="s">
        <v>153</v>
      </c>
    </row>
    <row r="32" spans="1:11" x14ac:dyDescent="0.25">
      <c r="A32" s="119" t="s">
        <v>154</v>
      </c>
      <c r="B32" s="114">
        <v>-16750529.130000001</v>
      </c>
      <c r="C32" s="114">
        <v>0</v>
      </c>
      <c r="D32" s="114">
        <v>0</v>
      </c>
      <c r="E32" s="114">
        <v>0</v>
      </c>
      <c r="F32" s="114">
        <v>0</v>
      </c>
      <c r="G32" s="114">
        <f t="shared" si="6"/>
        <v>-16750529.130000001</v>
      </c>
      <c r="H32" s="114">
        <f t="shared" si="6"/>
        <v>0</v>
      </c>
      <c r="I32" s="114">
        <f t="shared" si="7"/>
        <v>-16750529.130000001</v>
      </c>
      <c r="J32" s="139" t="s">
        <v>155</v>
      </c>
    </row>
    <row r="33" spans="1:11" x14ac:dyDescent="0.25">
      <c r="A33" s="119" t="s">
        <v>156</v>
      </c>
      <c r="B33" s="114">
        <v>26158834.739999998</v>
      </c>
      <c r="C33" s="114">
        <v>0</v>
      </c>
      <c r="D33" s="114">
        <v>0</v>
      </c>
      <c r="E33" s="114">
        <v>0</v>
      </c>
      <c r="F33" s="114">
        <v>0</v>
      </c>
      <c r="G33" s="114">
        <f t="shared" si="6"/>
        <v>26158834.739999998</v>
      </c>
      <c r="H33" s="114">
        <f t="shared" si="6"/>
        <v>0</v>
      </c>
      <c r="I33" s="114">
        <f t="shared" si="7"/>
        <v>26158834.739999998</v>
      </c>
      <c r="J33" s="139" t="s">
        <v>157</v>
      </c>
    </row>
    <row r="34" spans="1:11" x14ac:dyDescent="0.25">
      <c r="A34" s="119" t="s">
        <v>158</v>
      </c>
      <c r="B34" s="114">
        <v>0</v>
      </c>
      <c r="C34" s="114">
        <v>-100.75</v>
      </c>
      <c r="D34" s="114">
        <v>0</v>
      </c>
      <c r="E34" s="114">
        <v>0</v>
      </c>
      <c r="F34" s="114">
        <v>0</v>
      </c>
      <c r="G34" s="114">
        <f t="shared" si="6"/>
        <v>0</v>
      </c>
      <c r="H34" s="114">
        <f t="shared" si="6"/>
        <v>-100.75</v>
      </c>
      <c r="I34" s="114">
        <f t="shared" si="7"/>
        <v>-100.75</v>
      </c>
      <c r="J34" s="139" t="s">
        <v>159</v>
      </c>
    </row>
    <row r="35" spans="1:11" x14ac:dyDescent="0.25">
      <c r="A35" s="119" t="s">
        <v>160</v>
      </c>
      <c r="B35" s="114">
        <v>0</v>
      </c>
      <c r="C35" s="114">
        <v>2646456.91</v>
      </c>
      <c r="D35" s="114">
        <v>0</v>
      </c>
      <c r="E35" s="114">
        <v>0</v>
      </c>
      <c r="F35" s="114">
        <v>0</v>
      </c>
      <c r="G35" s="114">
        <f t="shared" si="6"/>
        <v>0</v>
      </c>
      <c r="H35" s="114">
        <f t="shared" si="6"/>
        <v>2646456.91</v>
      </c>
      <c r="I35" s="114">
        <f t="shared" si="7"/>
        <v>2646456.91</v>
      </c>
      <c r="J35" s="139" t="s">
        <v>161</v>
      </c>
    </row>
    <row r="36" spans="1:11" x14ac:dyDescent="0.25">
      <c r="A36" s="119" t="s">
        <v>162</v>
      </c>
      <c r="B36" s="114">
        <v>0</v>
      </c>
      <c r="C36" s="114">
        <v>3176304.48</v>
      </c>
      <c r="D36" s="114">
        <v>0</v>
      </c>
      <c r="E36" s="114">
        <v>0</v>
      </c>
      <c r="F36" s="114">
        <v>0</v>
      </c>
      <c r="G36" s="114">
        <f t="shared" si="6"/>
        <v>0</v>
      </c>
      <c r="H36" s="114">
        <f t="shared" si="6"/>
        <v>3176304.48</v>
      </c>
      <c r="I36" s="114">
        <f t="shared" si="7"/>
        <v>3176304.48</v>
      </c>
      <c r="J36" s="139" t="s">
        <v>163</v>
      </c>
    </row>
    <row r="37" spans="1:11" x14ac:dyDescent="0.25">
      <c r="A37" s="119" t="s">
        <v>164</v>
      </c>
      <c r="B37" s="114">
        <v>0</v>
      </c>
      <c r="C37" s="114">
        <v>9689.44</v>
      </c>
      <c r="D37" s="114">
        <v>0</v>
      </c>
      <c r="E37" s="114">
        <v>0</v>
      </c>
      <c r="F37" s="114">
        <v>0</v>
      </c>
      <c r="G37" s="114">
        <f t="shared" si="6"/>
        <v>0</v>
      </c>
      <c r="H37" s="114">
        <f t="shared" si="6"/>
        <v>9689.44</v>
      </c>
      <c r="I37" s="114">
        <f t="shared" si="7"/>
        <v>9689.44</v>
      </c>
      <c r="J37" s="139" t="s">
        <v>165</v>
      </c>
    </row>
    <row r="38" spans="1:11" x14ac:dyDescent="0.25">
      <c r="A38" s="119" t="s">
        <v>166</v>
      </c>
      <c r="B38" s="114">
        <v>0</v>
      </c>
      <c r="C38" s="114">
        <v>159193507.53999999</v>
      </c>
      <c r="D38" s="114">
        <v>0</v>
      </c>
      <c r="E38" s="114">
        <v>0</v>
      </c>
      <c r="F38" s="114">
        <v>0</v>
      </c>
      <c r="G38" s="114">
        <f t="shared" si="6"/>
        <v>0</v>
      </c>
      <c r="H38" s="114">
        <f t="shared" si="6"/>
        <v>159193507.53999999</v>
      </c>
      <c r="I38" s="114">
        <f t="shared" si="7"/>
        <v>159193507.53999999</v>
      </c>
      <c r="J38" s="139" t="s">
        <v>167</v>
      </c>
    </row>
    <row r="39" spans="1:11" x14ac:dyDescent="0.25">
      <c r="A39" s="119" t="s">
        <v>168</v>
      </c>
      <c r="B39" s="121">
        <v>0</v>
      </c>
      <c r="C39" s="121">
        <v>0</v>
      </c>
      <c r="D39" s="121">
        <v>0</v>
      </c>
      <c r="E39" s="121">
        <v>0</v>
      </c>
      <c r="F39" s="121">
        <v>0</v>
      </c>
      <c r="G39" s="121">
        <f t="shared" si="6"/>
        <v>0</v>
      </c>
      <c r="H39" s="121">
        <f t="shared" si="6"/>
        <v>0</v>
      </c>
      <c r="I39" s="121">
        <f t="shared" si="7"/>
        <v>0</v>
      </c>
      <c r="J39" s="139" t="s">
        <v>169</v>
      </c>
    </row>
    <row r="40" spans="1:11" x14ac:dyDescent="0.25">
      <c r="A40" s="119" t="s">
        <v>170</v>
      </c>
      <c r="B40" s="114">
        <f t="shared" ref="B40:I40" si="8">SUM(B27:B39)</f>
        <v>46110430.039999992</v>
      </c>
      <c r="C40" s="114">
        <f t="shared" si="8"/>
        <v>165025857.62</v>
      </c>
      <c r="D40" s="114">
        <f t="shared" si="8"/>
        <v>0</v>
      </c>
      <c r="E40" s="114">
        <f t="shared" si="8"/>
        <v>0</v>
      </c>
      <c r="F40" s="114">
        <f t="shared" si="8"/>
        <v>0</v>
      </c>
      <c r="G40" s="114">
        <f t="shared" si="8"/>
        <v>46110430.039999992</v>
      </c>
      <c r="H40" s="114">
        <f t="shared" si="8"/>
        <v>165025857.62</v>
      </c>
      <c r="I40" s="114">
        <f t="shared" si="8"/>
        <v>211136287.65999997</v>
      </c>
      <c r="J40" s="140" t="s">
        <v>171</v>
      </c>
    </row>
    <row r="41" spans="1:11" x14ac:dyDescent="0.25">
      <c r="A41" s="116" t="s">
        <v>172</v>
      </c>
      <c r="B41" s="142">
        <f t="shared" ref="B41:I41" si="9">B18+B21+B25+B40</f>
        <v>3422767526.3399997</v>
      </c>
      <c r="C41" s="142">
        <f t="shared" si="9"/>
        <v>1362065480.7400002</v>
      </c>
      <c r="D41" s="142">
        <f t="shared" si="9"/>
        <v>0</v>
      </c>
      <c r="E41" s="142">
        <f t="shared" si="9"/>
        <v>0</v>
      </c>
      <c r="F41" s="142">
        <f t="shared" si="9"/>
        <v>0</v>
      </c>
      <c r="G41" s="142">
        <f t="shared" si="9"/>
        <v>3422767526.3399997</v>
      </c>
      <c r="H41" s="142">
        <f t="shared" si="9"/>
        <v>1362065480.7400002</v>
      </c>
      <c r="I41" s="142">
        <f t="shared" si="9"/>
        <v>4784833007.079999</v>
      </c>
      <c r="J41" s="140" t="s">
        <v>173</v>
      </c>
    </row>
    <row r="42" spans="1:11" x14ac:dyDescent="0.25">
      <c r="A42" s="135"/>
      <c r="B42" s="137"/>
      <c r="C42" s="137"/>
      <c r="D42" s="137"/>
      <c r="E42" s="137"/>
      <c r="F42" s="137"/>
      <c r="G42" s="137"/>
      <c r="H42" s="137"/>
      <c r="I42" s="137"/>
    </row>
    <row r="43" spans="1:11" x14ac:dyDescent="0.25">
      <c r="A43" s="116" t="s">
        <v>174</v>
      </c>
      <c r="B43" s="137"/>
      <c r="C43" s="137"/>
      <c r="D43" s="137"/>
      <c r="E43" s="137"/>
      <c r="F43" s="137"/>
      <c r="G43" s="137"/>
      <c r="H43" s="137"/>
      <c r="I43" s="137"/>
      <c r="J43" s="116"/>
    </row>
    <row r="44" spans="1:11" x14ac:dyDescent="0.25">
      <c r="A44" s="115" t="s">
        <v>175</v>
      </c>
      <c r="B44" s="137"/>
      <c r="C44" s="137"/>
      <c r="D44" s="137"/>
      <c r="E44" s="137"/>
      <c r="F44" s="137"/>
      <c r="G44" s="137"/>
      <c r="H44" s="137"/>
      <c r="I44" s="137"/>
    </row>
    <row r="45" spans="1:11" x14ac:dyDescent="0.25">
      <c r="A45" s="119" t="s">
        <v>176</v>
      </c>
      <c r="B45" s="114">
        <v>53116726.75</v>
      </c>
      <c r="C45" s="114">
        <v>0</v>
      </c>
      <c r="D45" s="114">
        <v>0</v>
      </c>
      <c r="E45" s="114">
        <v>0</v>
      </c>
      <c r="F45" s="114">
        <v>0</v>
      </c>
      <c r="G45" s="114">
        <f>B45+E45</f>
        <v>53116726.75</v>
      </c>
      <c r="H45" s="114">
        <f>C45+F45</f>
        <v>0</v>
      </c>
      <c r="I45" s="114">
        <f>SUM(G45:H45)</f>
        <v>53116726.75</v>
      </c>
      <c r="J45" s="120" t="s">
        <v>177</v>
      </c>
    </row>
    <row r="46" spans="1:11" x14ac:dyDescent="0.25">
      <c r="A46" s="119" t="s">
        <v>178</v>
      </c>
      <c r="B46" s="121">
        <v>303332835.24000001</v>
      </c>
      <c r="C46" s="121">
        <v>0</v>
      </c>
      <c r="D46" s="121">
        <v>0</v>
      </c>
      <c r="E46" s="121">
        <v>0</v>
      </c>
      <c r="F46" s="121">
        <v>0</v>
      </c>
      <c r="G46" s="121">
        <f>B46+E46</f>
        <v>303332835.24000001</v>
      </c>
      <c r="H46" s="121">
        <f>C46+F46</f>
        <v>0</v>
      </c>
      <c r="I46" s="121">
        <f>SUM(G46:H46)</f>
        <v>303332835.24000001</v>
      </c>
      <c r="J46" s="120" t="s">
        <v>179</v>
      </c>
      <c r="K46" s="117"/>
    </row>
    <row r="47" spans="1:11" x14ac:dyDescent="0.25">
      <c r="A47" s="119" t="s">
        <v>180</v>
      </c>
      <c r="B47" s="114">
        <f t="shared" ref="B47:I47" si="10">SUM(B45:B46)</f>
        <v>356449561.99000001</v>
      </c>
      <c r="C47" s="114">
        <f t="shared" si="10"/>
        <v>0</v>
      </c>
      <c r="D47" s="114">
        <f t="shared" si="10"/>
        <v>0</v>
      </c>
      <c r="E47" s="114">
        <f t="shared" si="10"/>
        <v>0</v>
      </c>
      <c r="F47" s="114">
        <f t="shared" si="10"/>
        <v>0</v>
      </c>
      <c r="G47" s="114">
        <f t="shared" si="10"/>
        <v>356449561.99000001</v>
      </c>
      <c r="H47" s="114">
        <f t="shared" si="10"/>
        <v>0</v>
      </c>
      <c r="I47" s="114">
        <f t="shared" si="10"/>
        <v>356449561.99000001</v>
      </c>
      <c r="J47" s="140" t="s">
        <v>181</v>
      </c>
    </row>
    <row r="48" spans="1:11" x14ac:dyDescent="0.25">
      <c r="A48" s="115" t="s">
        <v>182</v>
      </c>
      <c r="B48" s="137"/>
      <c r="C48" s="137"/>
      <c r="D48" s="137"/>
      <c r="E48" s="137"/>
      <c r="F48" s="137"/>
      <c r="G48" s="137"/>
      <c r="H48" s="137"/>
      <c r="I48" s="137"/>
    </row>
    <row r="49" spans="1:12" x14ac:dyDescent="0.25">
      <c r="A49" s="119" t="s">
        <v>183</v>
      </c>
      <c r="B49" s="114">
        <v>1083731021.8</v>
      </c>
      <c r="C49" s="114">
        <v>0</v>
      </c>
      <c r="D49" s="114">
        <v>0</v>
      </c>
      <c r="E49" s="114">
        <v>0</v>
      </c>
      <c r="F49" s="114">
        <v>0</v>
      </c>
      <c r="G49" s="114">
        <f t="shared" ref="G49:H55" si="11">B49+E49</f>
        <v>1083731021.8</v>
      </c>
      <c r="H49" s="114">
        <f t="shared" si="11"/>
        <v>0</v>
      </c>
      <c r="I49" s="114">
        <f t="shared" ref="I49" si="12">SUM(G49:H49)</f>
        <v>1083731021.8</v>
      </c>
      <c r="J49" s="120" t="s">
        <v>184</v>
      </c>
    </row>
    <row r="50" spans="1:12" x14ac:dyDescent="0.25">
      <c r="A50" s="119" t="s">
        <v>185</v>
      </c>
      <c r="B50" s="114">
        <v>2292541.9300000002</v>
      </c>
      <c r="C50" s="114">
        <v>0</v>
      </c>
      <c r="D50" s="114">
        <v>0</v>
      </c>
      <c r="E50" s="114">
        <v>0</v>
      </c>
      <c r="F50" s="114">
        <v>0</v>
      </c>
      <c r="G50" s="114">
        <f t="shared" si="11"/>
        <v>2292541.9300000002</v>
      </c>
      <c r="H50" s="114">
        <f t="shared" si="11"/>
        <v>0</v>
      </c>
      <c r="I50" s="114">
        <f t="shared" ref="I50:I55" si="13">SUM(G50:H50)</f>
        <v>2292541.9300000002</v>
      </c>
      <c r="J50" s="120" t="s">
        <v>186</v>
      </c>
    </row>
    <row r="51" spans="1:12" x14ac:dyDescent="0.25">
      <c r="A51" s="119" t="s">
        <v>187</v>
      </c>
      <c r="B51" s="114">
        <v>0</v>
      </c>
      <c r="C51" s="114">
        <v>426599855.31</v>
      </c>
      <c r="D51" s="114">
        <v>0</v>
      </c>
      <c r="E51" s="114">
        <v>0</v>
      </c>
      <c r="F51" s="114">
        <v>0</v>
      </c>
      <c r="G51" s="114">
        <f t="shared" si="11"/>
        <v>0</v>
      </c>
      <c r="H51" s="114">
        <f t="shared" si="11"/>
        <v>426599855.31</v>
      </c>
      <c r="I51" s="114">
        <f t="shared" si="13"/>
        <v>426599855.31</v>
      </c>
      <c r="J51" s="120" t="s">
        <v>188</v>
      </c>
    </row>
    <row r="52" spans="1:12" x14ac:dyDescent="0.25">
      <c r="A52" s="119" t="s">
        <v>189</v>
      </c>
      <c r="B52" s="114">
        <v>0</v>
      </c>
      <c r="C52" s="114">
        <v>126424801</v>
      </c>
      <c r="D52" s="114">
        <v>0</v>
      </c>
      <c r="E52" s="114">
        <v>0</v>
      </c>
      <c r="F52" s="114">
        <v>0</v>
      </c>
      <c r="G52" s="114">
        <f t="shared" si="11"/>
        <v>0</v>
      </c>
      <c r="H52" s="114">
        <f t="shared" si="11"/>
        <v>126424801</v>
      </c>
      <c r="I52" s="114">
        <f t="shared" si="13"/>
        <v>126424801</v>
      </c>
      <c r="J52" s="120" t="s">
        <v>190</v>
      </c>
    </row>
    <row r="53" spans="1:12" x14ac:dyDescent="0.25">
      <c r="A53" s="119" t="s">
        <v>191</v>
      </c>
      <c r="B53" s="114">
        <v>0</v>
      </c>
      <c r="C53" s="114">
        <v>-102290736.48999999</v>
      </c>
      <c r="D53" s="114">
        <v>0</v>
      </c>
      <c r="E53" s="114">
        <v>0</v>
      </c>
      <c r="F53" s="114">
        <v>0</v>
      </c>
      <c r="G53" s="114">
        <f t="shared" si="11"/>
        <v>0</v>
      </c>
      <c r="H53" s="114">
        <f t="shared" si="11"/>
        <v>-102290736.48999999</v>
      </c>
      <c r="I53" s="114">
        <f t="shared" si="13"/>
        <v>-102290736.48999999</v>
      </c>
      <c r="J53" s="120" t="s">
        <v>192</v>
      </c>
    </row>
    <row r="54" spans="1:12" x14ac:dyDescent="0.25">
      <c r="A54" s="119" t="s">
        <v>193</v>
      </c>
      <c r="B54" s="114">
        <v>0</v>
      </c>
      <c r="C54" s="114">
        <v>54114932.520000003</v>
      </c>
      <c r="D54" s="114">
        <v>0</v>
      </c>
      <c r="E54" s="114">
        <v>0</v>
      </c>
      <c r="F54" s="114">
        <v>0</v>
      </c>
      <c r="G54" s="114">
        <f t="shared" si="11"/>
        <v>0</v>
      </c>
      <c r="H54" s="114">
        <f t="shared" si="11"/>
        <v>54114932.520000003</v>
      </c>
      <c r="I54" s="114">
        <f t="shared" si="13"/>
        <v>54114932.520000003</v>
      </c>
      <c r="J54" s="120" t="s">
        <v>194</v>
      </c>
    </row>
    <row r="55" spans="1:12" x14ac:dyDescent="0.25">
      <c r="A55" s="119" t="s">
        <v>195</v>
      </c>
      <c r="B55" s="121">
        <v>0</v>
      </c>
      <c r="C55" s="121">
        <v>-45584858.5</v>
      </c>
      <c r="D55" s="121">
        <v>0</v>
      </c>
      <c r="E55" s="121">
        <v>0</v>
      </c>
      <c r="F55" s="121">
        <v>0</v>
      </c>
      <c r="G55" s="121">
        <f t="shared" si="11"/>
        <v>0</v>
      </c>
      <c r="H55" s="121">
        <f t="shared" si="11"/>
        <v>-45584858.5</v>
      </c>
      <c r="I55" s="121">
        <f t="shared" si="13"/>
        <v>-45584858.5</v>
      </c>
      <c r="J55" s="120" t="s">
        <v>196</v>
      </c>
      <c r="K55" s="143"/>
    </row>
    <row r="56" spans="1:12" x14ac:dyDescent="0.25">
      <c r="A56" s="119" t="s">
        <v>197</v>
      </c>
      <c r="B56" s="114">
        <f t="shared" ref="B56:I56" si="14">SUM(B49:B55)</f>
        <v>1086023563.73</v>
      </c>
      <c r="C56" s="114">
        <f t="shared" si="14"/>
        <v>459263993.83999991</v>
      </c>
      <c r="D56" s="114">
        <f t="shared" si="14"/>
        <v>0</v>
      </c>
      <c r="E56" s="114">
        <f t="shared" si="14"/>
        <v>0</v>
      </c>
      <c r="F56" s="114">
        <f t="shared" si="14"/>
        <v>0</v>
      </c>
      <c r="G56" s="114">
        <f t="shared" si="14"/>
        <v>1086023563.73</v>
      </c>
      <c r="H56" s="114">
        <f t="shared" si="14"/>
        <v>459263993.83999991</v>
      </c>
      <c r="I56" s="114">
        <f t="shared" si="14"/>
        <v>1545287557.5699999</v>
      </c>
      <c r="J56" s="140" t="s">
        <v>198</v>
      </c>
      <c r="K56" s="143"/>
    </row>
    <row r="57" spans="1:12" x14ac:dyDescent="0.25">
      <c r="A57" s="115" t="s">
        <v>199</v>
      </c>
      <c r="B57" s="137"/>
      <c r="C57" s="137"/>
      <c r="D57" s="137"/>
      <c r="E57" s="137"/>
      <c r="F57" s="137"/>
      <c r="G57" s="137"/>
      <c r="H57" s="137"/>
      <c r="I57" s="137"/>
      <c r="J57" s="115"/>
    </row>
    <row r="58" spans="1:12" x14ac:dyDescent="0.25">
      <c r="A58" s="119" t="s">
        <v>200</v>
      </c>
      <c r="B58" s="121">
        <v>165260344.90000001</v>
      </c>
      <c r="C58" s="121">
        <v>0</v>
      </c>
      <c r="D58" s="121">
        <v>0</v>
      </c>
      <c r="E58" s="121">
        <v>0</v>
      </c>
      <c r="F58" s="121">
        <v>0</v>
      </c>
      <c r="G58" s="121">
        <f>B58+E58</f>
        <v>165260344.90000001</v>
      </c>
      <c r="H58" s="121">
        <f>C58+F58</f>
        <v>0</v>
      </c>
      <c r="I58" s="121">
        <f>SUM(G58:H58)</f>
        <v>165260344.90000001</v>
      </c>
      <c r="J58" s="120" t="s">
        <v>201</v>
      </c>
    </row>
    <row r="59" spans="1:12" x14ac:dyDescent="0.25">
      <c r="A59" s="119" t="s">
        <v>202</v>
      </c>
      <c r="B59" s="114">
        <f t="shared" ref="B59:I59" si="15">SUM(B58)</f>
        <v>165260344.90000001</v>
      </c>
      <c r="C59" s="114">
        <f t="shared" si="15"/>
        <v>0</v>
      </c>
      <c r="D59" s="114">
        <f t="shared" si="15"/>
        <v>0</v>
      </c>
      <c r="E59" s="114">
        <f t="shared" si="15"/>
        <v>0</v>
      </c>
      <c r="F59" s="114">
        <f t="shared" si="15"/>
        <v>0</v>
      </c>
      <c r="G59" s="114">
        <f t="shared" si="15"/>
        <v>165260344.90000001</v>
      </c>
      <c r="H59" s="114">
        <f t="shared" si="15"/>
        <v>0</v>
      </c>
      <c r="I59" s="114">
        <f t="shared" si="15"/>
        <v>165260344.90000001</v>
      </c>
      <c r="J59" s="140" t="s">
        <v>203</v>
      </c>
    </row>
    <row r="60" spans="1:12" x14ac:dyDescent="0.25">
      <c r="A60" s="115" t="s">
        <v>204</v>
      </c>
      <c r="B60" s="137"/>
      <c r="C60" s="137"/>
      <c r="D60" s="137"/>
      <c r="E60" s="137"/>
      <c r="F60" s="137"/>
      <c r="G60" s="137"/>
      <c r="H60" s="137"/>
      <c r="I60" s="137"/>
      <c r="J60" s="115"/>
    </row>
    <row r="61" spans="1:12" x14ac:dyDescent="0.25">
      <c r="A61" s="119" t="s">
        <v>205</v>
      </c>
      <c r="B61" s="121">
        <v>-84594342.790000007</v>
      </c>
      <c r="C61" s="121">
        <v>0</v>
      </c>
      <c r="D61" s="121">
        <v>0</v>
      </c>
      <c r="E61" s="121">
        <v>0</v>
      </c>
      <c r="F61" s="121">
        <v>0</v>
      </c>
      <c r="G61" s="121">
        <f>B61+E61</f>
        <v>-84594342.790000007</v>
      </c>
      <c r="H61" s="121">
        <f>C61+F61</f>
        <v>0</v>
      </c>
      <c r="I61" s="121">
        <f>SUM(G61:H61)</f>
        <v>-84594342.790000007</v>
      </c>
      <c r="J61" s="120" t="s">
        <v>206</v>
      </c>
    </row>
    <row r="62" spans="1:12" x14ac:dyDescent="0.25">
      <c r="A62" s="119" t="s">
        <v>207</v>
      </c>
      <c r="B62" s="114">
        <f t="shared" ref="B62:I62" si="16">SUM(B61)</f>
        <v>-84594342.790000007</v>
      </c>
      <c r="C62" s="114">
        <f t="shared" si="16"/>
        <v>0</v>
      </c>
      <c r="D62" s="114">
        <f t="shared" si="16"/>
        <v>0</v>
      </c>
      <c r="E62" s="114">
        <f t="shared" si="16"/>
        <v>0</v>
      </c>
      <c r="F62" s="114">
        <f t="shared" si="16"/>
        <v>0</v>
      </c>
      <c r="G62" s="114">
        <f t="shared" si="16"/>
        <v>-84594342.790000007</v>
      </c>
      <c r="H62" s="114">
        <f t="shared" si="16"/>
        <v>0</v>
      </c>
      <c r="I62" s="114">
        <f t="shared" si="16"/>
        <v>-84594342.790000007</v>
      </c>
      <c r="J62" s="140" t="s">
        <v>208</v>
      </c>
    </row>
    <row r="63" spans="1:12" x14ac:dyDescent="0.25">
      <c r="A63" s="116" t="s">
        <v>209</v>
      </c>
      <c r="B63" s="144">
        <f t="shared" ref="B63:I63" si="17">B47+B56+B59+B62</f>
        <v>1523139127.8300002</v>
      </c>
      <c r="C63" s="144">
        <f t="shared" si="17"/>
        <v>459263993.83999991</v>
      </c>
      <c r="D63" s="144">
        <f t="shared" si="17"/>
        <v>0</v>
      </c>
      <c r="E63" s="118">
        <f t="shared" si="17"/>
        <v>0</v>
      </c>
      <c r="F63" s="118">
        <f t="shared" si="17"/>
        <v>0</v>
      </c>
      <c r="G63" s="144">
        <f t="shared" si="17"/>
        <v>1523139127.8300002</v>
      </c>
      <c r="H63" s="144">
        <f t="shared" si="17"/>
        <v>459263993.83999991</v>
      </c>
      <c r="I63" s="144">
        <f t="shared" si="17"/>
        <v>1982403121.6700001</v>
      </c>
      <c r="J63" s="140" t="s">
        <v>210</v>
      </c>
      <c r="L63" s="143"/>
    </row>
    <row r="64" spans="1:12" x14ac:dyDescent="0.25">
      <c r="A64" s="135"/>
      <c r="B64" s="121"/>
      <c r="C64" s="121"/>
      <c r="D64" s="121"/>
      <c r="E64" s="121"/>
      <c r="F64" s="121"/>
      <c r="G64" s="121"/>
      <c r="H64" s="121"/>
      <c r="I64" s="121"/>
      <c r="J64" s="116"/>
    </row>
    <row r="65" spans="1:10" ht="15.75" thickBot="1" x14ac:dyDescent="0.3">
      <c r="A65" s="116" t="s">
        <v>211</v>
      </c>
      <c r="B65" s="145">
        <f t="shared" ref="B65:I65" si="18">B41-B63</f>
        <v>1899628398.5099995</v>
      </c>
      <c r="C65" s="145">
        <f t="shared" si="18"/>
        <v>902801486.90000033</v>
      </c>
      <c r="D65" s="145">
        <f t="shared" si="18"/>
        <v>0</v>
      </c>
      <c r="E65" s="145">
        <f t="shared" si="18"/>
        <v>0</v>
      </c>
      <c r="F65" s="145">
        <f t="shared" si="18"/>
        <v>0</v>
      </c>
      <c r="G65" s="145">
        <f t="shared" si="18"/>
        <v>1899628398.5099995</v>
      </c>
      <c r="H65" s="145">
        <f t="shared" si="18"/>
        <v>902801486.90000033</v>
      </c>
      <c r="I65" s="145">
        <f t="shared" si="18"/>
        <v>2802429885.4099989</v>
      </c>
      <c r="J65" s="119"/>
    </row>
    <row r="66" spans="1:10" ht="15.75" thickTop="1" x14ac:dyDescent="0.25">
      <c r="A66" s="135"/>
      <c r="B66" s="137"/>
      <c r="C66" s="137"/>
      <c r="D66" s="137"/>
      <c r="E66" s="137"/>
      <c r="F66" s="137"/>
      <c r="G66" s="137"/>
      <c r="H66" s="137"/>
      <c r="I66" s="137"/>
      <c r="J66" s="116"/>
    </row>
    <row r="67" spans="1:10" x14ac:dyDescent="0.25">
      <c r="A67" s="116" t="s">
        <v>212</v>
      </c>
      <c r="B67" s="137"/>
      <c r="C67" s="137"/>
      <c r="D67" s="137"/>
      <c r="E67" s="137"/>
      <c r="F67" s="137"/>
      <c r="G67" s="137"/>
      <c r="H67" s="137"/>
      <c r="I67" s="137"/>
      <c r="J67" s="119"/>
    </row>
    <row r="68" spans="1:10" x14ac:dyDescent="0.25">
      <c r="A68" s="119" t="s">
        <v>213</v>
      </c>
      <c r="B68" s="137"/>
      <c r="C68" s="137"/>
      <c r="D68" s="137"/>
      <c r="E68" s="137"/>
      <c r="F68" s="137"/>
      <c r="G68" s="137"/>
      <c r="H68" s="137"/>
      <c r="I68" s="137"/>
      <c r="J68" s="115"/>
    </row>
    <row r="69" spans="1:10" x14ac:dyDescent="0.25">
      <c r="A69" s="115" t="s">
        <v>214</v>
      </c>
      <c r="B69" s="137"/>
      <c r="C69" s="137"/>
      <c r="D69" s="137"/>
      <c r="E69" s="137"/>
      <c r="F69" s="137"/>
      <c r="G69" s="137"/>
      <c r="H69" s="137"/>
      <c r="I69" s="137"/>
    </row>
    <row r="70" spans="1:10" x14ac:dyDescent="0.25">
      <c r="A70" s="119" t="s">
        <v>215</v>
      </c>
      <c r="B70" s="114">
        <v>1405581.09</v>
      </c>
      <c r="C70" s="114">
        <v>0</v>
      </c>
      <c r="D70" s="114">
        <v>0</v>
      </c>
      <c r="E70" s="114">
        <v>0</v>
      </c>
      <c r="F70" s="114">
        <v>0</v>
      </c>
      <c r="G70" s="114">
        <f t="shared" ref="G70:H133" si="19">B70+E70</f>
        <v>1405581.09</v>
      </c>
      <c r="H70" s="114">
        <f t="shared" si="19"/>
        <v>0</v>
      </c>
      <c r="I70" s="114">
        <f t="shared" ref="I70:I133" si="20">SUM(G70:H70)</f>
        <v>1405581.09</v>
      </c>
      <c r="J70" s="120" t="s">
        <v>216</v>
      </c>
    </row>
    <row r="71" spans="1:10" x14ac:dyDescent="0.25">
      <c r="A71" s="119" t="s">
        <v>217</v>
      </c>
      <c r="B71" s="114">
        <v>7772071.8600000003</v>
      </c>
      <c r="C71" s="114">
        <v>0</v>
      </c>
      <c r="D71" s="114">
        <v>0</v>
      </c>
      <c r="E71" s="114">
        <v>0</v>
      </c>
      <c r="F71" s="114">
        <v>0</v>
      </c>
      <c r="G71" s="114">
        <f t="shared" si="19"/>
        <v>7772071.8600000003</v>
      </c>
      <c r="H71" s="114">
        <f t="shared" si="19"/>
        <v>0</v>
      </c>
      <c r="I71" s="114">
        <f t="shared" si="20"/>
        <v>7772071.8600000003</v>
      </c>
      <c r="J71" s="120" t="s">
        <v>218</v>
      </c>
    </row>
    <row r="72" spans="1:10" x14ac:dyDescent="0.25">
      <c r="A72" s="119" t="s">
        <v>219</v>
      </c>
      <c r="B72" s="114">
        <v>2406980.17</v>
      </c>
      <c r="C72" s="114">
        <v>0</v>
      </c>
      <c r="D72" s="114">
        <v>0</v>
      </c>
      <c r="E72" s="114">
        <v>0</v>
      </c>
      <c r="F72" s="114">
        <v>0</v>
      </c>
      <c r="G72" s="114">
        <f t="shared" si="19"/>
        <v>2406980.17</v>
      </c>
      <c r="H72" s="114">
        <f t="shared" si="19"/>
        <v>0</v>
      </c>
      <c r="I72" s="114">
        <f t="shared" si="20"/>
        <v>2406980.17</v>
      </c>
      <c r="J72" s="120" t="s">
        <v>220</v>
      </c>
    </row>
    <row r="73" spans="1:10" x14ac:dyDescent="0.25">
      <c r="A73" s="119" t="s">
        <v>221</v>
      </c>
      <c r="B73" s="114">
        <v>10683448.16</v>
      </c>
      <c r="C73" s="114">
        <v>0</v>
      </c>
      <c r="D73" s="114">
        <v>0</v>
      </c>
      <c r="E73" s="114">
        <v>0</v>
      </c>
      <c r="F73" s="114">
        <v>0</v>
      </c>
      <c r="G73" s="114">
        <f t="shared" si="19"/>
        <v>10683448.16</v>
      </c>
      <c r="H73" s="114">
        <f t="shared" si="19"/>
        <v>0</v>
      </c>
      <c r="I73" s="114">
        <f t="shared" si="20"/>
        <v>10683448.16</v>
      </c>
      <c r="J73" s="120" t="s">
        <v>222</v>
      </c>
    </row>
    <row r="74" spans="1:10" x14ac:dyDescent="0.25">
      <c r="A74" s="119" t="s">
        <v>223</v>
      </c>
      <c r="B74" s="114">
        <v>0</v>
      </c>
      <c r="C74" s="114">
        <v>0</v>
      </c>
      <c r="D74" s="114">
        <v>0</v>
      </c>
      <c r="E74" s="114">
        <v>0</v>
      </c>
      <c r="F74" s="114">
        <v>0</v>
      </c>
      <c r="G74" s="114">
        <f t="shared" si="19"/>
        <v>0</v>
      </c>
      <c r="H74" s="114">
        <f t="shared" si="19"/>
        <v>0</v>
      </c>
      <c r="I74" s="114">
        <f t="shared" si="20"/>
        <v>0</v>
      </c>
      <c r="J74" s="120" t="s">
        <v>224</v>
      </c>
    </row>
    <row r="75" spans="1:10" x14ac:dyDescent="0.25">
      <c r="A75" s="119" t="s">
        <v>225</v>
      </c>
      <c r="B75" s="114">
        <v>685513.84</v>
      </c>
      <c r="C75" s="114">
        <v>0</v>
      </c>
      <c r="D75" s="114">
        <v>0</v>
      </c>
      <c r="E75" s="114">
        <v>0</v>
      </c>
      <c r="F75" s="114">
        <v>0</v>
      </c>
      <c r="G75" s="114">
        <f t="shared" si="19"/>
        <v>685513.84</v>
      </c>
      <c r="H75" s="114">
        <f t="shared" si="19"/>
        <v>0</v>
      </c>
      <c r="I75" s="114">
        <f t="shared" si="20"/>
        <v>685513.84</v>
      </c>
      <c r="J75" s="120" t="s">
        <v>226</v>
      </c>
    </row>
    <row r="76" spans="1:10" x14ac:dyDescent="0.25">
      <c r="A76" s="119" t="s">
        <v>227</v>
      </c>
      <c r="B76" s="114">
        <v>1593138.04</v>
      </c>
      <c r="C76" s="114">
        <v>0</v>
      </c>
      <c r="D76" s="114">
        <v>0</v>
      </c>
      <c r="E76" s="114">
        <v>0</v>
      </c>
      <c r="F76" s="114">
        <v>0</v>
      </c>
      <c r="G76" s="114">
        <f t="shared" si="19"/>
        <v>1593138.04</v>
      </c>
      <c r="H76" s="114">
        <f t="shared" si="19"/>
        <v>0</v>
      </c>
      <c r="I76" s="114">
        <f t="shared" si="20"/>
        <v>1593138.04</v>
      </c>
      <c r="J76" s="120" t="s">
        <v>228</v>
      </c>
    </row>
    <row r="77" spans="1:10" x14ac:dyDescent="0.25">
      <c r="A77" s="119" t="s">
        <v>229</v>
      </c>
      <c r="B77" s="114">
        <v>12922625.529999999</v>
      </c>
      <c r="C77" s="114">
        <v>0</v>
      </c>
      <c r="D77" s="114">
        <v>0</v>
      </c>
      <c r="E77" s="114">
        <v>0</v>
      </c>
      <c r="F77" s="114">
        <v>0</v>
      </c>
      <c r="G77" s="114">
        <f t="shared" si="19"/>
        <v>12922625.529999999</v>
      </c>
      <c r="H77" s="114">
        <f t="shared" si="19"/>
        <v>0</v>
      </c>
      <c r="I77" s="114">
        <f t="shared" si="20"/>
        <v>12922625.529999999</v>
      </c>
      <c r="J77" s="120" t="s">
        <v>230</v>
      </c>
    </row>
    <row r="78" spans="1:10" x14ac:dyDescent="0.25">
      <c r="A78" s="119" t="s">
        <v>231</v>
      </c>
      <c r="B78" s="114">
        <v>6557720.1399999997</v>
      </c>
      <c r="C78" s="114">
        <v>0</v>
      </c>
      <c r="D78" s="114">
        <v>0</v>
      </c>
      <c r="E78" s="114">
        <v>0</v>
      </c>
      <c r="F78" s="114">
        <v>0</v>
      </c>
      <c r="G78" s="114">
        <f t="shared" si="19"/>
        <v>6557720.1399999997</v>
      </c>
      <c r="H78" s="114">
        <f t="shared" si="19"/>
        <v>0</v>
      </c>
      <c r="I78" s="114">
        <f t="shared" si="20"/>
        <v>6557720.1399999997</v>
      </c>
      <c r="J78" s="120" t="s">
        <v>232</v>
      </c>
    </row>
    <row r="79" spans="1:10" x14ac:dyDescent="0.25">
      <c r="A79" s="119" t="s">
        <v>233</v>
      </c>
      <c r="B79" s="114">
        <v>1422176.98</v>
      </c>
      <c r="C79" s="114">
        <v>0</v>
      </c>
      <c r="D79" s="114">
        <v>0</v>
      </c>
      <c r="E79" s="114">
        <v>0</v>
      </c>
      <c r="F79" s="114">
        <v>0</v>
      </c>
      <c r="G79" s="114">
        <f t="shared" si="19"/>
        <v>1422176.98</v>
      </c>
      <c r="H79" s="114">
        <f t="shared" si="19"/>
        <v>0</v>
      </c>
      <c r="I79" s="114">
        <f t="shared" si="20"/>
        <v>1422176.98</v>
      </c>
      <c r="J79" s="120" t="s">
        <v>234</v>
      </c>
    </row>
    <row r="80" spans="1:10" x14ac:dyDescent="0.25">
      <c r="A80" s="119" t="s">
        <v>235</v>
      </c>
      <c r="B80" s="114">
        <v>1633222.04</v>
      </c>
      <c r="C80" s="114">
        <v>0</v>
      </c>
      <c r="D80" s="114">
        <v>0</v>
      </c>
      <c r="E80" s="114">
        <v>0</v>
      </c>
      <c r="F80" s="114">
        <v>0</v>
      </c>
      <c r="G80" s="114">
        <f t="shared" si="19"/>
        <v>1633222.04</v>
      </c>
      <c r="H80" s="114">
        <f t="shared" si="19"/>
        <v>0</v>
      </c>
      <c r="I80" s="114">
        <f t="shared" si="20"/>
        <v>1633222.04</v>
      </c>
      <c r="J80" s="120" t="s">
        <v>236</v>
      </c>
    </row>
    <row r="81" spans="1:10" x14ac:dyDescent="0.25">
      <c r="A81" s="119" t="s">
        <v>237</v>
      </c>
      <c r="B81" s="114">
        <v>0</v>
      </c>
      <c r="C81" s="114">
        <v>0</v>
      </c>
      <c r="D81" s="114">
        <v>0</v>
      </c>
      <c r="E81" s="114">
        <v>0</v>
      </c>
      <c r="F81" s="114">
        <v>0</v>
      </c>
      <c r="G81" s="114">
        <f t="shared" si="19"/>
        <v>0</v>
      </c>
      <c r="H81" s="114">
        <f t="shared" si="19"/>
        <v>0</v>
      </c>
      <c r="I81" s="114">
        <f t="shared" si="20"/>
        <v>0</v>
      </c>
      <c r="J81" s="120" t="s">
        <v>238</v>
      </c>
    </row>
    <row r="82" spans="1:10" x14ac:dyDescent="0.25">
      <c r="A82" s="119" t="s">
        <v>239</v>
      </c>
      <c r="B82" s="114">
        <v>4186745.44</v>
      </c>
      <c r="C82" s="114">
        <v>0</v>
      </c>
      <c r="D82" s="114">
        <v>0</v>
      </c>
      <c r="E82" s="114">
        <v>0</v>
      </c>
      <c r="F82" s="114">
        <v>0</v>
      </c>
      <c r="G82" s="114">
        <f t="shared" si="19"/>
        <v>4186745.44</v>
      </c>
      <c r="H82" s="114">
        <f t="shared" si="19"/>
        <v>0</v>
      </c>
      <c r="I82" s="114">
        <f t="shared" si="20"/>
        <v>4186745.44</v>
      </c>
      <c r="J82" s="120" t="s">
        <v>240</v>
      </c>
    </row>
    <row r="83" spans="1:10" x14ac:dyDescent="0.25">
      <c r="A83" s="119" t="s">
        <v>241</v>
      </c>
      <c r="B83" s="114">
        <v>290816.95</v>
      </c>
      <c r="C83" s="114">
        <v>0</v>
      </c>
      <c r="D83" s="114">
        <v>0</v>
      </c>
      <c r="E83" s="114">
        <v>0</v>
      </c>
      <c r="F83" s="114">
        <v>0</v>
      </c>
      <c r="G83" s="114">
        <f t="shared" si="19"/>
        <v>290816.95</v>
      </c>
      <c r="H83" s="114">
        <f t="shared" si="19"/>
        <v>0</v>
      </c>
      <c r="I83" s="114">
        <f t="shared" si="20"/>
        <v>290816.95</v>
      </c>
      <c r="J83" s="120" t="s">
        <v>242</v>
      </c>
    </row>
    <row r="84" spans="1:10" x14ac:dyDescent="0.25">
      <c r="A84" s="119" t="s">
        <v>243</v>
      </c>
      <c r="B84" s="114">
        <v>1145069.53</v>
      </c>
      <c r="C84" s="114">
        <v>0</v>
      </c>
      <c r="D84" s="114">
        <v>0</v>
      </c>
      <c r="E84" s="114">
        <v>0</v>
      </c>
      <c r="F84" s="114">
        <v>0</v>
      </c>
      <c r="G84" s="114">
        <f t="shared" si="19"/>
        <v>1145069.53</v>
      </c>
      <c r="H84" s="114">
        <f t="shared" si="19"/>
        <v>0</v>
      </c>
      <c r="I84" s="114">
        <f t="shared" si="20"/>
        <v>1145069.53</v>
      </c>
      <c r="J84" s="120" t="s">
        <v>244</v>
      </c>
    </row>
    <row r="85" spans="1:10" x14ac:dyDescent="0.25">
      <c r="A85" s="119" t="s">
        <v>245</v>
      </c>
      <c r="B85" s="114">
        <v>0</v>
      </c>
      <c r="C85" s="114">
        <v>0</v>
      </c>
      <c r="D85" s="114">
        <v>0</v>
      </c>
      <c r="E85" s="114">
        <v>0</v>
      </c>
      <c r="F85" s="114">
        <v>0</v>
      </c>
      <c r="G85" s="114">
        <f t="shared" si="19"/>
        <v>0</v>
      </c>
      <c r="H85" s="114">
        <f t="shared" si="19"/>
        <v>0</v>
      </c>
      <c r="I85" s="114">
        <f t="shared" si="20"/>
        <v>0</v>
      </c>
      <c r="J85" s="120" t="s">
        <v>246</v>
      </c>
    </row>
    <row r="86" spans="1:10" x14ac:dyDescent="0.25">
      <c r="A86" s="119" t="s">
        <v>247</v>
      </c>
      <c r="B86" s="114">
        <v>90429.06</v>
      </c>
      <c r="C86" s="114">
        <v>0</v>
      </c>
      <c r="D86" s="114">
        <v>0</v>
      </c>
      <c r="E86" s="114">
        <v>0</v>
      </c>
      <c r="F86" s="114">
        <v>0</v>
      </c>
      <c r="G86" s="114">
        <f t="shared" si="19"/>
        <v>90429.06</v>
      </c>
      <c r="H86" s="114">
        <f t="shared" si="19"/>
        <v>0</v>
      </c>
      <c r="I86" s="114">
        <f t="shared" si="20"/>
        <v>90429.06</v>
      </c>
      <c r="J86" s="120" t="s">
        <v>248</v>
      </c>
    </row>
    <row r="87" spans="1:10" x14ac:dyDescent="0.25">
      <c r="A87" s="119" t="s">
        <v>249</v>
      </c>
      <c r="B87" s="114">
        <v>373216</v>
      </c>
      <c r="C87" s="114">
        <v>0</v>
      </c>
      <c r="D87" s="114">
        <v>0</v>
      </c>
      <c r="E87" s="114">
        <v>0</v>
      </c>
      <c r="F87" s="114">
        <v>0</v>
      </c>
      <c r="G87" s="114">
        <f t="shared" si="19"/>
        <v>373216</v>
      </c>
      <c r="H87" s="114">
        <f t="shared" si="19"/>
        <v>0</v>
      </c>
      <c r="I87" s="114">
        <f t="shared" si="20"/>
        <v>373216</v>
      </c>
      <c r="J87" s="120" t="s">
        <v>250</v>
      </c>
    </row>
    <row r="88" spans="1:10" x14ac:dyDescent="0.25">
      <c r="A88" s="119" t="s">
        <v>251</v>
      </c>
      <c r="B88" s="114">
        <v>582765.72</v>
      </c>
      <c r="C88" s="114">
        <v>0</v>
      </c>
      <c r="D88" s="114">
        <v>0</v>
      </c>
      <c r="E88" s="114">
        <v>0</v>
      </c>
      <c r="F88" s="114">
        <v>0</v>
      </c>
      <c r="G88" s="114">
        <f t="shared" si="19"/>
        <v>582765.72</v>
      </c>
      <c r="H88" s="114">
        <f t="shared" si="19"/>
        <v>0</v>
      </c>
      <c r="I88" s="114">
        <f t="shared" si="20"/>
        <v>582765.72</v>
      </c>
      <c r="J88" s="120" t="s">
        <v>252</v>
      </c>
    </row>
    <row r="89" spans="1:10" x14ac:dyDescent="0.25">
      <c r="A89" s="119" t="s">
        <v>253</v>
      </c>
      <c r="B89" s="114">
        <v>929951.9</v>
      </c>
      <c r="C89" s="114">
        <v>0</v>
      </c>
      <c r="D89" s="114">
        <v>0</v>
      </c>
      <c r="E89" s="114">
        <v>0</v>
      </c>
      <c r="F89" s="114">
        <v>0</v>
      </c>
      <c r="G89" s="114">
        <f t="shared" si="19"/>
        <v>929951.9</v>
      </c>
      <c r="H89" s="114">
        <f t="shared" si="19"/>
        <v>0</v>
      </c>
      <c r="I89" s="114">
        <f t="shared" si="20"/>
        <v>929951.9</v>
      </c>
      <c r="J89" s="120" t="s">
        <v>254</v>
      </c>
    </row>
    <row r="90" spans="1:10" x14ac:dyDescent="0.25">
      <c r="A90" s="119" t="s">
        <v>255</v>
      </c>
      <c r="B90" s="114">
        <v>4643432.9400000004</v>
      </c>
      <c r="C90" s="114">
        <v>0</v>
      </c>
      <c r="D90" s="114">
        <v>0</v>
      </c>
      <c r="E90" s="114">
        <v>0</v>
      </c>
      <c r="F90" s="114">
        <v>0</v>
      </c>
      <c r="G90" s="114">
        <f t="shared" si="19"/>
        <v>4643432.9400000004</v>
      </c>
      <c r="H90" s="114">
        <f t="shared" si="19"/>
        <v>0</v>
      </c>
      <c r="I90" s="114">
        <f t="shared" si="20"/>
        <v>4643432.9400000004</v>
      </c>
      <c r="J90" s="120" t="s">
        <v>256</v>
      </c>
    </row>
    <row r="91" spans="1:10" x14ac:dyDescent="0.25">
      <c r="A91" s="119" t="s">
        <v>257</v>
      </c>
      <c r="B91" s="114">
        <v>5300888.43</v>
      </c>
      <c r="C91" s="114">
        <v>0</v>
      </c>
      <c r="D91" s="114">
        <v>0</v>
      </c>
      <c r="E91" s="114">
        <v>0</v>
      </c>
      <c r="F91" s="114">
        <v>0</v>
      </c>
      <c r="G91" s="114">
        <f t="shared" si="19"/>
        <v>5300888.43</v>
      </c>
      <c r="H91" s="114">
        <f t="shared" si="19"/>
        <v>0</v>
      </c>
      <c r="I91" s="114">
        <f t="shared" si="20"/>
        <v>5300888.43</v>
      </c>
      <c r="J91" s="120" t="s">
        <v>258</v>
      </c>
    </row>
    <row r="92" spans="1:10" x14ac:dyDescent="0.25">
      <c r="A92" s="119" t="s">
        <v>259</v>
      </c>
      <c r="B92" s="114">
        <v>18035718.82</v>
      </c>
      <c r="C92" s="114">
        <v>0</v>
      </c>
      <c r="D92" s="114">
        <v>0</v>
      </c>
      <c r="E92" s="114">
        <v>0</v>
      </c>
      <c r="F92" s="114">
        <v>0</v>
      </c>
      <c r="G92" s="114">
        <f t="shared" si="19"/>
        <v>18035718.82</v>
      </c>
      <c r="H92" s="114">
        <f t="shared" si="19"/>
        <v>0</v>
      </c>
      <c r="I92" s="114">
        <f t="shared" si="20"/>
        <v>18035718.82</v>
      </c>
      <c r="J92" s="120" t="s">
        <v>260</v>
      </c>
    </row>
    <row r="93" spans="1:10" x14ac:dyDescent="0.25">
      <c r="A93" s="119" t="s">
        <v>261</v>
      </c>
      <c r="B93" s="114">
        <v>4358690.53</v>
      </c>
      <c r="C93" s="114">
        <v>0</v>
      </c>
      <c r="D93" s="114">
        <v>0</v>
      </c>
      <c r="E93" s="114">
        <v>0</v>
      </c>
      <c r="F93" s="114">
        <v>0</v>
      </c>
      <c r="G93" s="114">
        <f t="shared" si="19"/>
        <v>4358690.53</v>
      </c>
      <c r="H93" s="114">
        <f t="shared" si="19"/>
        <v>0</v>
      </c>
      <c r="I93" s="114">
        <f t="shared" si="20"/>
        <v>4358690.53</v>
      </c>
      <c r="J93" s="120" t="s">
        <v>262</v>
      </c>
    </row>
    <row r="94" spans="1:10" x14ac:dyDescent="0.25">
      <c r="A94" s="119" t="s">
        <v>263</v>
      </c>
      <c r="B94" s="114">
        <v>7573829.6900000004</v>
      </c>
      <c r="C94" s="114">
        <v>0</v>
      </c>
      <c r="D94" s="114">
        <v>0</v>
      </c>
      <c r="E94" s="114">
        <v>0</v>
      </c>
      <c r="F94" s="114">
        <v>0</v>
      </c>
      <c r="G94" s="114">
        <f t="shared" si="19"/>
        <v>7573829.6900000004</v>
      </c>
      <c r="H94" s="114">
        <f t="shared" si="19"/>
        <v>0</v>
      </c>
      <c r="I94" s="114">
        <f t="shared" si="20"/>
        <v>7573829.6900000004</v>
      </c>
      <c r="J94" s="120" t="s">
        <v>264</v>
      </c>
    </row>
    <row r="95" spans="1:10" x14ac:dyDescent="0.25">
      <c r="A95" s="119" t="s">
        <v>265</v>
      </c>
      <c r="B95" s="114">
        <v>584964.31000000006</v>
      </c>
      <c r="C95" s="114">
        <v>0</v>
      </c>
      <c r="D95" s="114">
        <v>0</v>
      </c>
      <c r="E95" s="114">
        <v>0</v>
      </c>
      <c r="F95" s="114">
        <v>0</v>
      </c>
      <c r="G95" s="114">
        <f t="shared" si="19"/>
        <v>584964.31000000006</v>
      </c>
      <c r="H95" s="114">
        <f t="shared" si="19"/>
        <v>0</v>
      </c>
      <c r="I95" s="114">
        <f t="shared" si="20"/>
        <v>584964.31000000006</v>
      </c>
      <c r="J95" s="120" t="s">
        <v>266</v>
      </c>
    </row>
    <row r="96" spans="1:10" x14ac:dyDescent="0.25">
      <c r="A96" s="119" t="s">
        <v>267</v>
      </c>
      <c r="B96" s="114">
        <v>707246.13</v>
      </c>
      <c r="C96" s="114">
        <v>0</v>
      </c>
      <c r="D96" s="114">
        <v>0</v>
      </c>
      <c r="E96" s="114">
        <v>0</v>
      </c>
      <c r="F96" s="114">
        <v>0</v>
      </c>
      <c r="G96" s="114">
        <f t="shared" si="19"/>
        <v>707246.13</v>
      </c>
      <c r="H96" s="114">
        <f t="shared" si="19"/>
        <v>0</v>
      </c>
      <c r="I96" s="114">
        <f t="shared" si="20"/>
        <v>707246.13</v>
      </c>
      <c r="J96" s="120" t="s">
        <v>268</v>
      </c>
    </row>
    <row r="97" spans="1:10" x14ac:dyDescent="0.25">
      <c r="A97" s="119" t="s">
        <v>269</v>
      </c>
      <c r="B97" s="114">
        <v>28577165.32</v>
      </c>
      <c r="C97" s="114">
        <v>0</v>
      </c>
      <c r="D97" s="114">
        <v>0</v>
      </c>
      <c r="E97" s="114">
        <v>0</v>
      </c>
      <c r="F97" s="114">
        <v>0</v>
      </c>
      <c r="G97" s="114">
        <f t="shared" si="19"/>
        <v>28577165.32</v>
      </c>
      <c r="H97" s="114">
        <f t="shared" si="19"/>
        <v>0</v>
      </c>
      <c r="I97" s="114">
        <f t="shared" si="20"/>
        <v>28577165.32</v>
      </c>
      <c r="J97" s="120" t="s">
        <v>270</v>
      </c>
    </row>
    <row r="98" spans="1:10" x14ac:dyDescent="0.25">
      <c r="A98" s="119" t="s">
        <v>271</v>
      </c>
      <c r="B98" s="114">
        <v>1977765.36</v>
      </c>
      <c r="C98" s="114">
        <v>0</v>
      </c>
      <c r="D98" s="114">
        <v>0</v>
      </c>
      <c r="E98" s="114">
        <v>0</v>
      </c>
      <c r="F98" s="114">
        <v>0</v>
      </c>
      <c r="G98" s="114">
        <f t="shared" si="19"/>
        <v>1977765.36</v>
      </c>
      <c r="H98" s="114">
        <f t="shared" si="19"/>
        <v>0</v>
      </c>
      <c r="I98" s="114">
        <f t="shared" si="20"/>
        <v>1977765.36</v>
      </c>
      <c r="J98" s="120" t="s">
        <v>272</v>
      </c>
    </row>
    <row r="99" spans="1:10" x14ac:dyDescent="0.25">
      <c r="A99" s="119" t="s">
        <v>273</v>
      </c>
      <c r="B99" s="114">
        <v>28612</v>
      </c>
      <c r="C99" s="114">
        <v>0</v>
      </c>
      <c r="D99" s="114">
        <v>0</v>
      </c>
      <c r="E99" s="114">
        <v>0</v>
      </c>
      <c r="F99" s="114">
        <v>0</v>
      </c>
      <c r="G99" s="114">
        <f t="shared" si="19"/>
        <v>28612</v>
      </c>
      <c r="H99" s="114">
        <f t="shared" si="19"/>
        <v>0</v>
      </c>
      <c r="I99" s="114">
        <f t="shared" si="20"/>
        <v>28612</v>
      </c>
      <c r="J99" s="120" t="s">
        <v>274</v>
      </c>
    </row>
    <row r="100" spans="1:10" x14ac:dyDescent="0.25">
      <c r="A100" s="119" t="s">
        <v>275</v>
      </c>
      <c r="B100" s="114">
        <v>0</v>
      </c>
      <c r="C100" s="114">
        <v>7583.2</v>
      </c>
      <c r="D100" s="114">
        <v>0</v>
      </c>
      <c r="E100" s="114">
        <v>0</v>
      </c>
      <c r="F100" s="114">
        <v>0</v>
      </c>
      <c r="G100" s="114">
        <f t="shared" si="19"/>
        <v>0</v>
      </c>
      <c r="H100" s="114">
        <f t="shared" si="19"/>
        <v>7583.2</v>
      </c>
      <c r="I100" s="114">
        <f t="shared" si="20"/>
        <v>7583.2</v>
      </c>
      <c r="J100" s="120" t="s">
        <v>276</v>
      </c>
    </row>
    <row r="101" spans="1:10" x14ac:dyDescent="0.25">
      <c r="A101" s="119" t="s">
        <v>277</v>
      </c>
      <c r="B101" s="114">
        <v>0</v>
      </c>
      <c r="C101" s="114">
        <v>223025.55</v>
      </c>
      <c r="D101" s="114">
        <v>0</v>
      </c>
      <c r="E101" s="114">
        <v>0</v>
      </c>
      <c r="F101" s="114">
        <v>0</v>
      </c>
      <c r="G101" s="114">
        <f t="shared" si="19"/>
        <v>0</v>
      </c>
      <c r="H101" s="114">
        <f t="shared" si="19"/>
        <v>223025.55</v>
      </c>
      <c r="I101" s="114">
        <f t="shared" si="20"/>
        <v>223025.55</v>
      </c>
      <c r="J101" s="120" t="s">
        <v>278</v>
      </c>
    </row>
    <row r="102" spans="1:10" x14ac:dyDescent="0.25">
      <c r="A102" s="119" t="s">
        <v>279</v>
      </c>
      <c r="B102" s="114">
        <v>0</v>
      </c>
      <c r="C102" s="114">
        <v>0</v>
      </c>
      <c r="D102" s="114">
        <v>0</v>
      </c>
      <c r="E102" s="114">
        <v>0</v>
      </c>
      <c r="F102" s="114">
        <v>0</v>
      </c>
      <c r="G102" s="114">
        <f t="shared" si="19"/>
        <v>0</v>
      </c>
      <c r="H102" s="114">
        <f t="shared" si="19"/>
        <v>0</v>
      </c>
      <c r="I102" s="114">
        <f t="shared" si="20"/>
        <v>0</v>
      </c>
      <c r="J102" s="120" t="s">
        <v>280</v>
      </c>
    </row>
    <row r="103" spans="1:10" x14ac:dyDescent="0.25">
      <c r="A103" s="119" t="s">
        <v>281</v>
      </c>
      <c r="B103" s="114">
        <v>0</v>
      </c>
      <c r="C103" s="114">
        <v>0</v>
      </c>
      <c r="D103" s="114">
        <v>0</v>
      </c>
      <c r="E103" s="114">
        <v>0</v>
      </c>
      <c r="F103" s="114">
        <v>0</v>
      </c>
      <c r="G103" s="114">
        <f t="shared" si="19"/>
        <v>0</v>
      </c>
      <c r="H103" s="114">
        <f t="shared" si="19"/>
        <v>0</v>
      </c>
      <c r="I103" s="114">
        <f t="shared" si="20"/>
        <v>0</v>
      </c>
      <c r="J103" s="120" t="s">
        <v>282</v>
      </c>
    </row>
    <row r="104" spans="1:10" x14ac:dyDescent="0.25">
      <c r="A104" s="119" t="s">
        <v>283</v>
      </c>
      <c r="B104" s="114">
        <v>0</v>
      </c>
      <c r="C104" s="114">
        <v>0</v>
      </c>
      <c r="D104" s="114">
        <v>0</v>
      </c>
      <c r="E104" s="114">
        <v>0</v>
      </c>
      <c r="F104" s="114">
        <v>0</v>
      </c>
      <c r="G104" s="114">
        <f t="shared" si="19"/>
        <v>0</v>
      </c>
      <c r="H104" s="114">
        <f t="shared" si="19"/>
        <v>0</v>
      </c>
      <c r="I104" s="114">
        <f t="shared" si="20"/>
        <v>0</v>
      </c>
      <c r="J104" s="120" t="s">
        <v>284</v>
      </c>
    </row>
    <row r="105" spans="1:10" x14ac:dyDescent="0.25">
      <c r="A105" s="119" t="s">
        <v>285</v>
      </c>
      <c r="B105" s="114">
        <v>0</v>
      </c>
      <c r="C105" s="114">
        <v>424247.42</v>
      </c>
      <c r="D105" s="114">
        <v>0</v>
      </c>
      <c r="E105" s="114">
        <v>0</v>
      </c>
      <c r="F105" s="114">
        <v>0</v>
      </c>
      <c r="G105" s="114">
        <f t="shared" si="19"/>
        <v>0</v>
      </c>
      <c r="H105" s="114">
        <f t="shared" si="19"/>
        <v>424247.42</v>
      </c>
      <c r="I105" s="114">
        <f t="shared" si="20"/>
        <v>424247.42</v>
      </c>
      <c r="J105" s="120" t="s">
        <v>286</v>
      </c>
    </row>
    <row r="106" spans="1:10" x14ac:dyDescent="0.25">
      <c r="A106" s="119" t="s">
        <v>287</v>
      </c>
      <c r="B106" s="114">
        <v>0</v>
      </c>
      <c r="C106" s="114">
        <v>0</v>
      </c>
      <c r="D106" s="114">
        <v>0</v>
      </c>
      <c r="E106" s="114">
        <v>0</v>
      </c>
      <c r="F106" s="114">
        <v>0</v>
      </c>
      <c r="G106" s="114">
        <f t="shared" si="19"/>
        <v>0</v>
      </c>
      <c r="H106" s="114">
        <f t="shared" si="19"/>
        <v>0</v>
      </c>
      <c r="I106" s="114">
        <f t="shared" si="20"/>
        <v>0</v>
      </c>
      <c r="J106" s="120" t="s">
        <v>288</v>
      </c>
    </row>
    <row r="107" spans="1:10" x14ac:dyDescent="0.25">
      <c r="A107" s="119" t="s">
        <v>289</v>
      </c>
      <c r="B107" s="114">
        <v>0</v>
      </c>
      <c r="C107" s="114">
        <v>0</v>
      </c>
      <c r="D107" s="114">
        <v>0</v>
      </c>
      <c r="E107" s="114">
        <v>0</v>
      </c>
      <c r="F107" s="114">
        <v>0</v>
      </c>
      <c r="G107" s="114">
        <f t="shared" si="19"/>
        <v>0</v>
      </c>
      <c r="H107" s="114">
        <f t="shared" si="19"/>
        <v>0</v>
      </c>
      <c r="I107" s="114">
        <f t="shared" si="20"/>
        <v>0</v>
      </c>
      <c r="J107" s="120" t="s">
        <v>290</v>
      </c>
    </row>
    <row r="108" spans="1:10" x14ac:dyDescent="0.25">
      <c r="A108" s="119" t="s">
        <v>291</v>
      </c>
      <c r="B108" s="114">
        <v>0</v>
      </c>
      <c r="C108" s="114">
        <v>2811913.65</v>
      </c>
      <c r="D108" s="114">
        <v>0</v>
      </c>
      <c r="E108" s="114">
        <v>0</v>
      </c>
      <c r="F108" s="114">
        <v>0</v>
      </c>
      <c r="G108" s="114">
        <f t="shared" si="19"/>
        <v>0</v>
      </c>
      <c r="H108" s="114">
        <f t="shared" si="19"/>
        <v>2811913.65</v>
      </c>
      <c r="I108" s="114">
        <f t="shared" si="20"/>
        <v>2811913.65</v>
      </c>
      <c r="J108" s="120" t="s">
        <v>292</v>
      </c>
    </row>
    <row r="109" spans="1:10" x14ac:dyDescent="0.25">
      <c r="A109" s="119" t="s">
        <v>293</v>
      </c>
      <c r="B109" s="114">
        <v>0</v>
      </c>
      <c r="C109" s="114">
        <v>-60128.94</v>
      </c>
      <c r="D109" s="114">
        <v>0</v>
      </c>
      <c r="E109" s="114">
        <v>0</v>
      </c>
      <c r="F109" s="114">
        <v>0</v>
      </c>
      <c r="G109" s="114">
        <f t="shared" si="19"/>
        <v>0</v>
      </c>
      <c r="H109" s="114">
        <f t="shared" si="19"/>
        <v>-60128.94</v>
      </c>
      <c r="I109" s="114">
        <f t="shared" si="20"/>
        <v>-60128.94</v>
      </c>
      <c r="J109" s="120" t="s">
        <v>294</v>
      </c>
    </row>
    <row r="110" spans="1:10" x14ac:dyDescent="0.25">
      <c r="A110" s="119" t="s">
        <v>295</v>
      </c>
      <c r="B110" s="114">
        <v>0</v>
      </c>
      <c r="C110" s="114">
        <v>752119.29</v>
      </c>
      <c r="D110" s="114">
        <v>0</v>
      </c>
      <c r="E110" s="114">
        <v>0</v>
      </c>
      <c r="F110" s="114">
        <v>0</v>
      </c>
      <c r="G110" s="114">
        <f t="shared" si="19"/>
        <v>0</v>
      </c>
      <c r="H110" s="114">
        <f t="shared" si="19"/>
        <v>752119.29</v>
      </c>
      <c r="I110" s="114">
        <f t="shared" si="20"/>
        <v>752119.29</v>
      </c>
      <c r="J110" s="120" t="s">
        <v>296</v>
      </c>
    </row>
    <row r="111" spans="1:10" x14ac:dyDescent="0.25">
      <c r="A111" s="119" t="s">
        <v>297</v>
      </c>
      <c r="B111" s="114">
        <v>0</v>
      </c>
      <c r="C111" s="114">
        <v>251098.38</v>
      </c>
      <c r="D111" s="114">
        <v>0</v>
      </c>
      <c r="E111" s="114">
        <v>0</v>
      </c>
      <c r="F111" s="114">
        <v>0</v>
      </c>
      <c r="G111" s="114">
        <f t="shared" si="19"/>
        <v>0</v>
      </c>
      <c r="H111" s="114">
        <f t="shared" si="19"/>
        <v>251098.38</v>
      </c>
      <c r="I111" s="114">
        <f t="shared" si="20"/>
        <v>251098.38</v>
      </c>
      <c r="J111" s="120" t="s">
        <v>298</v>
      </c>
    </row>
    <row r="112" spans="1:10" x14ac:dyDescent="0.25">
      <c r="A112" s="119" t="s">
        <v>299</v>
      </c>
      <c r="B112" s="114">
        <v>0</v>
      </c>
      <c r="C112" s="114">
        <v>0</v>
      </c>
      <c r="D112" s="114">
        <v>0</v>
      </c>
      <c r="E112" s="114">
        <v>0</v>
      </c>
      <c r="F112" s="114">
        <v>0</v>
      </c>
      <c r="G112" s="114">
        <f t="shared" si="19"/>
        <v>0</v>
      </c>
      <c r="H112" s="114">
        <f t="shared" si="19"/>
        <v>0</v>
      </c>
      <c r="I112" s="114">
        <f t="shared" si="20"/>
        <v>0</v>
      </c>
      <c r="J112" s="120" t="s">
        <v>300</v>
      </c>
    </row>
    <row r="113" spans="1:10" x14ac:dyDescent="0.25">
      <c r="A113" s="119" t="s">
        <v>301</v>
      </c>
      <c r="B113" s="114">
        <v>0</v>
      </c>
      <c r="C113" s="114">
        <v>14333.04</v>
      </c>
      <c r="D113" s="114">
        <v>0</v>
      </c>
      <c r="E113" s="114">
        <v>0</v>
      </c>
      <c r="F113" s="114">
        <v>0</v>
      </c>
      <c r="G113" s="114">
        <f t="shared" si="19"/>
        <v>0</v>
      </c>
      <c r="H113" s="114">
        <f t="shared" si="19"/>
        <v>14333.04</v>
      </c>
      <c r="I113" s="114">
        <f t="shared" si="20"/>
        <v>14333.04</v>
      </c>
      <c r="J113" s="120" t="s">
        <v>302</v>
      </c>
    </row>
    <row r="114" spans="1:10" x14ac:dyDescent="0.25">
      <c r="A114" s="119" t="s">
        <v>303</v>
      </c>
      <c r="B114" s="114">
        <v>0</v>
      </c>
      <c r="C114" s="114">
        <v>24449.08</v>
      </c>
      <c r="D114" s="114">
        <v>0</v>
      </c>
      <c r="E114" s="114">
        <v>0</v>
      </c>
      <c r="F114" s="114">
        <v>0</v>
      </c>
      <c r="G114" s="114">
        <f t="shared" si="19"/>
        <v>0</v>
      </c>
      <c r="H114" s="114">
        <f t="shared" si="19"/>
        <v>24449.08</v>
      </c>
      <c r="I114" s="114">
        <f t="shared" si="20"/>
        <v>24449.08</v>
      </c>
      <c r="J114" s="120" t="s">
        <v>304</v>
      </c>
    </row>
    <row r="115" spans="1:10" x14ac:dyDescent="0.25">
      <c r="A115" s="119" t="s">
        <v>305</v>
      </c>
      <c r="B115" s="114">
        <v>0</v>
      </c>
      <c r="C115" s="114">
        <v>338138.41</v>
      </c>
      <c r="D115" s="114">
        <v>0</v>
      </c>
      <c r="E115" s="114">
        <v>0</v>
      </c>
      <c r="F115" s="114">
        <v>0</v>
      </c>
      <c r="G115" s="114">
        <f t="shared" si="19"/>
        <v>0</v>
      </c>
      <c r="H115" s="114">
        <f t="shared" si="19"/>
        <v>338138.41</v>
      </c>
      <c r="I115" s="114">
        <f t="shared" si="20"/>
        <v>338138.41</v>
      </c>
      <c r="J115" s="120" t="s">
        <v>306</v>
      </c>
    </row>
    <row r="116" spans="1:10" x14ac:dyDescent="0.25">
      <c r="A116" s="119" t="s">
        <v>307</v>
      </c>
      <c r="B116" s="114">
        <v>0</v>
      </c>
      <c r="C116" s="114">
        <v>68865.100000000006</v>
      </c>
      <c r="D116" s="114">
        <v>0</v>
      </c>
      <c r="E116" s="114">
        <v>0</v>
      </c>
      <c r="F116" s="114">
        <v>0</v>
      </c>
      <c r="G116" s="114">
        <f t="shared" si="19"/>
        <v>0</v>
      </c>
      <c r="H116" s="114">
        <f t="shared" si="19"/>
        <v>68865.100000000006</v>
      </c>
      <c r="I116" s="114">
        <f t="shared" si="20"/>
        <v>68865.100000000006</v>
      </c>
      <c r="J116" s="120" t="s">
        <v>308</v>
      </c>
    </row>
    <row r="117" spans="1:10" x14ac:dyDescent="0.25">
      <c r="A117" s="119" t="s">
        <v>309</v>
      </c>
      <c r="B117" s="114">
        <v>0</v>
      </c>
      <c r="C117" s="114">
        <v>0</v>
      </c>
      <c r="D117" s="114">
        <v>0</v>
      </c>
      <c r="E117" s="114">
        <v>0</v>
      </c>
      <c r="F117" s="114">
        <v>0</v>
      </c>
      <c r="G117" s="114">
        <f t="shared" si="19"/>
        <v>0</v>
      </c>
      <c r="H117" s="114">
        <f t="shared" si="19"/>
        <v>0</v>
      </c>
      <c r="I117" s="114">
        <f t="shared" si="20"/>
        <v>0</v>
      </c>
      <c r="J117" s="120" t="s">
        <v>310</v>
      </c>
    </row>
    <row r="118" spans="1:10" x14ac:dyDescent="0.25">
      <c r="A118" s="119" t="s">
        <v>311</v>
      </c>
      <c r="B118" s="114">
        <v>0</v>
      </c>
      <c r="C118" s="114">
        <v>2259.88</v>
      </c>
      <c r="D118" s="114">
        <v>0</v>
      </c>
      <c r="E118" s="114">
        <v>0</v>
      </c>
      <c r="F118" s="114">
        <v>0</v>
      </c>
      <c r="G118" s="114">
        <f t="shared" si="19"/>
        <v>0</v>
      </c>
      <c r="H118" s="114">
        <f t="shared" si="19"/>
        <v>2259.88</v>
      </c>
      <c r="I118" s="114">
        <f t="shared" si="20"/>
        <v>2259.88</v>
      </c>
      <c r="J118" s="120" t="s">
        <v>312</v>
      </c>
    </row>
    <row r="119" spans="1:10" x14ac:dyDescent="0.25">
      <c r="A119" s="119" t="s">
        <v>313</v>
      </c>
      <c r="B119" s="114">
        <v>0</v>
      </c>
      <c r="C119" s="114">
        <v>0</v>
      </c>
      <c r="D119" s="114">
        <v>0</v>
      </c>
      <c r="E119" s="114">
        <v>0</v>
      </c>
      <c r="F119" s="114">
        <v>0</v>
      </c>
      <c r="G119" s="114">
        <f t="shared" si="19"/>
        <v>0</v>
      </c>
      <c r="H119" s="114">
        <f t="shared" si="19"/>
        <v>0</v>
      </c>
      <c r="I119" s="114">
        <f t="shared" si="20"/>
        <v>0</v>
      </c>
      <c r="J119" s="120" t="s">
        <v>314</v>
      </c>
    </row>
    <row r="120" spans="1:10" x14ac:dyDescent="0.25">
      <c r="A120" s="119" t="s">
        <v>315</v>
      </c>
      <c r="B120" s="114">
        <v>0</v>
      </c>
      <c r="C120" s="114">
        <v>72887.839999999997</v>
      </c>
      <c r="D120" s="114">
        <v>0</v>
      </c>
      <c r="E120" s="114">
        <v>0</v>
      </c>
      <c r="F120" s="114">
        <v>0</v>
      </c>
      <c r="G120" s="114">
        <f t="shared" si="19"/>
        <v>0</v>
      </c>
      <c r="H120" s="114">
        <f t="shared" si="19"/>
        <v>72887.839999999997</v>
      </c>
      <c r="I120" s="114">
        <f t="shared" si="20"/>
        <v>72887.839999999997</v>
      </c>
      <c r="J120" s="120" t="s">
        <v>316</v>
      </c>
    </row>
    <row r="121" spans="1:10" x14ac:dyDescent="0.25">
      <c r="A121" s="119" t="s">
        <v>317</v>
      </c>
      <c r="B121" s="114">
        <v>0</v>
      </c>
      <c r="C121" s="114">
        <v>18631.36</v>
      </c>
      <c r="D121" s="114">
        <v>0</v>
      </c>
      <c r="E121" s="114">
        <v>0</v>
      </c>
      <c r="F121" s="114">
        <v>0</v>
      </c>
      <c r="G121" s="114">
        <f t="shared" si="19"/>
        <v>0</v>
      </c>
      <c r="H121" s="114">
        <f t="shared" si="19"/>
        <v>18631.36</v>
      </c>
      <c r="I121" s="114">
        <f t="shared" si="20"/>
        <v>18631.36</v>
      </c>
      <c r="J121" s="120" t="s">
        <v>318</v>
      </c>
    </row>
    <row r="122" spans="1:10" x14ac:dyDescent="0.25">
      <c r="A122" s="119" t="s">
        <v>319</v>
      </c>
      <c r="B122" s="114">
        <v>0</v>
      </c>
      <c r="C122" s="114">
        <v>0</v>
      </c>
      <c r="D122" s="114">
        <v>0</v>
      </c>
      <c r="E122" s="114">
        <v>0</v>
      </c>
      <c r="F122" s="114">
        <v>0</v>
      </c>
      <c r="G122" s="114">
        <f t="shared" si="19"/>
        <v>0</v>
      </c>
      <c r="H122" s="114">
        <f t="shared" si="19"/>
        <v>0</v>
      </c>
      <c r="I122" s="114">
        <f t="shared" si="20"/>
        <v>0</v>
      </c>
      <c r="J122" s="120" t="s">
        <v>320</v>
      </c>
    </row>
    <row r="123" spans="1:10" x14ac:dyDescent="0.25">
      <c r="A123" s="119" t="s">
        <v>321</v>
      </c>
      <c r="B123" s="114">
        <v>0</v>
      </c>
      <c r="C123" s="114">
        <v>231211.08</v>
      </c>
      <c r="D123" s="114">
        <v>0</v>
      </c>
      <c r="E123" s="114">
        <v>0</v>
      </c>
      <c r="F123" s="114">
        <v>0</v>
      </c>
      <c r="G123" s="114">
        <f t="shared" si="19"/>
        <v>0</v>
      </c>
      <c r="H123" s="114">
        <f t="shared" si="19"/>
        <v>231211.08</v>
      </c>
      <c r="I123" s="114">
        <f t="shared" si="20"/>
        <v>231211.08</v>
      </c>
      <c r="J123" s="120" t="s">
        <v>322</v>
      </c>
    </row>
    <row r="124" spans="1:10" x14ac:dyDescent="0.25">
      <c r="A124" s="119" t="s">
        <v>323</v>
      </c>
      <c r="B124" s="114">
        <v>0</v>
      </c>
      <c r="C124" s="114">
        <v>95533.89</v>
      </c>
      <c r="D124" s="114">
        <v>0</v>
      </c>
      <c r="E124" s="114">
        <v>0</v>
      </c>
      <c r="F124" s="114">
        <v>0</v>
      </c>
      <c r="G124" s="114">
        <f t="shared" si="19"/>
        <v>0</v>
      </c>
      <c r="H124" s="114">
        <f t="shared" si="19"/>
        <v>95533.89</v>
      </c>
      <c r="I124" s="114">
        <f t="shared" si="20"/>
        <v>95533.89</v>
      </c>
      <c r="J124" s="120" t="s">
        <v>324</v>
      </c>
    </row>
    <row r="125" spans="1:10" x14ac:dyDescent="0.25">
      <c r="A125" s="119" t="s">
        <v>325</v>
      </c>
      <c r="B125" s="114">
        <v>0</v>
      </c>
      <c r="C125" s="114">
        <v>1276290.42</v>
      </c>
      <c r="D125" s="114">
        <v>0</v>
      </c>
      <c r="E125" s="114">
        <v>0</v>
      </c>
      <c r="F125" s="114">
        <v>0</v>
      </c>
      <c r="G125" s="114">
        <f t="shared" si="19"/>
        <v>0</v>
      </c>
      <c r="H125" s="114">
        <f t="shared" si="19"/>
        <v>1276290.42</v>
      </c>
      <c r="I125" s="114">
        <f t="shared" si="20"/>
        <v>1276290.42</v>
      </c>
      <c r="J125" s="120" t="s">
        <v>326</v>
      </c>
    </row>
    <row r="126" spans="1:10" x14ac:dyDescent="0.25">
      <c r="A126" s="119" t="s">
        <v>327</v>
      </c>
      <c r="B126" s="114">
        <v>0</v>
      </c>
      <c r="C126" s="114">
        <v>28821.17</v>
      </c>
      <c r="D126" s="114">
        <v>0</v>
      </c>
      <c r="E126" s="114">
        <v>0</v>
      </c>
      <c r="F126" s="114">
        <v>0</v>
      </c>
      <c r="G126" s="114">
        <f t="shared" si="19"/>
        <v>0</v>
      </c>
      <c r="H126" s="114">
        <f t="shared" si="19"/>
        <v>28821.17</v>
      </c>
      <c r="I126" s="114">
        <f t="shared" si="20"/>
        <v>28821.17</v>
      </c>
      <c r="J126" s="120" t="s">
        <v>328</v>
      </c>
    </row>
    <row r="127" spans="1:10" x14ac:dyDescent="0.25">
      <c r="A127" s="119" t="s">
        <v>329</v>
      </c>
      <c r="B127" s="114">
        <v>0</v>
      </c>
      <c r="C127" s="114">
        <v>858035.66</v>
      </c>
      <c r="D127" s="114">
        <v>0</v>
      </c>
      <c r="E127" s="114">
        <v>0</v>
      </c>
      <c r="F127" s="114">
        <v>0</v>
      </c>
      <c r="G127" s="114">
        <f t="shared" si="19"/>
        <v>0</v>
      </c>
      <c r="H127" s="114">
        <f t="shared" si="19"/>
        <v>858035.66</v>
      </c>
      <c r="I127" s="114">
        <f t="shared" si="20"/>
        <v>858035.66</v>
      </c>
      <c r="J127" s="120" t="s">
        <v>330</v>
      </c>
    </row>
    <row r="128" spans="1:10" x14ac:dyDescent="0.25">
      <c r="A128" s="119" t="s">
        <v>331</v>
      </c>
      <c r="B128" s="114">
        <v>0</v>
      </c>
      <c r="C128" s="114">
        <v>4445.2</v>
      </c>
      <c r="D128" s="114">
        <v>0</v>
      </c>
      <c r="E128" s="114">
        <v>0</v>
      </c>
      <c r="F128" s="114">
        <v>0</v>
      </c>
      <c r="G128" s="114">
        <f t="shared" si="19"/>
        <v>0</v>
      </c>
      <c r="H128" s="114">
        <f t="shared" si="19"/>
        <v>4445.2</v>
      </c>
      <c r="I128" s="114">
        <f t="shared" si="20"/>
        <v>4445.2</v>
      </c>
      <c r="J128" s="120" t="s">
        <v>332</v>
      </c>
    </row>
    <row r="129" spans="1:10" x14ac:dyDescent="0.25">
      <c r="A129" s="119" t="s">
        <v>333</v>
      </c>
      <c r="B129" s="114">
        <v>0</v>
      </c>
      <c r="C129" s="114">
        <v>14027.05</v>
      </c>
      <c r="D129" s="114">
        <v>0</v>
      </c>
      <c r="E129" s="114">
        <v>0</v>
      </c>
      <c r="F129" s="114">
        <v>0</v>
      </c>
      <c r="G129" s="114">
        <f t="shared" si="19"/>
        <v>0</v>
      </c>
      <c r="H129" s="114">
        <f t="shared" si="19"/>
        <v>14027.05</v>
      </c>
      <c r="I129" s="114">
        <f t="shared" si="20"/>
        <v>14027.05</v>
      </c>
      <c r="J129" s="120" t="s">
        <v>334</v>
      </c>
    </row>
    <row r="130" spans="1:10" x14ac:dyDescent="0.25">
      <c r="A130" s="119" t="s">
        <v>335</v>
      </c>
      <c r="B130" s="114">
        <v>0</v>
      </c>
      <c r="C130" s="114">
        <v>17458.25</v>
      </c>
      <c r="D130" s="114">
        <v>0</v>
      </c>
      <c r="E130" s="114">
        <v>0</v>
      </c>
      <c r="F130" s="114">
        <v>0</v>
      </c>
      <c r="G130" s="114">
        <f t="shared" si="19"/>
        <v>0</v>
      </c>
      <c r="H130" s="114">
        <f t="shared" si="19"/>
        <v>17458.25</v>
      </c>
      <c r="I130" s="114">
        <f t="shared" si="20"/>
        <v>17458.25</v>
      </c>
      <c r="J130" s="120" t="s">
        <v>336</v>
      </c>
    </row>
    <row r="131" spans="1:10" x14ac:dyDescent="0.25">
      <c r="A131" s="119" t="s">
        <v>337</v>
      </c>
      <c r="B131" s="114">
        <v>0</v>
      </c>
      <c r="C131" s="114">
        <v>305989.93</v>
      </c>
      <c r="D131" s="114">
        <v>0</v>
      </c>
      <c r="E131" s="114">
        <v>0</v>
      </c>
      <c r="F131" s="114">
        <v>0</v>
      </c>
      <c r="G131" s="114">
        <f t="shared" si="19"/>
        <v>0</v>
      </c>
      <c r="H131" s="114">
        <f t="shared" si="19"/>
        <v>305989.93</v>
      </c>
      <c r="I131" s="114">
        <f t="shared" si="20"/>
        <v>305989.93</v>
      </c>
      <c r="J131" s="120" t="s">
        <v>338</v>
      </c>
    </row>
    <row r="132" spans="1:10" x14ac:dyDescent="0.25">
      <c r="A132" s="119" t="s">
        <v>339</v>
      </c>
      <c r="B132" s="114">
        <v>0</v>
      </c>
      <c r="C132" s="114">
        <v>1287448</v>
      </c>
      <c r="D132" s="114">
        <v>0</v>
      </c>
      <c r="E132" s="114">
        <v>0</v>
      </c>
      <c r="F132" s="114">
        <v>0</v>
      </c>
      <c r="G132" s="114">
        <f t="shared" si="19"/>
        <v>0</v>
      </c>
      <c r="H132" s="114">
        <f t="shared" si="19"/>
        <v>1287448</v>
      </c>
      <c r="I132" s="114">
        <f t="shared" si="20"/>
        <v>1287448</v>
      </c>
      <c r="J132" s="120" t="s">
        <v>340</v>
      </c>
    </row>
    <row r="133" spans="1:10" x14ac:dyDescent="0.25">
      <c r="A133" s="119" t="s">
        <v>341</v>
      </c>
      <c r="B133" s="114">
        <v>0</v>
      </c>
      <c r="C133" s="114">
        <v>776616.71</v>
      </c>
      <c r="D133" s="114">
        <v>0</v>
      </c>
      <c r="E133" s="114">
        <v>0</v>
      </c>
      <c r="F133" s="114">
        <v>0</v>
      </c>
      <c r="G133" s="114">
        <f t="shared" si="19"/>
        <v>0</v>
      </c>
      <c r="H133" s="114">
        <f t="shared" si="19"/>
        <v>776616.71</v>
      </c>
      <c r="I133" s="114">
        <f t="shared" si="20"/>
        <v>776616.71</v>
      </c>
      <c r="J133" s="120" t="s">
        <v>342</v>
      </c>
    </row>
    <row r="134" spans="1:10" x14ac:dyDescent="0.25">
      <c r="A134" s="119" t="s">
        <v>343</v>
      </c>
      <c r="B134" s="114">
        <v>0</v>
      </c>
      <c r="C134" s="114">
        <v>518283.57</v>
      </c>
      <c r="D134" s="114">
        <v>0</v>
      </c>
      <c r="E134" s="114">
        <v>0</v>
      </c>
      <c r="F134" s="114">
        <v>0</v>
      </c>
      <c r="G134" s="114">
        <f t="shared" ref="G134:H149" si="21">B134+E134</f>
        <v>0</v>
      </c>
      <c r="H134" s="114">
        <f t="shared" si="21"/>
        <v>518283.57</v>
      </c>
      <c r="I134" s="114">
        <f t="shared" ref="I134:I149" si="22">SUM(G134:H134)</f>
        <v>518283.57</v>
      </c>
      <c r="J134" s="120" t="s">
        <v>344</v>
      </c>
    </row>
    <row r="135" spans="1:10" x14ac:dyDescent="0.25">
      <c r="A135" s="119" t="s">
        <v>345</v>
      </c>
      <c r="B135" s="114">
        <v>0</v>
      </c>
      <c r="C135" s="114">
        <v>0</v>
      </c>
      <c r="D135" s="114">
        <v>0</v>
      </c>
      <c r="E135" s="114">
        <v>0</v>
      </c>
      <c r="F135" s="114">
        <v>0</v>
      </c>
      <c r="G135" s="114">
        <f t="shared" si="21"/>
        <v>0</v>
      </c>
      <c r="H135" s="114">
        <f t="shared" si="21"/>
        <v>0</v>
      </c>
      <c r="I135" s="114">
        <f t="shared" si="22"/>
        <v>0</v>
      </c>
      <c r="J135" s="120" t="s">
        <v>346</v>
      </c>
    </row>
    <row r="136" spans="1:10" x14ac:dyDescent="0.25">
      <c r="A136" s="119" t="s">
        <v>347</v>
      </c>
      <c r="B136" s="114">
        <v>0</v>
      </c>
      <c r="C136" s="114">
        <v>143018.4</v>
      </c>
      <c r="D136" s="114">
        <v>0</v>
      </c>
      <c r="E136" s="114">
        <v>0</v>
      </c>
      <c r="F136" s="114">
        <v>0</v>
      </c>
      <c r="G136" s="114">
        <f t="shared" si="21"/>
        <v>0</v>
      </c>
      <c r="H136" s="114">
        <f t="shared" si="21"/>
        <v>143018.4</v>
      </c>
      <c r="I136" s="114">
        <f t="shared" si="22"/>
        <v>143018.4</v>
      </c>
      <c r="J136" s="120" t="s">
        <v>348</v>
      </c>
    </row>
    <row r="137" spans="1:10" x14ac:dyDescent="0.25">
      <c r="A137" s="119" t="s">
        <v>349</v>
      </c>
      <c r="B137" s="114">
        <v>0</v>
      </c>
      <c r="C137" s="114">
        <v>2378.11</v>
      </c>
      <c r="D137" s="114">
        <v>0</v>
      </c>
      <c r="E137" s="114">
        <v>0</v>
      </c>
      <c r="F137" s="114">
        <v>0</v>
      </c>
      <c r="G137" s="114">
        <f t="shared" si="21"/>
        <v>0</v>
      </c>
      <c r="H137" s="114">
        <f t="shared" si="21"/>
        <v>2378.11</v>
      </c>
      <c r="I137" s="114">
        <f t="shared" si="22"/>
        <v>2378.11</v>
      </c>
      <c r="J137" s="120" t="s">
        <v>350</v>
      </c>
    </row>
    <row r="138" spans="1:10" x14ac:dyDescent="0.25">
      <c r="A138" s="119" t="s">
        <v>351</v>
      </c>
      <c r="B138" s="114">
        <v>0</v>
      </c>
      <c r="C138" s="114">
        <v>207.31</v>
      </c>
      <c r="D138" s="114">
        <v>0</v>
      </c>
      <c r="E138" s="114">
        <v>0</v>
      </c>
      <c r="F138" s="114">
        <v>0</v>
      </c>
      <c r="G138" s="114">
        <f t="shared" si="21"/>
        <v>0</v>
      </c>
      <c r="H138" s="114">
        <f t="shared" si="21"/>
        <v>207.31</v>
      </c>
      <c r="I138" s="114">
        <f t="shared" si="22"/>
        <v>207.31</v>
      </c>
      <c r="J138" s="120" t="s">
        <v>352</v>
      </c>
    </row>
    <row r="139" spans="1:10" x14ac:dyDescent="0.25">
      <c r="A139" s="119" t="s">
        <v>353</v>
      </c>
      <c r="B139" s="114">
        <v>0</v>
      </c>
      <c r="C139" s="114">
        <v>0</v>
      </c>
      <c r="D139" s="114">
        <v>0</v>
      </c>
      <c r="E139" s="114">
        <v>0</v>
      </c>
      <c r="F139" s="114">
        <v>0</v>
      </c>
      <c r="G139" s="114">
        <f t="shared" si="21"/>
        <v>0</v>
      </c>
      <c r="H139" s="114">
        <f t="shared" si="21"/>
        <v>0</v>
      </c>
      <c r="I139" s="114">
        <f t="shared" si="22"/>
        <v>0</v>
      </c>
      <c r="J139" s="120" t="s">
        <v>354</v>
      </c>
    </row>
    <row r="140" spans="1:10" x14ac:dyDescent="0.25">
      <c r="A140" s="119" t="s">
        <v>355</v>
      </c>
      <c r="B140" s="114">
        <v>0</v>
      </c>
      <c r="C140" s="114">
        <v>221509.16</v>
      </c>
      <c r="D140" s="114">
        <v>0</v>
      </c>
      <c r="E140" s="114">
        <v>0</v>
      </c>
      <c r="F140" s="114">
        <v>0</v>
      </c>
      <c r="G140" s="114">
        <f t="shared" si="21"/>
        <v>0</v>
      </c>
      <c r="H140" s="114">
        <f t="shared" si="21"/>
        <v>221509.16</v>
      </c>
      <c r="I140" s="114">
        <f t="shared" si="22"/>
        <v>221509.16</v>
      </c>
      <c r="J140" s="120" t="s">
        <v>356</v>
      </c>
    </row>
    <row r="141" spans="1:10" x14ac:dyDescent="0.25">
      <c r="A141" s="119" t="s">
        <v>357</v>
      </c>
      <c r="B141" s="114">
        <v>0</v>
      </c>
      <c r="C141" s="114">
        <v>364529.95</v>
      </c>
      <c r="D141" s="114">
        <v>0</v>
      </c>
      <c r="E141" s="114">
        <v>0</v>
      </c>
      <c r="F141" s="114">
        <v>0</v>
      </c>
      <c r="G141" s="114">
        <f t="shared" si="21"/>
        <v>0</v>
      </c>
      <c r="H141" s="114">
        <f t="shared" si="21"/>
        <v>364529.95</v>
      </c>
      <c r="I141" s="114">
        <f t="shared" si="22"/>
        <v>364529.95</v>
      </c>
      <c r="J141" s="120" t="s">
        <v>358</v>
      </c>
    </row>
    <row r="142" spans="1:10" x14ac:dyDescent="0.25">
      <c r="A142" s="119" t="s">
        <v>359</v>
      </c>
      <c r="B142" s="114">
        <v>0</v>
      </c>
      <c r="C142" s="114">
        <v>1987.11</v>
      </c>
      <c r="D142" s="114">
        <v>0</v>
      </c>
      <c r="E142" s="114">
        <v>0</v>
      </c>
      <c r="F142" s="114">
        <v>0</v>
      </c>
      <c r="G142" s="114">
        <f t="shared" si="21"/>
        <v>0</v>
      </c>
      <c r="H142" s="114">
        <f t="shared" si="21"/>
        <v>1987.11</v>
      </c>
      <c r="I142" s="114">
        <f t="shared" si="22"/>
        <v>1987.11</v>
      </c>
      <c r="J142" s="120" t="s">
        <v>360</v>
      </c>
    </row>
    <row r="143" spans="1:10" x14ac:dyDescent="0.25">
      <c r="A143" s="119" t="s">
        <v>361</v>
      </c>
      <c r="B143" s="114">
        <v>0</v>
      </c>
      <c r="C143" s="114">
        <v>26458.19</v>
      </c>
      <c r="D143" s="114">
        <v>0</v>
      </c>
      <c r="E143" s="114">
        <v>0</v>
      </c>
      <c r="F143" s="114">
        <v>0</v>
      </c>
      <c r="G143" s="114">
        <f t="shared" si="21"/>
        <v>0</v>
      </c>
      <c r="H143" s="114">
        <f t="shared" si="21"/>
        <v>26458.19</v>
      </c>
      <c r="I143" s="114">
        <f t="shared" si="22"/>
        <v>26458.19</v>
      </c>
      <c r="J143" s="146" t="s">
        <v>362</v>
      </c>
    </row>
    <row r="144" spans="1:10" x14ac:dyDescent="0.25">
      <c r="A144" s="119" t="s">
        <v>363</v>
      </c>
      <c r="B144" s="114">
        <v>0</v>
      </c>
      <c r="C144" s="114">
        <v>60106.66</v>
      </c>
      <c r="D144" s="114">
        <v>0</v>
      </c>
      <c r="E144" s="114">
        <v>0</v>
      </c>
      <c r="F144" s="114">
        <v>0</v>
      </c>
      <c r="G144" s="114">
        <f t="shared" si="21"/>
        <v>0</v>
      </c>
      <c r="H144" s="114">
        <f t="shared" si="21"/>
        <v>60106.66</v>
      </c>
      <c r="I144" s="114">
        <f t="shared" si="22"/>
        <v>60106.66</v>
      </c>
      <c r="J144" s="120" t="s">
        <v>364</v>
      </c>
    </row>
    <row r="145" spans="1:10" x14ac:dyDescent="0.25">
      <c r="A145" s="119" t="s">
        <v>365</v>
      </c>
      <c r="B145" s="114">
        <v>0</v>
      </c>
      <c r="C145" s="114">
        <v>87175.37</v>
      </c>
      <c r="D145" s="114">
        <v>0</v>
      </c>
      <c r="E145" s="114">
        <v>0</v>
      </c>
      <c r="F145" s="114">
        <v>0</v>
      </c>
      <c r="G145" s="114">
        <f t="shared" si="21"/>
        <v>0</v>
      </c>
      <c r="H145" s="114">
        <f t="shared" si="21"/>
        <v>87175.37</v>
      </c>
      <c r="I145" s="114">
        <f t="shared" si="22"/>
        <v>87175.37</v>
      </c>
      <c r="J145" s="120" t="s">
        <v>366</v>
      </c>
    </row>
    <row r="146" spans="1:10" x14ac:dyDescent="0.25">
      <c r="A146" s="119" t="s">
        <v>367</v>
      </c>
      <c r="B146" s="114">
        <v>0</v>
      </c>
      <c r="C146" s="114">
        <v>9323</v>
      </c>
      <c r="D146" s="114">
        <v>0</v>
      </c>
      <c r="E146" s="114">
        <v>0</v>
      </c>
      <c r="F146" s="114">
        <v>0</v>
      </c>
      <c r="G146" s="114">
        <f t="shared" si="21"/>
        <v>0</v>
      </c>
      <c r="H146" s="114">
        <f t="shared" si="21"/>
        <v>9323</v>
      </c>
      <c r="I146" s="114">
        <f t="shared" si="22"/>
        <v>9323</v>
      </c>
      <c r="J146" s="120" t="s">
        <v>368</v>
      </c>
    </row>
    <row r="147" spans="1:10" x14ac:dyDescent="0.25">
      <c r="A147" s="119" t="s">
        <v>369</v>
      </c>
      <c r="B147" s="114">
        <v>0</v>
      </c>
      <c r="C147" s="114">
        <v>0</v>
      </c>
      <c r="D147" s="114">
        <v>0</v>
      </c>
      <c r="E147" s="114">
        <v>0</v>
      </c>
      <c r="F147" s="114">
        <v>0</v>
      </c>
      <c r="G147" s="114">
        <f t="shared" si="21"/>
        <v>0</v>
      </c>
      <c r="H147" s="114">
        <f t="shared" si="21"/>
        <v>0</v>
      </c>
      <c r="I147" s="114">
        <f t="shared" si="22"/>
        <v>0</v>
      </c>
      <c r="J147" s="120" t="s">
        <v>370</v>
      </c>
    </row>
    <row r="148" spans="1:10" x14ac:dyDescent="0.25">
      <c r="A148" s="119" t="s">
        <v>371</v>
      </c>
      <c r="B148" s="114">
        <v>0</v>
      </c>
      <c r="C148" s="114">
        <v>24041.02</v>
      </c>
      <c r="D148" s="114">
        <v>0</v>
      </c>
      <c r="E148" s="114">
        <v>0</v>
      </c>
      <c r="F148" s="114">
        <v>0</v>
      </c>
      <c r="G148" s="114">
        <f t="shared" si="21"/>
        <v>0</v>
      </c>
      <c r="H148" s="114">
        <f t="shared" si="21"/>
        <v>24041.02</v>
      </c>
      <c r="I148" s="114">
        <f t="shared" si="22"/>
        <v>24041.02</v>
      </c>
      <c r="J148" s="120" t="s">
        <v>372</v>
      </c>
    </row>
    <row r="149" spans="1:10" x14ac:dyDescent="0.25">
      <c r="A149" s="119" t="s">
        <v>373</v>
      </c>
      <c r="B149" s="121">
        <v>0</v>
      </c>
      <c r="C149" s="121">
        <v>24939.45</v>
      </c>
      <c r="D149" s="121">
        <v>0</v>
      </c>
      <c r="E149" s="121">
        <v>0</v>
      </c>
      <c r="F149" s="121">
        <v>0</v>
      </c>
      <c r="G149" s="121">
        <f t="shared" si="21"/>
        <v>0</v>
      </c>
      <c r="H149" s="121">
        <f t="shared" si="21"/>
        <v>24939.45</v>
      </c>
      <c r="I149" s="122">
        <f t="shared" si="22"/>
        <v>24939.45</v>
      </c>
      <c r="J149" s="146" t="s">
        <v>374</v>
      </c>
    </row>
    <row r="150" spans="1:10" x14ac:dyDescent="0.25">
      <c r="A150" s="119" t="s">
        <v>375</v>
      </c>
      <c r="B150" s="114">
        <f t="shared" ref="B150:I150" si="23">SUM(B70:B149)</f>
        <v>126469785.97999997</v>
      </c>
      <c r="C150" s="114">
        <f t="shared" si="23"/>
        <v>11329257.919999998</v>
      </c>
      <c r="D150" s="114">
        <f t="shared" si="23"/>
        <v>0</v>
      </c>
      <c r="E150" s="114">
        <f t="shared" si="23"/>
        <v>0</v>
      </c>
      <c r="F150" s="114">
        <f t="shared" si="23"/>
        <v>0</v>
      </c>
      <c r="G150" s="114">
        <f t="shared" si="23"/>
        <v>126469785.97999997</v>
      </c>
      <c r="H150" s="114">
        <f t="shared" si="23"/>
        <v>11329257.919999998</v>
      </c>
      <c r="I150" s="114">
        <f t="shared" si="23"/>
        <v>137799043.90000001</v>
      </c>
      <c r="J150" s="140" t="s">
        <v>376</v>
      </c>
    </row>
    <row r="151" spans="1:10" x14ac:dyDescent="0.25">
      <c r="A151" s="115" t="s">
        <v>377</v>
      </c>
      <c r="B151" s="114"/>
      <c r="C151" s="114"/>
      <c r="D151" s="114"/>
      <c r="E151" s="114"/>
      <c r="F151" s="114"/>
      <c r="G151" s="114"/>
      <c r="H151" s="114"/>
      <c r="I151" s="114"/>
    </row>
    <row r="152" spans="1:10" x14ac:dyDescent="0.25">
      <c r="A152" s="119" t="s">
        <v>378</v>
      </c>
      <c r="B152" s="114">
        <v>3462191.65</v>
      </c>
      <c r="C152" s="114">
        <v>0</v>
      </c>
      <c r="D152" s="114">
        <v>0</v>
      </c>
      <c r="E152" s="114">
        <v>0</v>
      </c>
      <c r="F152" s="114">
        <v>0</v>
      </c>
      <c r="G152" s="114">
        <f t="shared" ref="G152:H167" si="24">B152+E152</f>
        <v>3462191.65</v>
      </c>
      <c r="H152" s="114">
        <f t="shared" si="24"/>
        <v>0</v>
      </c>
      <c r="I152" s="114">
        <f t="shared" ref="I152" si="25">SUM(G152:H152)</f>
        <v>3462191.65</v>
      </c>
      <c r="J152" s="120" t="s">
        <v>379</v>
      </c>
    </row>
    <row r="153" spans="1:10" x14ac:dyDescent="0.25">
      <c r="A153" s="119" t="s">
        <v>380</v>
      </c>
      <c r="B153" s="114">
        <v>0</v>
      </c>
      <c r="C153" s="114">
        <v>0</v>
      </c>
      <c r="D153" s="114">
        <v>0</v>
      </c>
      <c r="E153" s="114">
        <v>0</v>
      </c>
      <c r="F153" s="114">
        <v>0</v>
      </c>
      <c r="G153" s="114">
        <f t="shared" si="24"/>
        <v>0</v>
      </c>
      <c r="H153" s="114">
        <f t="shared" si="24"/>
        <v>0</v>
      </c>
      <c r="I153" s="114">
        <f t="shared" ref="I153:I179" si="26">SUM(G153:H153)</f>
        <v>0</v>
      </c>
    </row>
    <row r="154" spans="1:10" x14ac:dyDescent="0.25">
      <c r="A154" s="119" t="s">
        <v>381</v>
      </c>
      <c r="B154" s="114">
        <v>44236.05</v>
      </c>
      <c r="C154" s="114">
        <v>0</v>
      </c>
      <c r="D154" s="114">
        <v>0</v>
      </c>
      <c r="E154" s="114">
        <v>0</v>
      </c>
      <c r="F154" s="114">
        <v>0</v>
      </c>
      <c r="G154" s="114">
        <f t="shared" si="24"/>
        <v>44236.05</v>
      </c>
      <c r="H154" s="114">
        <f t="shared" si="24"/>
        <v>0</v>
      </c>
      <c r="I154" s="114">
        <f t="shared" si="26"/>
        <v>44236.05</v>
      </c>
      <c r="J154" s="120" t="s">
        <v>382</v>
      </c>
    </row>
    <row r="155" spans="1:10" x14ac:dyDescent="0.25">
      <c r="A155" s="119" t="s">
        <v>383</v>
      </c>
      <c r="B155" s="114">
        <v>3057653.23</v>
      </c>
      <c r="C155" s="114">
        <v>0</v>
      </c>
      <c r="D155" s="114">
        <v>0</v>
      </c>
      <c r="E155" s="114">
        <v>0</v>
      </c>
      <c r="F155" s="114">
        <v>0</v>
      </c>
      <c r="G155" s="114">
        <f t="shared" si="24"/>
        <v>3057653.23</v>
      </c>
      <c r="H155" s="114">
        <f t="shared" si="24"/>
        <v>0</v>
      </c>
      <c r="I155" s="114">
        <f t="shared" si="26"/>
        <v>3057653.23</v>
      </c>
      <c r="J155" s="120" t="s">
        <v>384</v>
      </c>
    </row>
    <row r="156" spans="1:10" x14ac:dyDescent="0.25">
      <c r="A156" s="119" t="s">
        <v>385</v>
      </c>
      <c r="B156" s="114">
        <v>1618048.99</v>
      </c>
      <c r="C156" s="114">
        <v>0</v>
      </c>
      <c r="D156" s="114">
        <v>0</v>
      </c>
      <c r="E156" s="114">
        <v>0</v>
      </c>
      <c r="F156" s="114">
        <v>0</v>
      </c>
      <c r="G156" s="114">
        <f t="shared" si="24"/>
        <v>1618048.99</v>
      </c>
      <c r="H156" s="114">
        <f t="shared" si="24"/>
        <v>0</v>
      </c>
      <c r="I156" s="114">
        <f t="shared" si="26"/>
        <v>1618048.99</v>
      </c>
      <c r="J156" s="120" t="s">
        <v>386</v>
      </c>
    </row>
    <row r="157" spans="1:10" x14ac:dyDescent="0.25">
      <c r="A157" s="119" t="s">
        <v>387</v>
      </c>
      <c r="B157" s="114">
        <v>2007538.8</v>
      </c>
      <c r="C157" s="114">
        <v>0</v>
      </c>
      <c r="D157" s="114">
        <v>0</v>
      </c>
      <c r="E157" s="114">
        <v>0</v>
      </c>
      <c r="F157" s="114">
        <v>0</v>
      </c>
      <c r="G157" s="114">
        <f t="shared" si="24"/>
        <v>2007538.8</v>
      </c>
      <c r="H157" s="114">
        <f t="shared" si="24"/>
        <v>0</v>
      </c>
      <c r="I157" s="114">
        <f t="shared" si="26"/>
        <v>2007538.8</v>
      </c>
      <c r="J157" s="120" t="s">
        <v>388</v>
      </c>
    </row>
    <row r="158" spans="1:10" x14ac:dyDescent="0.25">
      <c r="A158" s="119" t="s">
        <v>389</v>
      </c>
      <c r="B158" s="114">
        <v>0</v>
      </c>
      <c r="C158" s="114">
        <v>0</v>
      </c>
      <c r="D158" s="114">
        <v>0</v>
      </c>
      <c r="E158" s="114">
        <v>0</v>
      </c>
      <c r="F158" s="114">
        <v>0</v>
      </c>
      <c r="G158" s="114">
        <f t="shared" si="24"/>
        <v>0</v>
      </c>
      <c r="H158" s="114">
        <f t="shared" si="24"/>
        <v>0</v>
      </c>
      <c r="I158" s="114">
        <f t="shared" si="26"/>
        <v>0</v>
      </c>
      <c r="J158" s="120" t="s">
        <v>390</v>
      </c>
    </row>
    <row r="159" spans="1:10" x14ac:dyDescent="0.25">
      <c r="A159" s="119" t="s">
        <v>391</v>
      </c>
      <c r="B159" s="114">
        <v>2714603.09</v>
      </c>
      <c r="C159" s="114">
        <v>0</v>
      </c>
      <c r="D159" s="114">
        <v>0</v>
      </c>
      <c r="E159" s="114">
        <v>0</v>
      </c>
      <c r="F159" s="114">
        <v>0</v>
      </c>
      <c r="G159" s="114">
        <f t="shared" si="24"/>
        <v>2714603.09</v>
      </c>
      <c r="H159" s="114">
        <f t="shared" si="24"/>
        <v>0</v>
      </c>
      <c r="I159" s="114">
        <f t="shared" si="26"/>
        <v>2714603.09</v>
      </c>
      <c r="J159" s="120" t="s">
        <v>392</v>
      </c>
    </row>
    <row r="160" spans="1:10" x14ac:dyDescent="0.25">
      <c r="A160" s="119" t="s">
        <v>393</v>
      </c>
      <c r="B160" s="114">
        <v>-1803039.48</v>
      </c>
      <c r="C160" s="114">
        <v>0</v>
      </c>
      <c r="D160" s="114">
        <v>0</v>
      </c>
      <c r="E160" s="114">
        <v>0</v>
      </c>
      <c r="F160" s="114">
        <v>0</v>
      </c>
      <c r="G160" s="114">
        <f t="shared" si="24"/>
        <v>-1803039.48</v>
      </c>
      <c r="H160" s="114">
        <f t="shared" si="24"/>
        <v>0</v>
      </c>
      <c r="I160" s="114">
        <f t="shared" si="26"/>
        <v>-1803039.48</v>
      </c>
      <c r="J160" s="120" t="s">
        <v>394</v>
      </c>
    </row>
    <row r="161" spans="1:10" x14ac:dyDescent="0.25">
      <c r="A161" s="119" t="s">
        <v>395</v>
      </c>
      <c r="B161" s="114">
        <v>1551961.33</v>
      </c>
      <c r="C161" s="114">
        <v>0</v>
      </c>
      <c r="D161" s="114">
        <v>0</v>
      </c>
      <c r="E161" s="114">
        <v>0</v>
      </c>
      <c r="F161" s="114">
        <v>0</v>
      </c>
      <c r="G161" s="114">
        <f t="shared" si="24"/>
        <v>1551961.33</v>
      </c>
      <c r="H161" s="114">
        <f t="shared" si="24"/>
        <v>0</v>
      </c>
      <c r="I161" s="114">
        <f t="shared" si="26"/>
        <v>1551961.33</v>
      </c>
      <c r="J161" s="120" t="s">
        <v>396</v>
      </c>
    </row>
    <row r="162" spans="1:10" x14ac:dyDescent="0.25">
      <c r="A162" s="119" t="s">
        <v>397</v>
      </c>
      <c r="B162" s="114">
        <v>-1127451.67</v>
      </c>
      <c r="C162" s="114">
        <v>0</v>
      </c>
      <c r="D162" s="114">
        <v>0</v>
      </c>
      <c r="E162" s="114">
        <v>0</v>
      </c>
      <c r="F162" s="114">
        <v>0</v>
      </c>
      <c r="G162" s="114">
        <f t="shared" si="24"/>
        <v>-1127451.67</v>
      </c>
      <c r="H162" s="114">
        <f t="shared" si="24"/>
        <v>0</v>
      </c>
      <c r="I162" s="114">
        <f t="shared" si="26"/>
        <v>-1127451.67</v>
      </c>
      <c r="J162" s="120" t="s">
        <v>398</v>
      </c>
    </row>
    <row r="163" spans="1:10" x14ac:dyDescent="0.25">
      <c r="A163" s="119" t="s">
        <v>399</v>
      </c>
      <c r="B163" s="114">
        <v>3228252.95</v>
      </c>
      <c r="C163" s="114">
        <v>0</v>
      </c>
      <c r="D163" s="114">
        <v>0</v>
      </c>
      <c r="E163" s="114">
        <v>0</v>
      </c>
      <c r="F163" s="114">
        <v>0</v>
      </c>
      <c r="G163" s="114">
        <f t="shared" si="24"/>
        <v>3228252.95</v>
      </c>
      <c r="H163" s="114">
        <f t="shared" si="24"/>
        <v>0</v>
      </c>
      <c r="I163" s="114">
        <f t="shared" si="26"/>
        <v>3228252.95</v>
      </c>
      <c r="J163" s="120" t="s">
        <v>400</v>
      </c>
    </row>
    <row r="164" spans="1:10" x14ac:dyDescent="0.25">
      <c r="A164" s="119" t="s">
        <v>401</v>
      </c>
      <c r="B164" s="114">
        <v>341800.61</v>
      </c>
      <c r="C164" s="114">
        <v>0</v>
      </c>
      <c r="D164" s="114">
        <v>0</v>
      </c>
      <c r="E164" s="114">
        <v>0</v>
      </c>
      <c r="F164" s="114">
        <v>0</v>
      </c>
      <c r="G164" s="114">
        <f t="shared" si="24"/>
        <v>341800.61</v>
      </c>
      <c r="H164" s="114">
        <f t="shared" si="24"/>
        <v>0</v>
      </c>
      <c r="I164" s="114">
        <f t="shared" si="26"/>
        <v>341800.61</v>
      </c>
      <c r="J164" s="120" t="s">
        <v>402</v>
      </c>
    </row>
    <row r="165" spans="1:10" x14ac:dyDescent="0.25">
      <c r="A165" s="119" t="s">
        <v>403</v>
      </c>
      <c r="B165" s="114">
        <v>41447.67</v>
      </c>
      <c r="C165" s="114">
        <v>0</v>
      </c>
      <c r="D165" s="114">
        <v>0</v>
      </c>
      <c r="E165" s="114">
        <v>0</v>
      </c>
      <c r="F165" s="114">
        <v>0</v>
      </c>
      <c r="G165" s="114">
        <f t="shared" si="24"/>
        <v>41447.67</v>
      </c>
      <c r="H165" s="114">
        <f t="shared" si="24"/>
        <v>0</v>
      </c>
      <c r="I165" s="114">
        <f t="shared" si="26"/>
        <v>41447.67</v>
      </c>
      <c r="J165" s="120" t="s">
        <v>404</v>
      </c>
    </row>
    <row r="166" spans="1:10" x14ac:dyDescent="0.25">
      <c r="A166" s="119" t="s">
        <v>405</v>
      </c>
      <c r="B166" s="114">
        <v>1085.6600000000001</v>
      </c>
      <c r="C166" s="114">
        <v>0</v>
      </c>
      <c r="D166" s="114">
        <v>0</v>
      </c>
      <c r="E166" s="114">
        <v>0</v>
      </c>
      <c r="F166" s="114">
        <v>0</v>
      </c>
      <c r="G166" s="114">
        <f t="shared" si="24"/>
        <v>1085.6600000000001</v>
      </c>
      <c r="H166" s="114">
        <f t="shared" si="24"/>
        <v>0</v>
      </c>
      <c r="I166" s="114">
        <f t="shared" si="26"/>
        <v>1085.6600000000001</v>
      </c>
      <c r="J166" s="120" t="s">
        <v>406</v>
      </c>
    </row>
    <row r="167" spans="1:10" x14ac:dyDescent="0.25">
      <c r="A167" s="119" t="s">
        <v>407</v>
      </c>
      <c r="B167" s="114">
        <v>0</v>
      </c>
      <c r="C167" s="114">
        <v>0</v>
      </c>
      <c r="D167" s="114">
        <v>0</v>
      </c>
      <c r="E167" s="114">
        <v>0</v>
      </c>
      <c r="F167" s="114">
        <v>0</v>
      </c>
      <c r="G167" s="114">
        <f t="shared" si="24"/>
        <v>0</v>
      </c>
      <c r="H167" s="114">
        <f t="shared" si="24"/>
        <v>0</v>
      </c>
      <c r="I167" s="114">
        <f t="shared" si="26"/>
        <v>0</v>
      </c>
      <c r="J167" s="120" t="s">
        <v>408</v>
      </c>
    </row>
    <row r="168" spans="1:10" x14ac:dyDescent="0.25">
      <c r="A168" s="119" t="s">
        <v>409</v>
      </c>
      <c r="B168" s="114">
        <v>4102.59</v>
      </c>
      <c r="C168" s="114">
        <v>0</v>
      </c>
      <c r="D168" s="114">
        <v>0</v>
      </c>
      <c r="E168" s="114">
        <v>0</v>
      </c>
      <c r="F168" s="114">
        <v>0</v>
      </c>
      <c r="G168" s="114">
        <f t="shared" ref="G168:H179" si="27">B168+E168</f>
        <v>4102.59</v>
      </c>
      <c r="H168" s="114">
        <f t="shared" si="27"/>
        <v>0</v>
      </c>
      <c r="I168" s="114">
        <f t="shared" si="26"/>
        <v>4102.59</v>
      </c>
      <c r="J168" s="120" t="s">
        <v>410</v>
      </c>
    </row>
    <row r="169" spans="1:10" x14ac:dyDescent="0.25">
      <c r="A169" s="119" t="s">
        <v>411</v>
      </c>
      <c r="B169" s="114">
        <v>2238750.92</v>
      </c>
      <c r="C169" s="114">
        <v>0</v>
      </c>
      <c r="D169" s="114">
        <v>0</v>
      </c>
      <c r="E169" s="114">
        <v>0</v>
      </c>
      <c r="F169" s="114">
        <v>0</v>
      </c>
      <c r="G169" s="114">
        <f t="shared" si="27"/>
        <v>2238750.92</v>
      </c>
      <c r="H169" s="114">
        <f t="shared" si="27"/>
        <v>0</v>
      </c>
      <c r="I169" s="114">
        <f t="shared" si="26"/>
        <v>2238750.92</v>
      </c>
      <c r="J169" s="120" t="s">
        <v>412</v>
      </c>
    </row>
    <row r="170" spans="1:10" x14ac:dyDescent="0.25">
      <c r="A170" s="119" t="s">
        <v>413</v>
      </c>
      <c r="B170" s="114">
        <v>9921355.4100000001</v>
      </c>
      <c r="C170" s="114">
        <v>0</v>
      </c>
      <c r="D170" s="114">
        <v>0</v>
      </c>
      <c r="E170" s="114">
        <v>0</v>
      </c>
      <c r="F170" s="114">
        <v>0</v>
      </c>
      <c r="G170" s="114">
        <f t="shared" si="27"/>
        <v>9921355.4100000001</v>
      </c>
      <c r="H170" s="114">
        <f t="shared" si="27"/>
        <v>0</v>
      </c>
      <c r="I170" s="114">
        <f t="shared" si="26"/>
        <v>9921355.4100000001</v>
      </c>
      <c r="J170" s="120" t="s">
        <v>414</v>
      </c>
    </row>
    <row r="171" spans="1:10" x14ac:dyDescent="0.25">
      <c r="A171" s="119" t="s">
        <v>415</v>
      </c>
      <c r="B171" s="114">
        <v>0</v>
      </c>
      <c r="C171" s="114">
        <v>0</v>
      </c>
      <c r="D171" s="114">
        <v>0</v>
      </c>
      <c r="E171" s="114">
        <v>0</v>
      </c>
      <c r="F171" s="114">
        <v>0</v>
      </c>
      <c r="G171" s="114">
        <f t="shared" si="27"/>
        <v>0</v>
      </c>
      <c r="H171" s="114">
        <f t="shared" si="27"/>
        <v>0</v>
      </c>
      <c r="I171" s="114">
        <f t="shared" si="26"/>
        <v>0</v>
      </c>
      <c r="J171" s="120" t="s">
        <v>416</v>
      </c>
    </row>
    <row r="172" spans="1:10" x14ac:dyDescent="0.25">
      <c r="A172" s="119" t="s">
        <v>417</v>
      </c>
      <c r="B172" s="114">
        <v>54321.919999999998</v>
      </c>
      <c r="C172" s="114">
        <v>0</v>
      </c>
      <c r="D172" s="114">
        <v>0</v>
      </c>
      <c r="E172" s="114">
        <v>0</v>
      </c>
      <c r="F172" s="114">
        <v>0</v>
      </c>
      <c r="G172" s="114">
        <f t="shared" si="27"/>
        <v>54321.919999999998</v>
      </c>
      <c r="H172" s="114">
        <f t="shared" si="27"/>
        <v>0</v>
      </c>
      <c r="I172" s="114">
        <f t="shared" si="26"/>
        <v>54321.919999999998</v>
      </c>
      <c r="J172" s="120" t="s">
        <v>418</v>
      </c>
    </row>
    <row r="173" spans="1:10" x14ac:dyDescent="0.25">
      <c r="A173" s="119" t="s">
        <v>419</v>
      </c>
      <c r="B173" s="114">
        <v>0</v>
      </c>
      <c r="C173" s="114">
        <v>0</v>
      </c>
      <c r="D173" s="114">
        <v>0</v>
      </c>
      <c r="E173" s="114">
        <v>0</v>
      </c>
      <c r="F173" s="114">
        <v>0</v>
      </c>
      <c r="G173" s="114">
        <f t="shared" si="27"/>
        <v>0</v>
      </c>
      <c r="H173" s="114">
        <f t="shared" si="27"/>
        <v>0</v>
      </c>
      <c r="I173" s="114">
        <f t="shared" si="26"/>
        <v>0</v>
      </c>
      <c r="J173" s="120" t="s">
        <v>420</v>
      </c>
    </row>
    <row r="174" spans="1:10" x14ac:dyDescent="0.25">
      <c r="A174" s="119" t="s">
        <v>421</v>
      </c>
      <c r="B174" s="114">
        <v>0</v>
      </c>
      <c r="C174" s="114">
        <v>3947.83</v>
      </c>
      <c r="D174" s="114">
        <v>0</v>
      </c>
      <c r="E174" s="114">
        <v>0</v>
      </c>
      <c r="F174" s="114">
        <v>0</v>
      </c>
      <c r="G174" s="114">
        <f t="shared" si="27"/>
        <v>0</v>
      </c>
      <c r="H174" s="114">
        <f t="shared" si="27"/>
        <v>3947.83</v>
      </c>
      <c r="I174" s="114">
        <f t="shared" si="26"/>
        <v>3947.83</v>
      </c>
      <c r="J174" s="120" t="s">
        <v>422</v>
      </c>
    </row>
    <row r="175" spans="1:10" x14ac:dyDescent="0.25">
      <c r="A175" s="119" t="s">
        <v>423</v>
      </c>
      <c r="B175" s="114">
        <v>0</v>
      </c>
      <c r="C175" s="114">
        <v>0</v>
      </c>
      <c r="D175" s="114">
        <v>0</v>
      </c>
      <c r="E175" s="114">
        <v>0</v>
      </c>
      <c r="F175" s="114">
        <v>0</v>
      </c>
      <c r="G175" s="114">
        <f t="shared" si="27"/>
        <v>0</v>
      </c>
      <c r="H175" s="114">
        <f t="shared" si="27"/>
        <v>0</v>
      </c>
      <c r="I175" s="114">
        <f t="shared" si="26"/>
        <v>0</v>
      </c>
      <c r="J175" s="120" t="s">
        <v>424</v>
      </c>
    </row>
    <row r="176" spans="1:10" x14ac:dyDescent="0.25">
      <c r="A176" s="119" t="s">
        <v>425</v>
      </c>
      <c r="B176" s="114">
        <v>0</v>
      </c>
      <c r="C176" s="114">
        <v>0</v>
      </c>
      <c r="D176" s="114">
        <v>0</v>
      </c>
      <c r="E176" s="114">
        <v>0</v>
      </c>
      <c r="F176" s="114">
        <v>0</v>
      </c>
      <c r="G176" s="114">
        <f t="shared" si="27"/>
        <v>0</v>
      </c>
      <c r="H176" s="114">
        <f t="shared" si="27"/>
        <v>0</v>
      </c>
      <c r="I176" s="114">
        <f t="shared" si="26"/>
        <v>0</v>
      </c>
      <c r="J176" s="120" t="s">
        <v>426</v>
      </c>
    </row>
    <row r="177" spans="1:10" x14ac:dyDescent="0.25">
      <c r="A177" s="119" t="s">
        <v>427</v>
      </c>
      <c r="B177" s="114">
        <v>0</v>
      </c>
      <c r="C177" s="114">
        <v>0</v>
      </c>
      <c r="D177" s="114">
        <v>0</v>
      </c>
      <c r="E177" s="114">
        <v>0</v>
      </c>
      <c r="F177" s="114">
        <v>0</v>
      </c>
      <c r="G177" s="114">
        <f t="shared" si="27"/>
        <v>0</v>
      </c>
      <c r="H177" s="114">
        <f t="shared" si="27"/>
        <v>0</v>
      </c>
      <c r="I177" s="114">
        <f t="shared" si="26"/>
        <v>0</v>
      </c>
      <c r="J177" s="120" t="s">
        <v>428</v>
      </c>
    </row>
    <row r="178" spans="1:10" x14ac:dyDescent="0.25">
      <c r="A178" s="119" t="s">
        <v>429</v>
      </c>
      <c r="B178" s="114">
        <v>0</v>
      </c>
      <c r="C178" s="114">
        <v>0</v>
      </c>
      <c r="D178" s="114">
        <v>0</v>
      </c>
      <c r="E178" s="114">
        <v>0</v>
      </c>
      <c r="F178" s="114">
        <v>0</v>
      </c>
      <c r="G178" s="114">
        <f t="shared" si="27"/>
        <v>0</v>
      </c>
      <c r="H178" s="114">
        <f t="shared" si="27"/>
        <v>0</v>
      </c>
      <c r="I178" s="114">
        <f t="shared" si="26"/>
        <v>0</v>
      </c>
      <c r="J178" s="120" t="s">
        <v>430</v>
      </c>
    </row>
    <row r="179" spans="1:10" x14ac:dyDescent="0.25">
      <c r="A179" s="119" t="s">
        <v>431</v>
      </c>
      <c r="B179" s="121">
        <v>0</v>
      </c>
      <c r="C179" s="121">
        <v>0</v>
      </c>
      <c r="D179" s="121">
        <v>0</v>
      </c>
      <c r="E179" s="121">
        <v>0</v>
      </c>
      <c r="F179" s="121">
        <v>0</v>
      </c>
      <c r="G179" s="121">
        <f t="shared" si="27"/>
        <v>0</v>
      </c>
      <c r="H179" s="121">
        <f t="shared" si="27"/>
        <v>0</v>
      </c>
      <c r="I179" s="121">
        <f t="shared" si="26"/>
        <v>0</v>
      </c>
      <c r="J179" s="120" t="s">
        <v>432</v>
      </c>
    </row>
    <row r="180" spans="1:10" x14ac:dyDescent="0.25">
      <c r="A180" s="119" t="s">
        <v>433</v>
      </c>
      <c r="B180" s="114">
        <f t="shared" ref="B180:I180" si="28">SUM(B151:B179)</f>
        <v>27356859.720000003</v>
      </c>
      <c r="C180" s="114">
        <f t="shared" si="28"/>
        <v>3947.83</v>
      </c>
      <c r="D180" s="114">
        <f t="shared" si="28"/>
        <v>0</v>
      </c>
      <c r="E180" s="114">
        <f t="shared" si="28"/>
        <v>0</v>
      </c>
      <c r="F180" s="114">
        <f t="shared" si="28"/>
        <v>0</v>
      </c>
      <c r="G180" s="114">
        <f t="shared" si="28"/>
        <v>27356859.720000003</v>
      </c>
      <c r="H180" s="114">
        <f t="shared" si="28"/>
        <v>3947.83</v>
      </c>
      <c r="I180" s="114">
        <f t="shared" si="28"/>
        <v>27360807.550000001</v>
      </c>
      <c r="J180" s="140" t="s">
        <v>434</v>
      </c>
    </row>
    <row r="181" spans="1:10" x14ac:dyDescent="0.25">
      <c r="A181" s="115" t="s">
        <v>435</v>
      </c>
      <c r="B181" s="114"/>
      <c r="C181" s="114"/>
      <c r="D181" s="114"/>
      <c r="E181" s="114"/>
      <c r="F181" s="114"/>
      <c r="G181" s="114"/>
      <c r="H181" s="114"/>
      <c r="I181" s="114"/>
    </row>
    <row r="182" spans="1:10" x14ac:dyDescent="0.25">
      <c r="A182" s="119" t="s">
        <v>436</v>
      </c>
      <c r="B182" s="114">
        <v>3221830.34</v>
      </c>
      <c r="C182" s="114">
        <v>0</v>
      </c>
      <c r="D182" s="114">
        <v>0</v>
      </c>
      <c r="E182" s="114">
        <v>0</v>
      </c>
      <c r="F182" s="114">
        <v>0</v>
      </c>
      <c r="G182" s="114">
        <f t="shared" ref="G182:H197" si="29">B182+E182</f>
        <v>3221830.34</v>
      </c>
      <c r="H182" s="114">
        <f t="shared" si="29"/>
        <v>0</v>
      </c>
      <c r="I182" s="114">
        <f t="shared" ref="I182" si="30">SUM(G182:H182)</f>
        <v>3221830.34</v>
      </c>
      <c r="J182" s="120" t="s">
        <v>437</v>
      </c>
    </row>
    <row r="183" spans="1:10" x14ac:dyDescent="0.25">
      <c r="A183" s="119" t="s">
        <v>438</v>
      </c>
      <c r="B183" s="114">
        <v>1645095.74</v>
      </c>
      <c r="C183" s="114">
        <v>0</v>
      </c>
      <c r="D183" s="114">
        <v>0</v>
      </c>
      <c r="E183" s="114">
        <v>0</v>
      </c>
      <c r="F183" s="114">
        <v>0</v>
      </c>
      <c r="G183" s="114">
        <f t="shared" si="29"/>
        <v>1645095.74</v>
      </c>
      <c r="H183" s="114">
        <f t="shared" si="29"/>
        <v>0</v>
      </c>
      <c r="I183" s="114">
        <f t="shared" ref="I183:I217" si="31">SUM(G183:H183)</f>
        <v>1645095.74</v>
      </c>
      <c r="J183" s="120" t="s">
        <v>439</v>
      </c>
    </row>
    <row r="184" spans="1:10" x14ac:dyDescent="0.25">
      <c r="A184" s="119" t="s">
        <v>440</v>
      </c>
      <c r="B184" s="114">
        <v>2357885.06</v>
      </c>
      <c r="C184" s="114">
        <v>0</v>
      </c>
      <c r="D184" s="114">
        <v>0</v>
      </c>
      <c r="E184" s="114">
        <v>0</v>
      </c>
      <c r="F184" s="114">
        <v>0</v>
      </c>
      <c r="G184" s="114">
        <f t="shared" si="29"/>
        <v>2357885.06</v>
      </c>
      <c r="H184" s="114">
        <f t="shared" si="29"/>
        <v>0</v>
      </c>
      <c r="I184" s="114">
        <f t="shared" si="31"/>
        <v>2357885.06</v>
      </c>
      <c r="J184" s="120" t="s">
        <v>441</v>
      </c>
    </row>
    <row r="185" spans="1:10" x14ac:dyDescent="0.25">
      <c r="A185" s="119" t="s">
        <v>442</v>
      </c>
      <c r="B185" s="114">
        <v>6270714.1500000004</v>
      </c>
      <c r="C185" s="114">
        <v>0</v>
      </c>
      <c r="D185" s="114">
        <v>0</v>
      </c>
      <c r="E185" s="114">
        <v>0</v>
      </c>
      <c r="F185" s="114">
        <v>0</v>
      </c>
      <c r="G185" s="114">
        <f t="shared" si="29"/>
        <v>6270714.1500000004</v>
      </c>
      <c r="H185" s="114">
        <f t="shared" si="29"/>
        <v>0</v>
      </c>
      <c r="I185" s="114">
        <f t="shared" si="31"/>
        <v>6270714.1500000004</v>
      </c>
      <c r="J185" s="120" t="s">
        <v>443</v>
      </c>
    </row>
    <row r="186" spans="1:10" x14ac:dyDescent="0.25">
      <c r="A186" s="119" t="s">
        <v>444</v>
      </c>
      <c r="B186" s="114">
        <v>6027543.2599999998</v>
      </c>
      <c r="C186" s="114">
        <v>0</v>
      </c>
      <c r="D186" s="114">
        <v>0</v>
      </c>
      <c r="E186" s="114">
        <v>0</v>
      </c>
      <c r="F186" s="114">
        <v>0</v>
      </c>
      <c r="G186" s="114">
        <f t="shared" si="29"/>
        <v>6027543.2599999998</v>
      </c>
      <c r="H186" s="114">
        <f t="shared" si="29"/>
        <v>0</v>
      </c>
      <c r="I186" s="114">
        <f t="shared" si="31"/>
        <v>6027543.2599999998</v>
      </c>
      <c r="J186" s="120" t="s">
        <v>445</v>
      </c>
    </row>
    <row r="187" spans="1:10" x14ac:dyDescent="0.25">
      <c r="A187" s="119" t="s">
        <v>446</v>
      </c>
      <c r="B187" s="114">
        <v>0</v>
      </c>
      <c r="C187" s="114">
        <v>0</v>
      </c>
      <c r="D187" s="114">
        <v>0</v>
      </c>
      <c r="E187" s="114">
        <v>0</v>
      </c>
      <c r="F187" s="114">
        <v>0</v>
      </c>
      <c r="G187" s="114">
        <f t="shared" si="29"/>
        <v>0</v>
      </c>
      <c r="H187" s="114">
        <f t="shared" si="29"/>
        <v>0</v>
      </c>
      <c r="I187" s="114">
        <f t="shared" si="31"/>
        <v>0</v>
      </c>
      <c r="J187" s="120" t="s">
        <v>447</v>
      </c>
    </row>
    <row r="188" spans="1:10" x14ac:dyDescent="0.25">
      <c r="A188" s="119" t="s">
        <v>448</v>
      </c>
      <c r="B188" s="114">
        <v>4488273.78</v>
      </c>
      <c r="C188" s="114">
        <v>0</v>
      </c>
      <c r="D188" s="114">
        <v>0</v>
      </c>
      <c r="E188" s="114">
        <v>0</v>
      </c>
      <c r="F188" s="114">
        <v>0</v>
      </c>
      <c r="G188" s="114">
        <f t="shared" si="29"/>
        <v>4488273.78</v>
      </c>
      <c r="H188" s="114">
        <f t="shared" si="29"/>
        <v>0</v>
      </c>
      <c r="I188" s="114">
        <f t="shared" si="31"/>
        <v>4488273.78</v>
      </c>
      <c r="J188" s="120" t="s">
        <v>449</v>
      </c>
    </row>
    <row r="189" spans="1:10" x14ac:dyDescent="0.25">
      <c r="A189" s="119" t="s">
        <v>450</v>
      </c>
      <c r="B189" s="114">
        <v>5455470.0199999996</v>
      </c>
      <c r="C189" s="114">
        <v>0</v>
      </c>
      <c r="D189" s="114">
        <v>0</v>
      </c>
      <c r="E189" s="114">
        <v>0</v>
      </c>
      <c r="F189" s="114">
        <v>0</v>
      </c>
      <c r="G189" s="114">
        <f t="shared" si="29"/>
        <v>5455470.0199999996</v>
      </c>
      <c r="H189" s="114">
        <f t="shared" si="29"/>
        <v>0</v>
      </c>
      <c r="I189" s="114">
        <f t="shared" si="31"/>
        <v>5455470.0199999996</v>
      </c>
      <c r="J189" s="120" t="s">
        <v>451</v>
      </c>
    </row>
    <row r="190" spans="1:10" x14ac:dyDescent="0.25">
      <c r="A190" s="119" t="s">
        <v>452</v>
      </c>
      <c r="B190" s="114">
        <v>14413867.68</v>
      </c>
      <c r="C190" s="114">
        <v>0</v>
      </c>
      <c r="D190" s="114">
        <v>0</v>
      </c>
      <c r="E190" s="114">
        <v>0</v>
      </c>
      <c r="F190" s="114">
        <v>0</v>
      </c>
      <c r="G190" s="114">
        <f t="shared" si="29"/>
        <v>14413867.68</v>
      </c>
      <c r="H190" s="114">
        <f t="shared" si="29"/>
        <v>0</v>
      </c>
      <c r="I190" s="114">
        <f t="shared" si="31"/>
        <v>14413867.68</v>
      </c>
      <c r="J190" s="120" t="s">
        <v>453</v>
      </c>
    </row>
    <row r="191" spans="1:10" x14ac:dyDescent="0.25">
      <c r="A191" s="119" t="s">
        <v>454</v>
      </c>
      <c r="B191" s="114">
        <v>1326017.28</v>
      </c>
      <c r="C191" s="114">
        <v>0</v>
      </c>
      <c r="D191" s="114">
        <v>0</v>
      </c>
      <c r="E191" s="114">
        <v>0</v>
      </c>
      <c r="F191" s="114">
        <v>0</v>
      </c>
      <c r="G191" s="114">
        <f t="shared" si="29"/>
        <v>1326017.28</v>
      </c>
      <c r="H191" s="114">
        <f t="shared" si="29"/>
        <v>0</v>
      </c>
      <c r="I191" s="114">
        <f t="shared" si="31"/>
        <v>1326017.28</v>
      </c>
      <c r="J191" s="120" t="s">
        <v>455</v>
      </c>
    </row>
    <row r="192" spans="1:10" x14ac:dyDescent="0.25">
      <c r="A192" s="119" t="s">
        <v>456</v>
      </c>
      <c r="B192" s="114">
        <v>199994.67</v>
      </c>
      <c r="C192" s="114">
        <v>0</v>
      </c>
      <c r="D192" s="114">
        <v>0</v>
      </c>
      <c r="E192" s="114">
        <v>0</v>
      </c>
      <c r="F192" s="114">
        <v>0</v>
      </c>
      <c r="G192" s="114">
        <f t="shared" si="29"/>
        <v>199994.67</v>
      </c>
      <c r="H192" s="114">
        <f t="shared" si="29"/>
        <v>0</v>
      </c>
      <c r="I192" s="114">
        <f t="shared" si="31"/>
        <v>199994.67</v>
      </c>
      <c r="J192" s="120" t="s">
        <v>457</v>
      </c>
    </row>
    <row r="193" spans="1:10" x14ac:dyDescent="0.25">
      <c r="A193" s="119" t="s">
        <v>458</v>
      </c>
      <c r="B193" s="114">
        <v>0</v>
      </c>
      <c r="C193" s="114">
        <v>0</v>
      </c>
      <c r="D193" s="114">
        <v>0</v>
      </c>
      <c r="E193" s="114">
        <v>0</v>
      </c>
      <c r="F193" s="114">
        <v>0</v>
      </c>
      <c r="G193" s="114">
        <f t="shared" si="29"/>
        <v>0</v>
      </c>
      <c r="H193" s="114">
        <f t="shared" si="29"/>
        <v>0</v>
      </c>
      <c r="I193" s="114">
        <f t="shared" si="31"/>
        <v>0</v>
      </c>
      <c r="J193" s="120" t="s">
        <v>459</v>
      </c>
    </row>
    <row r="194" spans="1:10" x14ac:dyDescent="0.25">
      <c r="A194" s="119" t="s">
        <v>460</v>
      </c>
      <c r="B194" s="114">
        <v>1656024.14</v>
      </c>
      <c r="C194" s="114">
        <v>0</v>
      </c>
      <c r="D194" s="114">
        <v>0</v>
      </c>
      <c r="E194" s="114">
        <v>0</v>
      </c>
      <c r="F194" s="114">
        <v>0</v>
      </c>
      <c r="G194" s="114">
        <f t="shared" si="29"/>
        <v>1656024.14</v>
      </c>
      <c r="H194" s="114">
        <f t="shared" si="29"/>
        <v>0</v>
      </c>
      <c r="I194" s="114">
        <f t="shared" si="31"/>
        <v>1656024.14</v>
      </c>
      <c r="J194" s="120" t="s">
        <v>461</v>
      </c>
    </row>
    <row r="195" spans="1:10" x14ac:dyDescent="0.25">
      <c r="A195" s="119" t="s">
        <v>462</v>
      </c>
      <c r="B195" s="114">
        <v>41897697.280000001</v>
      </c>
      <c r="C195" s="114">
        <v>0</v>
      </c>
      <c r="D195" s="114">
        <v>0</v>
      </c>
      <c r="E195" s="114">
        <v>0</v>
      </c>
      <c r="F195" s="114">
        <v>0</v>
      </c>
      <c r="G195" s="114">
        <f t="shared" si="29"/>
        <v>41897697.280000001</v>
      </c>
      <c r="H195" s="114">
        <f t="shared" si="29"/>
        <v>0</v>
      </c>
      <c r="I195" s="114">
        <f t="shared" si="31"/>
        <v>41897697.280000001</v>
      </c>
      <c r="J195" s="120" t="s">
        <v>463</v>
      </c>
    </row>
    <row r="196" spans="1:10" x14ac:dyDescent="0.25">
      <c r="A196" s="119" t="s">
        <v>464</v>
      </c>
      <c r="B196" s="114">
        <v>18764537.59</v>
      </c>
      <c r="C196" s="114">
        <v>0</v>
      </c>
      <c r="D196" s="114">
        <v>0</v>
      </c>
      <c r="E196" s="114">
        <v>0</v>
      </c>
      <c r="F196" s="114">
        <v>0</v>
      </c>
      <c r="G196" s="114">
        <f t="shared" si="29"/>
        <v>18764537.59</v>
      </c>
      <c r="H196" s="114">
        <f t="shared" si="29"/>
        <v>0</v>
      </c>
      <c r="I196" s="114">
        <f t="shared" si="31"/>
        <v>18764537.59</v>
      </c>
      <c r="J196" s="120" t="s">
        <v>465</v>
      </c>
    </row>
    <row r="197" spans="1:10" x14ac:dyDescent="0.25">
      <c r="A197" s="119" t="s">
        <v>466</v>
      </c>
      <c r="B197" s="114">
        <v>193849.05</v>
      </c>
      <c r="C197" s="114">
        <v>0</v>
      </c>
      <c r="D197" s="114">
        <v>0</v>
      </c>
      <c r="E197" s="114">
        <v>0</v>
      </c>
      <c r="F197" s="114">
        <v>0</v>
      </c>
      <c r="G197" s="114">
        <f t="shared" si="29"/>
        <v>193849.05</v>
      </c>
      <c r="H197" s="114">
        <f t="shared" si="29"/>
        <v>0</v>
      </c>
      <c r="I197" s="114">
        <f t="shared" si="31"/>
        <v>193849.05</v>
      </c>
      <c r="J197" s="120" t="s">
        <v>467</v>
      </c>
    </row>
    <row r="198" spans="1:10" x14ac:dyDescent="0.25">
      <c r="A198" s="119" t="s">
        <v>468</v>
      </c>
      <c r="B198" s="114">
        <v>4817644.7</v>
      </c>
      <c r="C198" s="114">
        <v>0</v>
      </c>
      <c r="D198" s="114">
        <v>0</v>
      </c>
      <c r="E198" s="114">
        <v>0</v>
      </c>
      <c r="F198" s="114">
        <v>0</v>
      </c>
      <c r="G198" s="114">
        <f t="shared" ref="G198:H217" si="32">B198+E198</f>
        <v>4817644.7</v>
      </c>
      <c r="H198" s="114">
        <f t="shared" si="32"/>
        <v>0</v>
      </c>
      <c r="I198" s="114">
        <f t="shared" si="31"/>
        <v>4817644.7</v>
      </c>
      <c r="J198" s="120" t="s">
        <v>469</v>
      </c>
    </row>
    <row r="199" spans="1:10" x14ac:dyDescent="0.25">
      <c r="A199" s="119" t="s">
        <v>470</v>
      </c>
      <c r="B199" s="114">
        <v>687257.99</v>
      </c>
      <c r="C199" s="114">
        <v>0</v>
      </c>
      <c r="D199" s="114">
        <v>0</v>
      </c>
      <c r="E199" s="114">
        <v>0</v>
      </c>
      <c r="F199" s="114">
        <v>0</v>
      </c>
      <c r="G199" s="114">
        <f t="shared" si="32"/>
        <v>687257.99</v>
      </c>
      <c r="H199" s="114">
        <f t="shared" si="32"/>
        <v>0</v>
      </c>
      <c r="I199" s="114">
        <f t="shared" si="31"/>
        <v>687257.99</v>
      </c>
      <c r="J199" s="120" t="s">
        <v>471</v>
      </c>
    </row>
    <row r="200" spans="1:10" x14ac:dyDescent="0.25">
      <c r="A200" s="119" t="s">
        <v>472</v>
      </c>
      <c r="B200" s="114">
        <v>0</v>
      </c>
      <c r="C200" s="114">
        <v>0</v>
      </c>
      <c r="D200" s="114">
        <v>0</v>
      </c>
      <c r="E200" s="114">
        <v>0</v>
      </c>
      <c r="F200" s="114">
        <v>0</v>
      </c>
      <c r="G200" s="114">
        <f t="shared" si="32"/>
        <v>0</v>
      </c>
      <c r="H200" s="114">
        <f t="shared" si="32"/>
        <v>0</v>
      </c>
      <c r="I200" s="114">
        <f t="shared" si="31"/>
        <v>0</v>
      </c>
      <c r="J200" s="120" t="s">
        <v>473</v>
      </c>
    </row>
    <row r="201" spans="1:10" x14ac:dyDescent="0.25">
      <c r="A201" s="119" t="s">
        <v>474</v>
      </c>
      <c r="B201" s="114">
        <v>0</v>
      </c>
      <c r="C201" s="114">
        <v>1217398.32</v>
      </c>
      <c r="D201" s="114">
        <v>0</v>
      </c>
      <c r="E201" s="114">
        <v>0</v>
      </c>
      <c r="F201" s="114">
        <v>0</v>
      </c>
      <c r="G201" s="114">
        <f t="shared" si="32"/>
        <v>0</v>
      </c>
      <c r="H201" s="114">
        <f t="shared" si="32"/>
        <v>1217398.32</v>
      </c>
      <c r="I201" s="114">
        <f t="shared" si="31"/>
        <v>1217398.32</v>
      </c>
      <c r="J201" s="120" t="s">
        <v>475</v>
      </c>
    </row>
    <row r="202" spans="1:10" x14ac:dyDescent="0.25">
      <c r="A202" s="119" t="s">
        <v>476</v>
      </c>
      <c r="B202" s="114">
        <v>0</v>
      </c>
      <c r="C202" s="114">
        <v>381252.04</v>
      </c>
      <c r="D202" s="114">
        <v>0</v>
      </c>
      <c r="E202" s="114">
        <v>0</v>
      </c>
      <c r="F202" s="114">
        <v>0</v>
      </c>
      <c r="G202" s="114">
        <f t="shared" si="32"/>
        <v>0</v>
      </c>
      <c r="H202" s="114">
        <f t="shared" si="32"/>
        <v>381252.04</v>
      </c>
      <c r="I202" s="114">
        <f t="shared" si="31"/>
        <v>381252.04</v>
      </c>
      <c r="J202" s="120" t="s">
        <v>477</v>
      </c>
    </row>
    <row r="203" spans="1:10" x14ac:dyDescent="0.25">
      <c r="A203" s="119" t="s">
        <v>478</v>
      </c>
      <c r="B203" s="114">
        <v>0</v>
      </c>
      <c r="C203" s="114">
        <v>24001695.239999998</v>
      </c>
      <c r="D203" s="114">
        <v>0</v>
      </c>
      <c r="E203" s="114">
        <v>0</v>
      </c>
      <c r="F203" s="114">
        <v>0</v>
      </c>
      <c r="G203" s="114">
        <f t="shared" si="32"/>
        <v>0</v>
      </c>
      <c r="H203" s="114">
        <f t="shared" si="32"/>
        <v>24001695.239999998</v>
      </c>
      <c r="I203" s="114">
        <f t="shared" si="31"/>
        <v>24001695.239999998</v>
      </c>
      <c r="J203" s="120" t="s">
        <v>479</v>
      </c>
    </row>
    <row r="204" spans="1:10" x14ac:dyDescent="0.25">
      <c r="A204" s="119" t="s">
        <v>480</v>
      </c>
      <c r="B204" s="114">
        <v>0</v>
      </c>
      <c r="C204" s="114">
        <v>1827255.09</v>
      </c>
      <c r="D204" s="114">
        <v>0</v>
      </c>
      <c r="E204" s="114">
        <v>0</v>
      </c>
      <c r="F204" s="114">
        <v>0</v>
      </c>
      <c r="G204" s="114">
        <f t="shared" si="32"/>
        <v>0</v>
      </c>
      <c r="H204" s="114">
        <f t="shared" si="32"/>
        <v>1827255.09</v>
      </c>
      <c r="I204" s="114">
        <f t="shared" si="31"/>
        <v>1827255.09</v>
      </c>
      <c r="J204" s="120" t="s">
        <v>481</v>
      </c>
    </row>
    <row r="205" spans="1:10" x14ac:dyDescent="0.25">
      <c r="A205" s="119" t="s">
        <v>482</v>
      </c>
      <c r="B205" s="114">
        <v>0</v>
      </c>
      <c r="C205" s="114">
        <v>985911.36</v>
      </c>
      <c r="D205" s="114">
        <v>0</v>
      </c>
      <c r="E205" s="114">
        <v>0</v>
      </c>
      <c r="F205" s="114">
        <v>0</v>
      </c>
      <c r="G205" s="114">
        <f t="shared" si="32"/>
        <v>0</v>
      </c>
      <c r="H205" s="114">
        <f t="shared" si="32"/>
        <v>985911.36</v>
      </c>
      <c r="I205" s="114">
        <f t="shared" si="31"/>
        <v>985911.36</v>
      </c>
      <c r="J205" s="120" t="s">
        <v>483</v>
      </c>
    </row>
    <row r="206" spans="1:10" x14ac:dyDescent="0.25">
      <c r="A206" s="119" t="s">
        <v>484</v>
      </c>
      <c r="B206" s="114">
        <v>0</v>
      </c>
      <c r="C206" s="114">
        <v>2345464.0099999998</v>
      </c>
      <c r="D206" s="114">
        <v>0</v>
      </c>
      <c r="E206" s="114">
        <v>0</v>
      </c>
      <c r="F206" s="114">
        <v>0</v>
      </c>
      <c r="G206" s="114">
        <f t="shared" si="32"/>
        <v>0</v>
      </c>
      <c r="H206" s="114">
        <f t="shared" si="32"/>
        <v>2345464.0099999998</v>
      </c>
      <c r="I206" s="114">
        <f t="shared" si="31"/>
        <v>2345464.0099999998</v>
      </c>
      <c r="J206" s="120" t="s">
        <v>485</v>
      </c>
    </row>
    <row r="207" spans="1:10" x14ac:dyDescent="0.25">
      <c r="A207" s="119" t="s">
        <v>486</v>
      </c>
      <c r="B207" s="114">
        <v>0</v>
      </c>
      <c r="C207" s="114">
        <v>2297464.15</v>
      </c>
      <c r="D207" s="114">
        <v>0</v>
      </c>
      <c r="E207" s="114">
        <v>0</v>
      </c>
      <c r="F207" s="114">
        <v>0</v>
      </c>
      <c r="G207" s="114">
        <f t="shared" si="32"/>
        <v>0</v>
      </c>
      <c r="H207" s="114">
        <f t="shared" si="32"/>
        <v>2297464.15</v>
      </c>
      <c r="I207" s="114">
        <f t="shared" si="31"/>
        <v>2297464.15</v>
      </c>
      <c r="J207" s="120" t="s">
        <v>487</v>
      </c>
    </row>
    <row r="208" spans="1:10" x14ac:dyDescent="0.25">
      <c r="A208" s="119" t="s">
        <v>488</v>
      </c>
      <c r="B208" s="114">
        <v>0</v>
      </c>
      <c r="C208" s="114">
        <v>15592716.68</v>
      </c>
      <c r="D208" s="114">
        <v>0</v>
      </c>
      <c r="E208" s="114">
        <v>0</v>
      </c>
      <c r="F208" s="114">
        <v>0</v>
      </c>
      <c r="G208" s="114">
        <f t="shared" si="32"/>
        <v>0</v>
      </c>
      <c r="H208" s="114">
        <f t="shared" si="32"/>
        <v>15592716.68</v>
      </c>
      <c r="I208" s="114">
        <f t="shared" ref="I208" si="33">SUM(G208:H208)</f>
        <v>15592716.68</v>
      </c>
      <c r="J208" s="120" t="s">
        <v>489</v>
      </c>
    </row>
    <row r="209" spans="1:10" x14ac:dyDescent="0.25">
      <c r="A209" s="119" t="s">
        <v>490</v>
      </c>
      <c r="B209" s="114">
        <v>0</v>
      </c>
      <c r="C209" s="114">
        <v>376954.75</v>
      </c>
      <c r="D209" s="114">
        <v>0</v>
      </c>
      <c r="E209" s="114">
        <v>0</v>
      </c>
      <c r="F209" s="114">
        <v>0</v>
      </c>
      <c r="G209" s="114">
        <f t="shared" si="32"/>
        <v>0</v>
      </c>
      <c r="H209" s="114">
        <f t="shared" si="32"/>
        <v>376954.75</v>
      </c>
      <c r="I209" s="114">
        <f t="shared" si="31"/>
        <v>376954.75</v>
      </c>
      <c r="J209" s="120" t="s">
        <v>491</v>
      </c>
    </row>
    <row r="210" spans="1:10" x14ac:dyDescent="0.25">
      <c r="A210" s="119" t="s">
        <v>492</v>
      </c>
      <c r="B210" s="114">
        <v>0</v>
      </c>
      <c r="C210" s="114">
        <v>66008.240000000005</v>
      </c>
      <c r="D210" s="114">
        <v>0</v>
      </c>
      <c r="E210" s="114">
        <v>0</v>
      </c>
      <c r="F210" s="114">
        <v>0</v>
      </c>
      <c r="G210" s="114">
        <f t="shared" si="32"/>
        <v>0</v>
      </c>
      <c r="H210" s="114">
        <f t="shared" si="32"/>
        <v>66008.240000000005</v>
      </c>
      <c r="I210" s="114">
        <f t="shared" si="31"/>
        <v>66008.240000000005</v>
      </c>
      <c r="J210" s="120" t="s">
        <v>493</v>
      </c>
    </row>
    <row r="211" spans="1:10" x14ac:dyDescent="0.25">
      <c r="A211" s="119" t="s">
        <v>494</v>
      </c>
      <c r="B211" s="114">
        <v>0</v>
      </c>
      <c r="C211" s="114">
        <v>240693.25</v>
      </c>
      <c r="D211" s="114">
        <v>0</v>
      </c>
      <c r="E211" s="114">
        <v>0</v>
      </c>
      <c r="F211" s="114">
        <v>0</v>
      </c>
      <c r="G211" s="114">
        <f t="shared" si="32"/>
        <v>0</v>
      </c>
      <c r="H211" s="114">
        <f t="shared" si="32"/>
        <v>240693.25</v>
      </c>
      <c r="I211" s="114">
        <f t="shared" si="31"/>
        <v>240693.25</v>
      </c>
      <c r="J211" s="120" t="s">
        <v>495</v>
      </c>
    </row>
    <row r="212" spans="1:10" x14ac:dyDescent="0.25">
      <c r="A212" s="119" t="s">
        <v>496</v>
      </c>
      <c r="B212" s="114">
        <v>0</v>
      </c>
      <c r="C212" s="114">
        <v>9587037.6400000006</v>
      </c>
      <c r="D212" s="114">
        <v>0</v>
      </c>
      <c r="E212" s="114">
        <v>0</v>
      </c>
      <c r="F212" s="114">
        <v>0</v>
      </c>
      <c r="G212" s="114">
        <f t="shared" si="32"/>
        <v>0</v>
      </c>
      <c r="H212" s="114">
        <f t="shared" si="32"/>
        <v>9587037.6400000006</v>
      </c>
      <c r="I212" s="114">
        <f t="shared" si="31"/>
        <v>9587037.6400000006</v>
      </c>
      <c r="J212" s="120" t="s">
        <v>497</v>
      </c>
    </row>
    <row r="213" spans="1:10" x14ac:dyDescent="0.25">
      <c r="A213" s="119" t="s">
        <v>498</v>
      </c>
      <c r="B213" s="114">
        <v>0</v>
      </c>
      <c r="C213" s="114">
        <v>1123606.8999999999</v>
      </c>
      <c r="D213" s="114">
        <v>0</v>
      </c>
      <c r="E213" s="114">
        <v>0</v>
      </c>
      <c r="F213" s="114">
        <v>0</v>
      </c>
      <c r="G213" s="114">
        <f t="shared" si="32"/>
        <v>0</v>
      </c>
      <c r="H213" s="114">
        <f t="shared" si="32"/>
        <v>1123606.8999999999</v>
      </c>
      <c r="I213" s="114">
        <f t="shared" si="31"/>
        <v>1123606.8999999999</v>
      </c>
      <c r="J213" s="120" t="s">
        <v>499</v>
      </c>
    </row>
    <row r="214" spans="1:10" x14ac:dyDescent="0.25">
      <c r="A214" s="119" t="s">
        <v>500</v>
      </c>
      <c r="B214" s="114">
        <v>0</v>
      </c>
      <c r="C214" s="114">
        <v>236190.24</v>
      </c>
      <c r="D214" s="114">
        <v>0</v>
      </c>
      <c r="E214" s="114">
        <v>0</v>
      </c>
      <c r="F214" s="114">
        <v>0</v>
      </c>
      <c r="G214" s="114">
        <f t="shared" si="32"/>
        <v>0</v>
      </c>
      <c r="H214" s="114">
        <f t="shared" si="32"/>
        <v>236190.24</v>
      </c>
      <c r="I214" s="114">
        <f t="shared" si="31"/>
        <v>236190.24</v>
      </c>
      <c r="J214" s="120" t="s">
        <v>501</v>
      </c>
    </row>
    <row r="215" spans="1:10" x14ac:dyDescent="0.25">
      <c r="A215" s="119" t="s">
        <v>502</v>
      </c>
      <c r="B215" s="114">
        <v>0</v>
      </c>
      <c r="C215" s="114">
        <v>5903521.79</v>
      </c>
      <c r="D215" s="114">
        <v>0</v>
      </c>
      <c r="E215" s="114">
        <v>0</v>
      </c>
      <c r="F215" s="114">
        <v>0</v>
      </c>
      <c r="G215" s="114">
        <f t="shared" si="32"/>
        <v>0</v>
      </c>
      <c r="H215" s="114">
        <f t="shared" si="32"/>
        <v>5903521.79</v>
      </c>
      <c r="I215" s="114">
        <f t="shared" si="31"/>
        <v>5903521.79</v>
      </c>
      <c r="J215" s="120" t="s">
        <v>503</v>
      </c>
    </row>
    <row r="216" spans="1:10" x14ac:dyDescent="0.25">
      <c r="A216" s="119" t="s">
        <v>504</v>
      </c>
      <c r="B216" s="114">
        <v>0</v>
      </c>
      <c r="C216" s="114">
        <v>451233.61</v>
      </c>
      <c r="D216" s="114">
        <v>0</v>
      </c>
      <c r="E216" s="114">
        <v>0</v>
      </c>
      <c r="F216" s="114">
        <v>0</v>
      </c>
      <c r="G216" s="114">
        <f t="shared" si="32"/>
        <v>0</v>
      </c>
      <c r="H216" s="114">
        <f t="shared" si="32"/>
        <v>451233.61</v>
      </c>
      <c r="I216" s="114">
        <f t="shared" si="31"/>
        <v>451233.61</v>
      </c>
      <c r="J216" s="120" t="s">
        <v>505</v>
      </c>
    </row>
    <row r="217" spans="1:10" x14ac:dyDescent="0.25">
      <c r="A217" s="119" t="s">
        <v>506</v>
      </c>
      <c r="B217" s="121">
        <v>0</v>
      </c>
      <c r="C217" s="121">
        <v>463433.36</v>
      </c>
      <c r="D217" s="121">
        <v>0</v>
      </c>
      <c r="E217" s="121">
        <v>0</v>
      </c>
      <c r="F217" s="121">
        <v>0</v>
      </c>
      <c r="G217" s="121">
        <f t="shared" si="32"/>
        <v>0</v>
      </c>
      <c r="H217" s="121">
        <f t="shared" si="32"/>
        <v>463433.36</v>
      </c>
      <c r="I217" s="121">
        <f t="shared" si="31"/>
        <v>463433.36</v>
      </c>
      <c r="J217" s="120" t="s">
        <v>507</v>
      </c>
    </row>
    <row r="218" spans="1:10" x14ac:dyDescent="0.25">
      <c r="A218" s="119" t="s">
        <v>508</v>
      </c>
      <c r="B218" s="114">
        <f t="shared" ref="B218:I218" si="34">SUM(B182:B217)</f>
        <v>113423702.73</v>
      </c>
      <c r="C218" s="114">
        <f t="shared" si="34"/>
        <v>67097836.669999994</v>
      </c>
      <c r="D218" s="114">
        <f t="shared" si="34"/>
        <v>0</v>
      </c>
      <c r="E218" s="114">
        <f t="shared" si="34"/>
        <v>0</v>
      </c>
      <c r="F218" s="114">
        <f t="shared" si="34"/>
        <v>0</v>
      </c>
      <c r="G218" s="114">
        <f t="shared" si="34"/>
        <v>113423702.73</v>
      </c>
      <c r="H218" s="114">
        <f t="shared" si="34"/>
        <v>67097836.669999994</v>
      </c>
      <c r="I218" s="114">
        <f t="shared" si="34"/>
        <v>180521539.4000001</v>
      </c>
      <c r="J218" s="140" t="s">
        <v>509</v>
      </c>
    </row>
    <row r="219" spans="1:10" x14ac:dyDescent="0.25">
      <c r="A219" s="115" t="s">
        <v>510</v>
      </c>
      <c r="B219" s="114"/>
      <c r="C219" s="114"/>
      <c r="D219" s="114"/>
      <c r="E219" s="114"/>
      <c r="F219" s="114"/>
      <c r="G219" s="114"/>
      <c r="H219" s="114"/>
      <c r="I219" s="114"/>
      <c r="J219" s="119"/>
    </row>
    <row r="220" spans="1:10" x14ac:dyDescent="0.25">
      <c r="A220" s="119" t="s">
        <v>511</v>
      </c>
      <c r="B220" s="114">
        <v>0</v>
      </c>
      <c r="C220" s="114">
        <v>0</v>
      </c>
      <c r="D220" s="114">
        <v>304958.08000000002</v>
      </c>
      <c r="E220" s="114">
        <v>177674.21</v>
      </c>
      <c r="F220" s="114">
        <v>127283.87</v>
      </c>
      <c r="G220" s="114">
        <f t="shared" ref="G220:H224" si="35">B220+E220</f>
        <v>177674.21</v>
      </c>
      <c r="H220" s="114">
        <f t="shared" si="35"/>
        <v>127283.87</v>
      </c>
      <c r="I220" s="114">
        <f>SUM(G220:H220)</f>
        <v>304958.07999999996</v>
      </c>
      <c r="J220" s="120" t="s">
        <v>512</v>
      </c>
    </row>
    <row r="221" spans="1:10" x14ac:dyDescent="0.25">
      <c r="A221" s="119" t="s">
        <v>513</v>
      </c>
      <c r="B221" s="114">
        <v>10340051.799999999</v>
      </c>
      <c r="C221" s="114">
        <v>8973323.8399999999</v>
      </c>
      <c r="D221" s="114">
        <v>2177188.19</v>
      </c>
      <c r="E221" s="114">
        <v>1366213.18</v>
      </c>
      <c r="F221" s="114">
        <v>810975.01</v>
      </c>
      <c r="G221" s="114">
        <f t="shared" si="35"/>
        <v>11706264.979999999</v>
      </c>
      <c r="H221" s="114">
        <f t="shared" si="35"/>
        <v>9784298.8499999996</v>
      </c>
      <c r="I221" s="114">
        <f>SUM(G221:H221)</f>
        <v>21490563.829999998</v>
      </c>
      <c r="J221" s="120" t="s">
        <v>514</v>
      </c>
    </row>
    <row r="222" spans="1:10" x14ac:dyDescent="0.25">
      <c r="A222" s="119" t="s">
        <v>515</v>
      </c>
      <c r="B222" s="114">
        <v>11430080.469999999</v>
      </c>
      <c r="C222" s="114">
        <v>799449.98</v>
      </c>
      <c r="D222" s="114">
        <v>29191978.370000001</v>
      </c>
      <c r="E222" s="114">
        <v>17008512.489999998</v>
      </c>
      <c r="F222" s="114">
        <v>12183465.880000001</v>
      </c>
      <c r="G222" s="114">
        <f t="shared" si="35"/>
        <v>28438592.959999997</v>
      </c>
      <c r="H222" s="114">
        <f t="shared" si="35"/>
        <v>12982915.860000001</v>
      </c>
      <c r="I222" s="114">
        <f>SUM(G222:H222)</f>
        <v>41421508.82</v>
      </c>
      <c r="J222" s="120" t="s">
        <v>516</v>
      </c>
    </row>
    <row r="223" spans="1:10" x14ac:dyDescent="0.25">
      <c r="A223" s="119" t="s">
        <v>517</v>
      </c>
      <c r="B223" s="114">
        <v>18354298.77</v>
      </c>
      <c r="C223" s="114">
        <v>4154334</v>
      </c>
      <c r="D223" s="114">
        <v>24680.81</v>
      </c>
      <c r="E223" s="114">
        <v>16189.23</v>
      </c>
      <c r="F223" s="114">
        <v>8491.58</v>
      </c>
      <c r="G223" s="114">
        <f t="shared" si="35"/>
        <v>18370488</v>
      </c>
      <c r="H223" s="114">
        <f t="shared" si="35"/>
        <v>4162825.58</v>
      </c>
      <c r="I223" s="114">
        <f>SUM(G223:H223)</f>
        <v>22533313.579999998</v>
      </c>
      <c r="J223" s="120" t="s">
        <v>518</v>
      </c>
    </row>
    <row r="224" spans="1:10" x14ac:dyDescent="0.25">
      <c r="A224" s="119" t="s">
        <v>519</v>
      </c>
      <c r="B224" s="121">
        <v>1011703.25</v>
      </c>
      <c r="C224" s="121">
        <v>0</v>
      </c>
      <c r="D224" s="121">
        <v>0</v>
      </c>
      <c r="E224" s="121">
        <v>0</v>
      </c>
      <c r="F224" s="121">
        <v>0</v>
      </c>
      <c r="G224" s="121">
        <f t="shared" si="35"/>
        <v>1011703.25</v>
      </c>
      <c r="H224" s="121">
        <f t="shared" si="35"/>
        <v>0</v>
      </c>
      <c r="I224" s="121">
        <f>SUM(G224:H224)</f>
        <v>1011703.25</v>
      </c>
      <c r="J224" s="120" t="s">
        <v>520</v>
      </c>
    </row>
    <row r="225" spans="1:10" x14ac:dyDescent="0.25">
      <c r="A225" s="119" t="s">
        <v>521</v>
      </c>
      <c r="B225" s="114">
        <f t="shared" ref="B225:I225" si="36">SUM(B220:B224)</f>
        <v>41136134.289999992</v>
      </c>
      <c r="C225" s="114">
        <f t="shared" si="36"/>
        <v>13927107.82</v>
      </c>
      <c r="D225" s="114">
        <f t="shared" si="36"/>
        <v>31698805.449999999</v>
      </c>
      <c r="E225" s="114">
        <f t="shared" si="36"/>
        <v>18568589.109999999</v>
      </c>
      <c r="F225" s="114">
        <f t="shared" si="36"/>
        <v>13130216.340000002</v>
      </c>
      <c r="G225" s="114">
        <f t="shared" si="36"/>
        <v>59704723.399999999</v>
      </c>
      <c r="H225" s="114">
        <f t="shared" si="36"/>
        <v>27057324.159999996</v>
      </c>
      <c r="I225" s="114">
        <f t="shared" si="36"/>
        <v>86762047.560000002</v>
      </c>
      <c r="J225" s="140" t="s">
        <v>522</v>
      </c>
    </row>
    <row r="226" spans="1:10" x14ac:dyDescent="0.25">
      <c r="A226" s="115" t="s">
        <v>523</v>
      </c>
      <c r="B226" s="114"/>
      <c r="C226" s="114"/>
      <c r="D226" s="114"/>
      <c r="E226" s="114"/>
      <c r="F226" s="114"/>
      <c r="G226" s="114"/>
      <c r="H226" s="114"/>
      <c r="I226" s="114"/>
      <c r="J226" s="119"/>
    </row>
    <row r="227" spans="1:10" x14ac:dyDescent="0.25">
      <c r="A227" s="119" t="s">
        <v>524</v>
      </c>
      <c r="B227" s="114">
        <v>55425181.299999997</v>
      </c>
      <c r="C227" s="114">
        <v>15325154.470000001</v>
      </c>
      <c r="D227" s="114">
        <v>526596.30000000005</v>
      </c>
      <c r="E227" s="114">
        <v>323269.78999999998</v>
      </c>
      <c r="F227" s="114">
        <v>203326.51</v>
      </c>
      <c r="G227" s="114">
        <f t="shared" ref="G227:H233" si="37">B227+E227</f>
        <v>55748451.089999996</v>
      </c>
      <c r="H227" s="114">
        <f t="shared" si="37"/>
        <v>15528480.98</v>
      </c>
      <c r="I227" s="114">
        <f t="shared" ref="I227:I233" si="38">SUM(G227:H227)</f>
        <v>71276932.069999993</v>
      </c>
      <c r="J227" s="120" t="s">
        <v>525</v>
      </c>
    </row>
    <row r="228" spans="1:10" x14ac:dyDescent="0.25">
      <c r="A228" s="119" t="s">
        <v>526</v>
      </c>
      <c r="B228" s="114">
        <v>646538.89</v>
      </c>
      <c r="C228" s="114">
        <v>210665.9</v>
      </c>
      <c r="D228" s="114">
        <v>3915117.96</v>
      </c>
      <c r="E228" s="114">
        <v>2281405.06</v>
      </c>
      <c r="F228" s="114">
        <v>1633712.9</v>
      </c>
      <c r="G228" s="114">
        <f t="shared" si="37"/>
        <v>2927943.95</v>
      </c>
      <c r="H228" s="114">
        <f t="shared" si="37"/>
        <v>1844378.7999999998</v>
      </c>
      <c r="I228" s="114">
        <f t="shared" si="38"/>
        <v>4772322.75</v>
      </c>
      <c r="J228" s="120" t="s">
        <v>527</v>
      </c>
    </row>
    <row r="229" spans="1:10" x14ac:dyDescent="0.25">
      <c r="A229" s="119" t="s">
        <v>528</v>
      </c>
      <c r="B229" s="114">
        <v>0</v>
      </c>
      <c r="C229" s="114">
        <v>0</v>
      </c>
      <c r="D229" s="114">
        <v>307.33</v>
      </c>
      <c r="E229" s="114">
        <v>179.05</v>
      </c>
      <c r="F229" s="114">
        <v>128.28</v>
      </c>
      <c r="G229" s="114">
        <f t="shared" si="37"/>
        <v>179.05</v>
      </c>
      <c r="H229" s="114">
        <f t="shared" si="37"/>
        <v>128.28</v>
      </c>
      <c r="I229" s="114">
        <f t="shared" si="38"/>
        <v>307.33000000000004</v>
      </c>
      <c r="J229" s="120" t="s">
        <v>529</v>
      </c>
    </row>
    <row r="230" spans="1:10" x14ac:dyDescent="0.25">
      <c r="A230" s="119" t="s">
        <v>530</v>
      </c>
      <c r="B230" s="114">
        <v>0</v>
      </c>
      <c r="C230" s="114">
        <v>0</v>
      </c>
      <c r="D230" s="114">
        <v>0</v>
      </c>
      <c r="E230" s="114">
        <v>0</v>
      </c>
      <c r="F230" s="114">
        <v>0</v>
      </c>
      <c r="G230" s="114">
        <f t="shared" si="37"/>
        <v>0</v>
      </c>
      <c r="H230" s="114">
        <f t="shared" si="37"/>
        <v>0</v>
      </c>
      <c r="I230" s="114">
        <f t="shared" si="38"/>
        <v>0</v>
      </c>
      <c r="J230" s="120" t="s">
        <v>531</v>
      </c>
    </row>
    <row r="231" spans="1:10" x14ac:dyDescent="0.25">
      <c r="A231" s="119" t="s">
        <v>532</v>
      </c>
      <c r="B231" s="114">
        <v>1345718.24</v>
      </c>
      <c r="C231" s="114">
        <v>0</v>
      </c>
      <c r="D231" s="114">
        <v>-237154.89</v>
      </c>
      <c r="E231" s="114">
        <v>-138091.67000000001</v>
      </c>
      <c r="F231" s="114">
        <v>-99063.22</v>
      </c>
      <c r="G231" s="114">
        <f t="shared" si="37"/>
        <v>1207626.57</v>
      </c>
      <c r="H231" s="114">
        <f t="shared" si="37"/>
        <v>-99063.22</v>
      </c>
      <c r="I231" s="114">
        <f t="shared" si="38"/>
        <v>1108563.3500000001</v>
      </c>
      <c r="J231" s="120" t="s">
        <v>533</v>
      </c>
    </row>
    <row r="232" spans="1:10" x14ac:dyDescent="0.25">
      <c r="A232" s="119" t="s">
        <v>534</v>
      </c>
      <c r="B232" s="114">
        <v>0</v>
      </c>
      <c r="C232" s="114">
        <v>0</v>
      </c>
      <c r="D232" s="114">
        <v>0</v>
      </c>
      <c r="E232" s="114">
        <v>0</v>
      </c>
      <c r="F232" s="114">
        <v>0</v>
      </c>
      <c r="G232" s="114">
        <f t="shared" si="37"/>
        <v>0</v>
      </c>
      <c r="H232" s="114">
        <f t="shared" si="37"/>
        <v>0</v>
      </c>
      <c r="I232" s="114">
        <f t="shared" si="38"/>
        <v>0</v>
      </c>
      <c r="J232" s="120" t="s">
        <v>535</v>
      </c>
    </row>
    <row r="233" spans="1:10" x14ac:dyDescent="0.25">
      <c r="A233" s="119" t="s">
        <v>536</v>
      </c>
      <c r="B233" s="121">
        <v>0</v>
      </c>
      <c r="C233" s="121">
        <v>0</v>
      </c>
      <c r="D233" s="121">
        <v>0</v>
      </c>
      <c r="E233" s="121">
        <v>0</v>
      </c>
      <c r="F233" s="121">
        <v>0</v>
      </c>
      <c r="G233" s="121">
        <f t="shared" si="37"/>
        <v>0</v>
      </c>
      <c r="H233" s="121">
        <f t="shared" si="37"/>
        <v>0</v>
      </c>
      <c r="I233" s="121">
        <f t="shared" si="38"/>
        <v>0</v>
      </c>
      <c r="J233" s="120" t="s">
        <v>537</v>
      </c>
    </row>
    <row r="234" spans="1:10" x14ac:dyDescent="0.25">
      <c r="A234" s="119" t="s">
        <v>538</v>
      </c>
      <c r="B234" s="114">
        <f t="shared" ref="B234:I234" si="39">SUM(B227:B233)</f>
        <v>57417438.43</v>
      </c>
      <c r="C234" s="114">
        <f t="shared" si="39"/>
        <v>15535820.370000001</v>
      </c>
      <c r="D234" s="114">
        <f t="shared" si="39"/>
        <v>4204866.7</v>
      </c>
      <c r="E234" s="114">
        <f t="shared" si="39"/>
        <v>2466762.23</v>
      </c>
      <c r="F234" s="114">
        <f t="shared" si="39"/>
        <v>1738104.47</v>
      </c>
      <c r="G234" s="114">
        <f t="shared" si="39"/>
        <v>59884200.659999996</v>
      </c>
      <c r="H234" s="114">
        <f t="shared" si="39"/>
        <v>17273924.840000004</v>
      </c>
      <c r="I234" s="114">
        <f t="shared" si="39"/>
        <v>77158125.499999985</v>
      </c>
      <c r="J234" s="140" t="s">
        <v>539</v>
      </c>
    </row>
    <row r="235" spans="1:10" x14ac:dyDescent="0.25">
      <c r="A235" s="115" t="s">
        <v>540</v>
      </c>
      <c r="B235" s="114"/>
      <c r="C235" s="114"/>
      <c r="D235" s="114"/>
      <c r="E235" s="114"/>
      <c r="F235" s="114"/>
      <c r="G235" s="114"/>
      <c r="H235" s="114"/>
      <c r="I235" s="114"/>
      <c r="J235" s="119"/>
    </row>
    <row r="236" spans="1:10" x14ac:dyDescent="0.25">
      <c r="A236" s="147" t="s">
        <v>541</v>
      </c>
      <c r="B236" s="121">
        <v>103571715.44</v>
      </c>
      <c r="C236" s="121">
        <v>26572371.859999999</v>
      </c>
      <c r="D236" s="121">
        <v>0</v>
      </c>
      <c r="E236" s="121">
        <v>0</v>
      </c>
      <c r="F236" s="121">
        <v>0</v>
      </c>
      <c r="G236" s="121">
        <f>B236+E236</f>
        <v>103571715.44</v>
      </c>
      <c r="H236" s="121">
        <f>C236+F236</f>
        <v>26572371.859999999</v>
      </c>
      <c r="I236" s="121">
        <f>SUM(G236:H236)</f>
        <v>130144087.3</v>
      </c>
      <c r="J236" s="120" t="s">
        <v>542</v>
      </c>
    </row>
    <row r="237" spans="1:10" x14ac:dyDescent="0.25">
      <c r="A237" s="119" t="s">
        <v>543</v>
      </c>
      <c r="B237" s="114">
        <f t="shared" ref="B237:I237" si="40">SUM(B236)</f>
        <v>103571715.44</v>
      </c>
      <c r="C237" s="114">
        <f t="shared" si="40"/>
        <v>26572371.859999999</v>
      </c>
      <c r="D237" s="114">
        <f t="shared" si="40"/>
        <v>0</v>
      </c>
      <c r="E237" s="114">
        <f t="shared" si="40"/>
        <v>0</v>
      </c>
      <c r="F237" s="114">
        <f t="shared" si="40"/>
        <v>0</v>
      </c>
      <c r="G237" s="114">
        <f t="shared" si="40"/>
        <v>103571715.44</v>
      </c>
      <c r="H237" s="114">
        <f t="shared" si="40"/>
        <v>26572371.859999999</v>
      </c>
      <c r="I237" s="114">
        <f t="shared" si="40"/>
        <v>130144087.3</v>
      </c>
      <c r="J237" s="140" t="s">
        <v>544</v>
      </c>
    </row>
    <row r="238" spans="1:10" x14ac:dyDescent="0.25">
      <c r="A238" s="115" t="s">
        <v>545</v>
      </c>
      <c r="B238" s="137"/>
      <c r="C238" s="137"/>
      <c r="D238" s="137"/>
      <c r="E238" s="137"/>
      <c r="F238" s="137"/>
      <c r="G238" s="137"/>
      <c r="H238" s="137"/>
      <c r="I238" s="137"/>
      <c r="J238" s="119"/>
    </row>
    <row r="239" spans="1:10" x14ac:dyDescent="0.25">
      <c r="A239" s="119" t="s">
        <v>546</v>
      </c>
      <c r="B239" s="114">
        <v>12841757.16</v>
      </c>
      <c r="C239" s="114">
        <v>1031209.03</v>
      </c>
      <c r="D239" s="114">
        <v>98720059.219999999</v>
      </c>
      <c r="E239" s="114">
        <v>64757102.200000003</v>
      </c>
      <c r="F239" s="114">
        <v>33962957.020000003</v>
      </c>
      <c r="G239" s="114">
        <f t="shared" ref="G239:H251" si="41">B239+E239</f>
        <v>77598859.359999999</v>
      </c>
      <c r="H239" s="114">
        <f t="shared" si="41"/>
        <v>34994166.050000004</v>
      </c>
      <c r="I239" s="114">
        <f t="shared" ref="I239:I251" si="42">SUM(G239:H239)</f>
        <v>112593025.41</v>
      </c>
      <c r="J239" s="120" t="s">
        <v>547</v>
      </c>
    </row>
    <row r="240" spans="1:10" x14ac:dyDescent="0.25">
      <c r="A240" s="119" t="s">
        <v>548</v>
      </c>
      <c r="B240" s="114">
        <v>373539.25</v>
      </c>
      <c r="C240" s="114">
        <v>140376.67000000001</v>
      </c>
      <c r="D240" s="114">
        <v>10244557.16</v>
      </c>
      <c r="E240" s="114">
        <v>6719999.3600000003</v>
      </c>
      <c r="F240" s="114">
        <v>3524557.8</v>
      </c>
      <c r="G240" s="114">
        <f t="shared" si="41"/>
        <v>7093538.6100000003</v>
      </c>
      <c r="H240" s="114">
        <f t="shared" si="41"/>
        <v>3664934.4699999997</v>
      </c>
      <c r="I240" s="114">
        <f t="shared" si="42"/>
        <v>10758473.08</v>
      </c>
      <c r="J240" s="120" t="s">
        <v>549</v>
      </c>
    </row>
    <row r="241" spans="1:10" x14ac:dyDescent="0.25">
      <c r="A241" s="119" t="s">
        <v>550</v>
      </c>
      <c r="B241" s="114">
        <v>-252126.05</v>
      </c>
      <c r="C241" s="114">
        <v>-132251.49</v>
      </c>
      <c r="D241" s="114">
        <v>-47031101.530000001</v>
      </c>
      <c r="E241" s="114">
        <v>-30848753.890000001</v>
      </c>
      <c r="F241" s="114">
        <v>-16182347.640000001</v>
      </c>
      <c r="G241" s="114">
        <f t="shared" si="41"/>
        <v>-31100879.940000001</v>
      </c>
      <c r="H241" s="114">
        <f t="shared" si="41"/>
        <v>-16314599.130000001</v>
      </c>
      <c r="I241" s="114">
        <f t="shared" si="42"/>
        <v>-47415479.07</v>
      </c>
      <c r="J241" s="120" t="s">
        <v>551</v>
      </c>
    </row>
    <row r="242" spans="1:10" x14ac:dyDescent="0.25">
      <c r="A242" s="119" t="s">
        <v>552</v>
      </c>
      <c r="B242" s="114">
        <v>6737659.8399999999</v>
      </c>
      <c r="C242" s="114">
        <v>2318377.39</v>
      </c>
      <c r="D242" s="114">
        <v>20225055.879999999</v>
      </c>
      <c r="E242" s="114">
        <v>13266897.51</v>
      </c>
      <c r="F242" s="114">
        <v>6958158.3700000001</v>
      </c>
      <c r="G242" s="114">
        <f t="shared" si="41"/>
        <v>20004557.350000001</v>
      </c>
      <c r="H242" s="114">
        <f t="shared" si="41"/>
        <v>9276535.7599999998</v>
      </c>
      <c r="I242" s="114">
        <f t="shared" si="42"/>
        <v>29281093.109999999</v>
      </c>
      <c r="J242" s="120" t="s">
        <v>553</v>
      </c>
    </row>
    <row r="243" spans="1:10" x14ac:dyDescent="0.25">
      <c r="A243" s="119" t="s">
        <v>554</v>
      </c>
      <c r="B243" s="114">
        <v>7486111.25</v>
      </c>
      <c r="C243" s="114">
        <v>429238.54</v>
      </c>
      <c r="D243" s="114">
        <v>-1042430.67</v>
      </c>
      <c r="E243" s="114">
        <v>-618505.96</v>
      </c>
      <c r="F243" s="114">
        <v>-423924.71</v>
      </c>
      <c r="G243" s="114">
        <f t="shared" si="41"/>
        <v>6867605.29</v>
      </c>
      <c r="H243" s="114">
        <f t="shared" si="41"/>
        <v>5313.8299999999581</v>
      </c>
      <c r="I243" s="114">
        <f t="shared" si="42"/>
        <v>6872919.1200000001</v>
      </c>
      <c r="J243" s="120" t="s">
        <v>555</v>
      </c>
    </row>
    <row r="244" spans="1:10" x14ac:dyDescent="0.25">
      <c r="A244" s="119" t="s">
        <v>556</v>
      </c>
      <c r="B244" s="114">
        <v>2687975.19</v>
      </c>
      <c r="C244" s="114">
        <v>1140394.3</v>
      </c>
      <c r="D244" s="114">
        <v>6569587.25</v>
      </c>
      <c r="E244" s="114">
        <v>3827171.22</v>
      </c>
      <c r="F244" s="114">
        <v>2742416.03</v>
      </c>
      <c r="G244" s="114">
        <f t="shared" si="41"/>
        <v>6515146.4100000001</v>
      </c>
      <c r="H244" s="114">
        <f t="shared" si="41"/>
        <v>3882810.33</v>
      </c>
      <c r="I244" s="114">
        <f t="shared" si="42"/>
        <v>10397956.74</v>
      </c>
      <c r="J244" s="120" t="s">
        <v>557</v>
      </c>
    </row>
    <row r="245" spans="1:10" x14ac:dyDescent="0.25">
      <c r="A245" s="119" t="s">
        <v>558</v>
      </c>
      <c r="B245" s="114">
        <v>20325998.129999999</v>
      </c>
      <c r="C245" s="114">
        <v>6993991.2599999998</v>
      </c>
      <c r="D245" s="114">
        <v>11632798.27</v>
      </c>
      <c r="E245" s="114">
        <v>7340272.7199999997</v>
      </c>
      <c r="F245" s="114">
        <v>4292525.55</v>
      </c>
      <c r="G245" s="114">
        <f t="shared" si="41"/>
        <v>27666270.849999998</v>
      </c>
      <c r="H245" s="114">
        <f t="shared" si="41"/>
        <v>11286516.809999999</v>
      </c>
      <c r="I245" s="114">
        <f t="shared" si="42"/>
        <v>38952787.659999996</v>
      </c>
      <c r="J245" s="120" t="s">
        <v>559</v>
      </c>
    </row>
    <row r="246" spans="1:10" x14ac:dyDescent="0.25">
      <c r="A246" s="119" t="s">
        <v>560</v>
      </c>
      <c r="B246" s="114">
        <v>19043147.120000001</v>
      </c>
      <c r="C246" s="114">
        <v>8300224.7300000004</v>
      </c>
      <c r="D246" s="114">
        <v>2601284.15</v>
      </c>
      <c r="E246" s="114">
        <v>1706224.32</v>
      </c>
      <c r="F246" s="114">
        <v>895059.83</v>
      </c>
      <c r="G246" s="114">
        <f t="shared" si="41"/>
        <v>20749371.440000001</v>
      </c>
      <c r="H246" s="114">
        <f t="shared" si="41"/>
        <v>9195284.5600000005</v>
      </c>
      <c r="I246" s="114">
        <f t="shared" si="42"/>
        <v>29944656</v>
      </c>
      <c r="J246" s="120" t="s">
        <v>561</v>
      </c>
    </row>
    <row r="247" spans="1:10" x14ac:dyDescent="0.25">
      <c r="A247" s="119" t="s">
        <v>562</v>
      </c>
      <c r="B247" s="114">
        <v>71641.38</v>
      </c>
      <c r="C247" s="114">
        <v>0</v>
      </c>
      <c r="D247" s="114">
        <v>335.49</v>
      </c>
      <c r="E247" s="114">
        <v>220.28</v>
      </c>
      <c r="F247" s="114">
        <v>115.21</v>
      </c>
      <c r="G247" s="114">
        <f t="shared" si="41"/>
        <v>71861.66</v>
      </c>
      <c r="H247" s="114">
        <f t="shared" si="41"/>
        <v>115.21</v>
      </c>
      <c r="I247" s="114">
        <f t="shared" si="42"/>
        <v>71976.87000000001</v>
      </c>
      <c r="J247" s="120" t="s">
        <v>563</v>
      </c>
    </row>
    <row r="248" spans="1:10" x14ac:dyDescent="0.25">
      <c r="A248" s="119" t="s">
        <v>564</v>
      </c>
      <c r="B248" s="114">
        <v>1474019.97</v>
      </c>
      <c r="C248" s="114">
        <v>596355.64</v>
      </c>
      <c r="D248" s="114">
        <v>10508401.09</v>
      </c>
      <c r="E248" s="114">
        <v>6892794.0300000003</v>
      </c>
      <c r="F248" s="114">
        <v>3615607.06</v>
      </c>
      <c r="G248" s="114">
        <f t="shared" si="41"/>
        <v>8366814</v>
      </c>
      <c r="H248" s="114">
        <f t="shared" si="41"/>
        <v>4211962.7</v>
      </c>
      <c r="I248" s="114">
        <f t="shared" si="42"/>
        <v>12578776.699999999</v>
      </c>
      <c r="J248" s="120" t="s">
        <v>565</v>
      </c>
    </row>
    <row r="249" spans="1:10" x14ac:dyDescent="0.25">
      <c r="A249" s="119" t="s">
        <v>566</v>
      </c>
      <c r="B249" s="114">
        <v>2582502.88</v>
      </c>
      <c r="C249" s="114">
        <v>90753.74</v>
      </c>
      <c r="D249" s="114">
        <v>11792307.4</v>
      </c>
      <c r="E249" s="114">
        <v>7734945.0099999998</v>
      </c>
      <c r="F249" s="114">
        <v>4057362.39</v>
      </c>
      <c r="G249" s="114">
        <f t="shared" si="41"/>
        <v>10317447.890000001</v>
      </c>
      <c r="H249" s="114">
        <f t="shared" si="41"/>
        <v>4148116.1300000004</v>
      </c>
      <c r="I249" s="114">
        <f t="shared" si="42"/>
        <v>14465564.020000001</v>
      </c>
      <c r="J249" s="120" t="s">
        <v>567</v>
      </c>
    </row>
    <row r="250" spans="1:10" x14ac:dyDescent="0.25">
      <c r="A250" s="119" t="s">
        <v>568</v>
      </c>
      <c r="B250" s="114">
        <v>0</v>
      </c>
      <c r="C250" s="114">
        <v>1417209.41</v>
      </c>
      <c r="D250" s="114">
        <v>0</v>
      </c>
      <c r="E250" s="114">
        <v>0</v>
      </c>
      <c r="F250" s="114">
        <v>0</v>
      </c>
      <c r="G250" s="114">
        <f t="shared" si="41"/>
        <v>0</v>
      </c>
      <c r="H250" s="114">
        <f t="shared" si="41"/>
        <v>1417209.41</v>
      </c>
      <c r="I250" s="114">
        <f t="shared" si="42"/>
        <v>1417209.41</v>
      </c>
      <c r="J250" s="120" t="s">
        <v>569</v>
      </c>
    </row>
    <row r="251" spans="1:10" x14ac:dyDescent="0.25">
      <c r="A251" s="119" t="s">
        <v>570</v>
      </c>
      <c r="B251" s="121">
        <v>1334778.29</v>
      </c>
      <c r="C251" s="121">
        <v>0</v>
      </c>
      <c r="D251" s="121">
        <v>24698961.550000001</v>
      </c>
      <c r="E251" s="121">
        <v>16202122.619999999</v>
      </c>
      <c r="F251" s="121">
        <v>8496838.9299999997</v>
      </c>
      <c r="G251" s="121">
        <f t="shared" si="41"/>
        <v>17536900.91</v>
      </c>
      <c r="H251" s="121">
        <f t="shared" si="41"/>
        <v>8496838.9299999997</v>
      </c>
      <c r="I251" s="121">
        <f t="shared" si="42"/>
        <v>26033739.84</v>
      </c>
      <c r="J251" s="120" t="s">
        <v>571</v>
      </c>
    </row>
    <row r="252" spans="1:10" x14ac:dyDescent="0.25">
      <c r="A252" s="119" t="s">
        <v>572</v>
      </c>
      <c r="B252" s="114">
        <f t="shared" ref="B252:I252" si="43">SUM(B239:B251)</f>
        <v>74707004.409999996</v>
      </c>
      <c r="C252" s="114">
        <f t="shared" si="43"/>
        <v>22325879.219999999</v>
      </c>
      <c r="D252" s="114">
        <f t="shared" si="43"/>
        <v>148919815.25999999</v>
      </c>
      <c r="E252" s="114">
        <f t="shared" si="43"/>
        <v>96980489.420000002</v>
      </c>
      <c r="F252" s="114">
        <f t="shared" si="43"/>
        <v>51939325.840000004</v>
      </c>
      <c r="G252" s="114">
        <f t="shared" si="43"/>
        <v>171687493.83000001</v>
      </c>
      <c r="H252" s="114">
        <f t="shared" si="43"/>
        <v>74265205.060000002</v>
      </c>
      <c r="I252" s="114">
        <f t="shared" si="43"/>
        <v>245952698.88999999</v>
      </c>
      <c r="J252" s="140" t="s">
        <v>573</v>
      </c>
    </row>
    <row r="253" spans="1:10" ht="15.75" thickBot="1" x14ac:dyDescent="0.3">
      <c r="A253" s="119" t="s">
        <v>574</v>
      </c>
      <c r="B253" s="148">
        <f t="shared" ref="B253:I253" si="44">B150+B180+B218+B225+B234+B237+B252</f>
        <v>544082641</v>
      </c>
      <c r="C253" s="148">
        <f t="shared" si="44"/>
        <v>156792221.68999997</v>
      </c>
      <c r="D253" s="148">
        <f t="shared" si="44"/>
        <v>184823487.41</v>
      </c>
      <c r="E253" s="148">
        <f t="shared" si="44"/>
        <v>118015840.76000001</v>
      </c>
      <c r="F253" s="148">
        <f t="shared" si="44"/>
        <v>66807646.650000006</v>
      </c>
      <c r="G253" s="148">
        <f t="shared" si="44"/>
        <v>662098481.75999999</v>
      </c>
      <c r="H253" s="148">
        <f t="shared" si="44"/>
        <v>223599868.33999997</v>
      </c>
      <c r="I253" s="148">
        <f t="shared" si="44"/>
        <v>885698350.10000014</v>
      </c>
      <c r="J253" s="140" t="s">
        <v>575</v>
      </c>
    </row>
    <row r="254" spans="1:10" ht="15.75" thickTop="1" x14ac:dyDescent="0.25">
      <c r="A254" s="135"/>
      <c r="B254" s="149"/>
      <c r="C254" s="149"/>
      <c r="D254" s="149"/>
      <c r="E254" s="149"/>
      <c r="F254" s="149"/>
      <c r="G254" s="149"/>
      <c r="H254" s="149"/>
      <c r="I254" s="149"/>
      <c r="J254" s="119"/>
    </row>
    <row r="255" spans="1:10" x14ac:dyDescent="0.25">
      <c r="A255" s="119" t="s">
        <v>576</v>
      </c>
      <c r="B255" s="137"/>
      <c r="C255" s="137"/>
      <c r="D255" s="137"/>
      <c r="E255" s="137"/>
      <c r="F255" s="137"/>
      <c r="G255" s="137"/>
      <c r="H255" s="137"/>
      <c r="I255" s="137"/>
      <c r="J255" s="119"/>
    </row>
    <row r="256" spans="1:10" x14ac:dyDescent="0.25">
      <c r="A256" s="115" t="s">
        <v>577</v>
      </c>
      <c r="B256" s="137"/>
      <c r="C256" s="137"/>
      <c r="D256" s="137"/>
      <c r="E256" s="137"/>
      <c r="F256" s="137"/>
      <c r="G256" s="137"/>
      <c r="H256" s="137"/>
      <c r="I256" s="137"/>
    </row>
    <row r="257" spans="1:10" x14ac:dyDescent="0.25">
      <c r="A257" s="119" t="s">
        <v>578</v>
      </c>
      <c r="B257" s="114">
        <v>390391693.07999998</v>
      </c>
      <c r="C257" s="114">
        <v>172223936.77000001</v>
      </c>
      <c r="D257" s="114">
        <v>27910146.780000001</v>
      </c>
      <c r="E257" s="114">
        <v>18306618.940000001</v>
      </c>
      <c r="F257" s="114">
        <v>9603527.8399999999</v>
      </c>
      <c r="G257" s="114">
        <f>B257+E257</f>
        <v>408698312.01999998</v>
      </c>
      <c r="H257" s="114">
        <f>C257+F257</f>
        <v>181827464.61000001</v>
      </c>
      <c r="I257" s="114">
        <f>SUM(G257:H257)</f>
        <v>590525776.63</v>
      </c>
      <c r="J257" s="120" t="s">
        <v>579</v>
      </c>
    </row>
    <row r="258" spans="1:10" x14ac:dyDescent="0.25">
      <c r="A258" s="119" t="s">
        <v>580</v>
      </c>
      <c r="B258" s="121">
        <v>3402500.95</v>
      </c>
      <c r="C258" s="121">
        <v>339846.66</v>
      </c>
      <c r="D258" s="121">
        <v>160184.16</v>
      </c>
      <c r="E258" s="121">
        <v>105068.79</v>
      </c>
      <c r="F258" s="121">
        <v>55115.37</v>
      </c>
      <c r="G258" s="121">
        <f>B258+E258</f>
        <v>3507569.74</v>
      </c>
      <c r="H258" s="121">
        <f>C258+F258</f>
        <v>394962.02999999997</v>
      </c>
      <c r="I258" s="121">
        <f>SUM(G258:H258)</f>
        <v>3902531.77</v>
      </c>
      <c r="J258" s="120" t="s">
        <v>581</v>
      </c>
    </row>
    <row r="259" spans="1:10" x14ac:dyDescent="0.25">
      <c r="A259" s="119" t="s">
        <v>582</v>
      </c>
      <c r="B259" s="114">
        <f t="shared" ref="B259:I259" si="45">SUM(B257:B258)</f>
        <v>393794194.02999997</v>
      </c>
      <c r="C259" s="114">
        <f t="shared" si="45"/>
        <v>172563783.43000001</v>
      </c>
      <c r="D259" s="114">
        <f t="shared" si="45"/>
        <v>28070330.940000001</v>
      </c>
      <c r="E259" s="114">
        <f t="shared" si="45"/>
        <v>18411687.73</v>
      </c>
      <c r="F259" s="114">
        <f t="shared" si="45"/>
        <v>9658643.209999999</v>
      </c>
      <c r="G259" s="114">
        <f t="shared" si="45"/>
        <v>412205881.75999999</v>
      </c>
      <c r="H259" s="114">
        <f t="shared" si="45"/>
        <v>182222426.64000002</v>
      </c>
      <c r="I259" s="114">
        <f t="shared" si="45"/>
        <v>594428308.39999998</v>
      </c>
      <c r="J259" s="140" t="s">
        <v>583</v>
      </c>
    </row>
    <row r="260" spans="1:10" x14ac:dyDescent="0.25">
      <c r="A260" s="115" t="s">
        <v>584</v>
      </c>
      <c r="B260" s="114"/>
      <c r="C260" s="114"/>
      <c r="D260" s="114"/>
      <c r="E260" s="114"/>
      <c r="F260" s="114"/>
      <c r="G260" s="114"/>
      <c r="H260" s="114"/>
      <c r="I260" s="114"/>
    </row>
    <row r="261" spans="1:10" x14ac:dyDescent="0.25">
      <c r="A261" s="119" t="s">
        <v>585</v>
      </c>
      <c r="B261" s="114">
        <v>13509631.039999999</v>
      </c>
      <c r="C261" s="114">
        <v>5507544.4900000002</v>
      </c>
      <c r="D261" s="114">
        <v>69330051.670000002</v>
      </c>
      <c r="E261" s="114">
        <v>45474124.289999999</v>
      </c>
      <c r="F261" s="114">
        <v>23855927.379999999</v>
      </c>
      <c r="G261" s="114">
        <f t="shared" ref="G261:H263" si="46">B261+E261</f>
        <v>58983755.329999998</v>
      </c>
      <c r="H261" s="114">
        <f t="shared" si="46"/>
        <v>29363471.869999997</v>
      </c>
      <c r="I261" s="114">
        <f>SUM(G261:H261)</f>
        <v>88347227.199999988</v>
      </c>
      <c r="J261" s="120" t="s">
        <v>586</v>
      </c>
    </row>
    <row r="262" spans="1:10" x14ac:dyDescent="0.25">
      <c r="A262" s="119" t="s">
        <v>587</v>
      </c>
      <c r="B262" s="114">
        <v>9349001.5600000005</v>
      </c>
      <c r="C262" s="114">
        <v>0</v>
      </c>
      <c r="D262" s="114">
        <v>0</v>
      </c>
      <c r="E262" s="114">
        <v>0</v>
      </c>
      <c r="F262" s="114">
        <v>0</v>
      </c>
      <c r="G262" s="114">
        <f t="shared" si="46"/>
        <v>9349001.5600000005</v>
      </c>
      <c r="H262" s="114">
        <f t="shared" si="46"/>
        <v>0</v>
      </c>
      <c r="I262" s="114">
        <f>SUM(G262:H262)</f>
        <v>9349001.5600000005</v>
      </c>
      <c r="J262" s="120" t="s">
        <v>588</v>
      </c>
    </row>
    <row r="263" spans="1:10" x14ac:dyDescent="0.25">
      <c r="A263" s="119" t="s">
        <v>589</v>
      </c>
      <c r="B263" s="121">
        <v>3152651.67</v>
      </c>
      <c r="C263" s="121">
        <v>383865.23</v>
      </c>
      <c r="D263" s="121">
        <v>30487.5</v>
      </c>
      <c r="E263" s="121">
        <v>19997.439999999999</v>
      </c>
      <c r="F263" s="121">
        <v>10490.06</v>
      </c>
      <c r="G263" s="121">
        <f t="shared" si="46"/>
        <v>3172649.11</v>
      </c>
      <c r="H263" s="121">
        <f t="shared" si="46"/>
        <v>394355.29</v>
      </c>
      <c r="I263" s="121">
        <f>SUM(G263:H263)</f>
        <v>3567004.4</v>
      </c>
      <c r="J263" s="120" t="s">
        <v>590</v>
      </c>
    </row>
    <row r="264" spans="1:10" x14ac:dyDescent="0.25">
      <c r="A264" s="119" t="s">
        <v>591</v>
      </c>
      <c r="B264" s="114">
        <f t="shared" ref="B264:I264" si="47">SUM(B261:B263)</f>
        <v>26011284.270000003</v>
      </c>
      <c r="C264" s="114">
        <f t="shared" si="47"/>
        <v>5891409.7200000007</v>
      </c>
      <c r="D264" s="114">
        <f t="shared" si="47"/>
        <v>69360539.170000002</v>
      </c>
      <c r="E264" s="114">
        <f t="shared" si="47"/>
        <v>45494121.729999997</v>
      </c>
      <c r="F264" s="114">
        <f t="shared" si="47"/>
        <v>23866417.439999998</v>
      </c>
      <c r="G264" s="114">
        <f t="shared" si="47"/>
        <v>71505406</v>
      </c>
      <c r="H264" s="114">
        <f t="shared" si="47"/>
        <v>29757827.159999996</v>
      </c>
      <c r="I264" s="114">
        <f t="shared" si="47"/>
        <v>101263233.16</v>
      </c>
      <c r="J264" s="140" t="s">
        <v>592</v>
      </c>
    </row>
    <row r="265" spans="1:10" x14ac:dyDescent="0.25">
      <c r="A265" s="115" t="s">
        <v>593</v>
      </c>
      <c r="B265" s="114"/>
      <c r="C265" s="114"/>
      <c r="D265" s="114"/>
      <c r="E265" s="114"/>
      <c r="F265" s="114"/>
      <c r="G265" s="114"/>
      <c r="H265" s="114"/>
      <c r="I265" s="114"/>
      <c r="J265" s="124"/>
    </row>
    <row r="266" spans="1:10" x14ac:dyDescent="0.25">
      <c r="A266" s="119" t="s">
        <v>594</v>
      </c>
      <c r="B266" s="121">
        <v>34245096</v>
      </c>
      <c r="C266" s="121">
        <v>0</v>
      </c>
      <c r="D266" s="121">
        <v>0</v>
      </c>
      <c r="E266" s="121">
        <v>0</v>
      </c>
      <c r="F266" s="121">
        <v>0</v>
      </c>
      <c r="G266" s="121">
        <f>B266+E266</f>
        <v>34245096</v>
      </c>
      <c r="H266" s="121">
        <f>C266+F266</f>
        <v>0</v>
      </c>
      <c r="I266" s="121">
        <f>SUM(G266:H266)</f>
        <v>34245096</v>
      </c>
      <c r="J266" s="120" t="s">
        <v>595</v>
      </c>
    </row>
    <row r="267" spans="1:10" x14ac:dyDescent="0.25">
      <c r="A267" s="119" t="s">
        <v>596</v>
      </c>
      <c r="B267" s="114">
        <f t="shared" ref="B267:I267" si="48">SUM(B266)</f>
        <v>34245096</v>
      </c>
      <c r="C267" s="114">
        <f t="shared" si="48"/>
        <v>0</v>
      </c>
      <c r="D267" s="114">
        <f t="shared" si="48"/>
        <v>0</v>
      </c>
      <c r="E267" s="114">
        <f t="shared" si="48"/>
        <v>0</v>
      </c>
      <c r="F267" s="114">
        <f t="shared" si="48"/>
        <v>0</v>
      </c>
      <c r="G267" s="114">
        <f t="shared" si="48"/>
        <v>34245096</v>
      </c>
      <c r="H267" s="114">
        <f t="shared" si="48"/>
        <v>0</v>
      </c>
      <c r="I267" s="114">
        <f t="shared" si="48"/>
        <v>34245096</v>
      </c>
      <c r="J267" s="140" t="s">
        <v>597</v>
      </c>
    </row>
    <row r="268" spans="1:10" x14ac:dyDescent="0.25">
      <c r="A268" s="115" t="s">
        <v>598</v>
      </c>
      <c r="B268" s="114"/>
      <c r="C268" s="114"/>
      <c r="D268" s="114"/>
      <c r="E268" s="114"/>
      <c r="F268" s="114"/>
      <c r="G268" s="114"/>
      <c r="H268" s="114"/>
      <c r="I268" s="114"/>
      <c r="J268" s="124"/>
    </row>
    <row r="269" spans="1:10" x14ac:dyDescent="0.25">
      <c r="A269" s="119" t="s">
        <v>599</v>
      </c>
      <c r="B269" s="114">
        <v>81986523.700000003</v>
      </c>
      <c r="C269" s="114">
        <v>520719510.07999998</v>
      </c>
      <c r="D269" s="114">
        <v>0</v>
      </c>
      <c r="E269" s="114">
        <v>0</v>
      </c>
      <c r="F269" s="114">
        <v>0</v>
      </c>
      <c r="G269" s="114">
        <f t="shared" ref="G269:H274" si="49">B269+E269</f>
        <v>81986523.700000003</v>
      </c>
      <c r="H269" s="114">
        <f t="shared" si="49"/>
        <v>520719510.07999998</v>
      </c>
      <c r="I269" s="114">
        <f t="shared" ref="I269:I274" si="50">SUM(G269:H269)</f>
        <v>602706033.77999997</v>
      </c>
      <c r="J269" s="120" t="s">
        <v>600</v>
      </c>
    </row>
    <row r="270" spans="1:10" x14ac:dyDescent="0.25">
      <c r="A270" s="119" t="s">
        <v>601</v>
      </c>
      <c r="B270" s="114">
        <v>-18950047.660000004</v>
      </c>
      <c r="C270" s="114">
        <v>-407336610.75999999</v>
      </c>
      <c r="D270" s="114">
        <v>0</v>
      </c>
      <c r="E270" s="114">
        <v>0</v>
      </c>
      <c r="F270" s="114">
        <v>0</v>
      </c>
      <c r="G270" s="114">
        <f t="shared" si="49"/>
        <v>-18950047.660000004</v>
      </c>
      <c r="H270" s="114">
        <f t="shared" si="49"/>
        <v>-407336610.75999999</v>
      </c>
      <c r="I270" s="114">
        <f t="shared" si="50"/>
        <v>-426286658.42000002</v>
      </c>
      <c r="J270" s="120" t="s">
        <v>602</v>
      </c>
    </row>
    <row r="271" spans="1:10" x14ac:dyDescent="0.25">
      <c r="A271" s="119" t="s">
        <v>603</v>
      </c>
      <c r="B271" s="114">
        <v>-628593.96</v>
      </c>
      <c r="C271" s="114">
        <v>0</v>
      </c>
      <c r="D271" s="114">
        <v>0</v>
      </c>
      <c r="E271" s="114">
        <v>0</v>
      </c>
      <c r="F271" s="114">
        <v>0</v>
      </c>
      <c r="G271" s="114">
        <f t="shared" si="49"/>
        <v>-628593.96</v>
      </c>
      <c r="H271" s="114">
        <f t="shared" si="49"/>
        <v>0</v>
      </c>
      <c r="I271" s="114">
        <f t="shared" si="50"/>
        <v>-628593.96</v>
      </c>
      <c r="J271" s="120" t="s">
        <v>604</v>
      </c>
    </row>
    <row r="272" spans="1:10" x14ac:dyDescent="0.25">
      <c r="A272" s="119" t="s">
        <v>605</v>
      </c>
      <c r="B272" s="114">
        <v>5670.96</v>
      </c>
      <c r="C272" s="114">
        <v>1908180.96</v>
      </c>
      <c r="D272" s="114">
        <v>0</v>
      </c>
      <c r="E272" s="114">
        <v>0</v>
      </c>
      <c r="F272" s="114">
        <v>0</v>
      </c>
      <c r="G272" s="114">
        <f t="shared" si="49"/>
        <v>5670.96</v>
      </c>
      <c r="H272" s="114">
        <f t="shared" si="49"/>
        <v>1908180.96</v>
      </c>
      <c r="I272" s="114">
        <f t="shared" si="50"/>
        <v>1913851.92</v>
      </c>
      <c r="J272" s="120" t="s">
        <v>606</v>
      </c>
    </row>
    <row r="273" spans="1:10" x14ac:dyDescent="0.25">
      <c r="A273" s="119" t="s">
        <v>607</v>
      </c>
      <c r="B273" s="114">
        <v>0</v>
      </c>
      <c r="C273" s="114">
        <v>0</v>
      </c>
      <c r="D273" s="114">
        <v>0</v>
      </c>
      <c r="E273" s="114">
        <v>0</v>
      </c>
      <c r="F273" s="114">
        <v>0</v>
      </c>
      <c r="G273" s="114">
        <f t="shared" si="49"/>
        <v>0</v>
      </c>
      <c r="H273" s="114">
        <f t="shared" si="49"/>
        <v>0</v>
      </c>
      <c r="I273" s="114">
        <f t="shared" si="50"/>
        <v>0</v>
      </c>
      <c r="J273" s="120" t="s">
        <v>608</v>
      </c>
    </row>
    <row r="274" spans="1:10" x14ac:dyDescent="0.25">
      <c r="A274" s="119" t="s">
        <v>609</v>
      </c>
      <c r="B274" s="121">
        <v>0</v>
      </c>
      <c r="C274" s="121">
        <v>0</v>
      </c>
      <c r="D274" s="121">
        <v>0</v>
      </c>
      <c r="E274" s="121">
        <v>0</v>
      </c>
      <c r="F274" s="121">
        <v>0</v>
      </c>
      <c r="G274" s="121">
        <f t="shared" si="49"/>
        <v>0</v>
      </c>
      <c r="H274" s="121">
        <f t="shared" si="49"/>
        <v>0</v>
      </c>
      <c r="I274" s="121">
        <f t="shared" si="50"/>
        <v>0</v>
      </c>
      <c r="J274" s="124"/>
    </row>
    <row r="275" spans="1:10" x14ac:dyDescent="0.25">
      <c r="A275" s="119" t="s">
        <v>610</v>
      </c>
      <c r="B275" s="114">
        <f t="shared" ref="B275:I275" si="51">SUM(B269:B274)</f>
        <v>62413553.039999999</v>
      </c>
      <c r="C275" s="114">
        <f t="shared" si="51"/>
        <v>115291080.27999999</v>
      </c>
      <c r="D275" s="114">
        <f t="shared" si="51"/>
        <v>0</v>
      </c>
      <c r="E275" s="114">
        <f t="shared" si="51"/>
        <v>0</v>
      </c>
      <c r="F275" s="114">
        <f t="shared" si="51"/>
        <v>0</v>
      </c>
      <c r="G275" s="114">
        <f t="shared" si="51"/>
        <v>62413553.039999999</v>
      </c>
      <c r="H275" s="114">
        <f t="shared" si="51"/>
        <v>115291080.27999999</v>
      </c>
      <c r="I275" s="114">
        <f t="shared" si="51"/>
        <v>177704633.31999993</v>
      </c>
      <c r="J275" s="140" t="s">
        <v>611</v>
      </c>
    </row>
    <row r="276" spans="1:10" ht="15.75" thickBot="1" x14ac:dyDescent="0.3">
      <c r="A276" s="119" t="s">
        <v>612</v>
      </c>
      <c r="B276" s="148">
        <f t="shared" ref="B276:I276" si="52">B259+B264+B267+B275</f>
        <v>516464127.33999997</v>
      </c>
      <c r="C276" s="148">
        <f t="shared" si="52"/>
        <v>293746273.43000001</v>
      </c>
      <c r="D276" s="148">
        <f t="shared" si="52"/>
        <v>97430870.109999999</v>
      </c>
      <c r="E276" s="148">
        <f t="shared" si="52"/>
        <v>63905809.459999993</v>
      </c>
      <c r="F276" s="148">
        <f t="shared" si="52"/>
        <v>33525060.649999999</v>
      </c>
      <c r="G276" s="148">
        <f t="shared" si="52"/>
        <v>580369936.79999995</v>
      </c>
      <c r="H276" s="148">
        <f t="shared" si="52"/>
        <v>327271334.07999998</v>
      </c>
      <c r="I276" s="148">
        <f t="shared" si="52"/>
        <v>907641270.87999988</v>
      </c>
      <c r="J276" s="140" t="s">
        <v>613</v>
      </c>
    </row>
    <row r="277" spans="1:10" ht="15.75" thickTop="1" x14ac:dyDescent="0.25">
      <c r="A277" s="119" t="s">
        <v>614</v>
      </c>
      <c r="B277" s="149"/>
      <c r="C277" s="149"/>
      <c r="D277" s="149"/>
      <c r="E277" s="149"/>
      <c r="F277" s="149"/>
      <c r="G277" s="149"/>
      <c r="H277" s="149"/>
      <c r="I277" s="149"/>
      <c r="J277" s="124"/>
    </row>
    <row r="278" spans="1:10" x14ac:dyDescent="0.25">
      <c r="A278" s="115" t="s">
        <v>615</v>
      </c>
      <c r="B278" s="137"/>
      <c r="C278" s="137"/>
      <c r="D278" s="137"/>
      <c r="E278" s="137"/>
      <c r="F278" s="137"/>
      <c r="G278" s="137"/>
      <c r="H278" s="137"/>
      <c r="I278" s="137"/>
      <c r="J278" s="124"/>
    </row>
    <row r="279" spans="1:10" x14ac:dyDescent="0.25">
      <c r="A279" s="119" t="s">
        <v>616</v>
      </c>
      <c r="B279" s="121">
        <v>270652380.69</v>
      </c>
      <c r="C279" s="121">
        <v>120867698.63</v>
      </c>
      <c r="D279" s="121">
        <v>8617766.8200000003</v>
      </c>
      <c r="E279" s="121">
        <v>5547483.0999999996</v>
      </c>
      <c r="F279" s="121">
        <v>3070283.72</v>
      </c>
      <c r="G279" s="121">
        <f>B279+E279</f>
        <v>276199863.79000002</v>
      </c>
      <c r="H279" s="121">
        <f>C279+F279</f>
        <v>123937982.34999999</v>
      </c>
      <c r="I279" s="121">
        <f>SUM(G279:H279)</f>
        <v>400137846.13999999</v>
      </c>
      <c r="J279" s="139" t="s">
        <v>617</v>
      </c>
    </row>
    <row r="280" spans="1:10" x14ac:dyDescent="0.25">
      <c r="A280" s="119" t="s">
        <v>618</v>
      </c>
      <c r="B280" s="114">
        <f t="shared" ref="B280:I280" si="53">SUM(B279)</f>
        <v>270652380.69</v>
      </c>
      <c r="C280" s="114">
        <f t="shared" si="53"/>
        <v>120867698.63</v>
      </c>
      <c r="D280" s="114">
        <f t="shared" si="53"/>
        <v>8617766.8200000003</v>
      </c>
      <c r="E280" s="114">
        <f t="shared" si="53"/>
        <v>5547483.0999999996</v>
      </c>
      <c r="F280" s="114">
        <f t="shared" si="53"/>
        <v>3070283.72</v>
      </c>
      <c r="G280" s="114">
        <f t="shared" si="53"/>
        <v>276199863.79000002</v>
      </c>
      <c r="H280" s="114">
        <f t="shared" si="53"/>
        <v>123937982.34999999</v>
      </c>
      <c r="I280" s="114">
        <f t="shared" si="53"/>
        <v>400137846.13999999</v>
      </c>
      <c r="J280" s="140" t="s">
        <v>619</v>
      </c>
    </row>
    <row r="281" spans="1:10" x14ac:dyDescent="0.25">
      <c r="A281" s="115" t="s">
        <v>620</v>
      </c>
      <c r="B281" s="137"/>
      <c r="C281" s="137"/>
      <c r="D281" s="137"/>
      <c r="E281" s="137"/>
      <c r="F281" s="137"/>
      <c r="G281" s="137"/>
      <c r="H281" s="137"/>
      <c r="I281" s="137"/>
      <c r="J281" s="124"/>
    </row>
    <row r="282" spans="1:10" x14ac:dyDescent="0.25">
      <c r="A282" s="119"/>
      <c r="B282" s="114"/>
      <c r="C282" s="114"/>
      <c r="D282" s="114"/>
      <c r="E282" s="114"/>
      <c r="F282" s="114"/>
      <c r="G282" s="114"/>
      <c r="H282" s="114"/>
      <c r="I282" s="114"/>
      <c r="J282" s="139"/>
    </row>
    <row r="283" spans="1:10" x14ac:dyDescent="0.25">
      <c r="A283" s="119" t="s">
        <v>621</v>
      </c>
      <c r="B283" s="114">
        <v>953777.57</v>
      </c>
      <c r="C283" s="114">
        <v>0</v>
      </c>
      <c r="D283" s="114">
        <v>0</v>
      </c>
      <c r="E283" s="114">
        <v>0</v>
      </c>
      <c r="F283" s="114">
        <v>0</v>
      </c>
      <c r="G283" s="114">
        <f>B283+E283</f>
        <v>953777.57</v>
      </c>
      <c r="H283" s="114">
        <f>C283+F283</f>
        <v>0</v>
      </c>
      <c r="I283" s="114">
        <f>SUM(G283:H283)</f>
        <v>953777.57</v>
      </c>
      <c r="J283" s="139" t="s">
        <v>622</v>
      </c>
    </row>
    <row r="284" spans="1:10" x14ac:dyDescent="0.25">
      <c r="A284" s="119" t="s">
        <v>621</v>
      </c>
      <c r="B284" s="114">
        <v>69350207.549999997</v>
      </c>
      <c r="C284" s="114">
        <v>24856321.940000001</v>
      </c>
      <c r="D284" s="114">
        <v>0</v>
      </c>
      <c r="E284" s="114">
        <v>0</v>
      </c>
      <c r="F284" s="114">
        <v>0</v>
      </c>
      <c r="G284" s="114">
        <f>B284+E284</f>
        <v>69350207.549999997</v>
      </c>
      <c r="H284" s="114">
        <f>C284+F284</f>
        <v>24856321.940000001</v>
      </c>
      <c r="I284" s="114">
        <f>SUM(G284:H284)</f>
        <v>94206529.489999995</v>
      </c>
      <c r="J284" s="139" t="s">
        <v>623</v>
      </c>
    </row>
    <row r="285" spans="1:10" x14ac:dyDescent="0.25">
      <c r="A285" s="119" t="s">
        <v>624</v>
      </c>
      <c r="B285" s="114">
        <f t="shared" ref="B285:I285" si="54">SUM(B282:B284)</f>
        <v>70303985.11999999</v>
      </c>
      <c r="C285" s="114">
        <f t="shared" si="54"/>
        <v>24856321.940000001</v>
      </c>
      <c r="D285" s="114">
        <f t="shared" si="54"/>
        <v>0</v>
      </c>
      <c r="E285" s="114">
        <f t="shared" si="54"/>
        <v>0</v>
      </c>
      <c r="F285" s="114">
        <f t="shared" si="54"/>
        <v>0</v>
      </c>
      <c r="G285" s="114">
        <f t="shared" si="54"/>
        <v>70303985.11999999</v>
      </c>
      <c r="H285" s="114">
        <f t="shared" si="54"/>
        <v>24856321.940000001</v>
      </c>
      <c r="I285" s="114">
        <f t="shared" si="54"/>
        <v>95160307.059999987</v>
      </c>
      <c r="J285" s="140" t="s">
        <v>625</v>
      </c>
    </row>
    <row r="286" spans="1:10" x14ac:dyDescent="0.25">
      <c r="A286" s="115" t="s">
        <v>626</v>
      </c>
      <c r="B286" s="137"/>
      <c r="C286" s="137"/>
      <c r="D286" s="137"/>
      <c r="E286" s="137"/>
      <c r="F286" s="137"/>
      <c r="G286" s="137"/>
      <c r="H286" s="137"/>
      <c r="I286" s="137"/>
      <c r="J286" s="124"/>
    </row>
    <row r="287" spans="1:10" x14ac:dyDescent="0.25">
      <c r="A287" s="119" t="s">
        <v>627</v>
      </c>
      <c r="B287" s="114">
        <v>92280119.430000007</v>
      </c>
      <c r="C287" s="114">
        <v>89634922.239999995</v>
      </c>
      <c r="D287" s="114">
        <v>0</v>
      </c>
      <c r="E287" s="114">
        <v>0</v>
      </c>
      <c r="F287" s="114">
        <v>0</v>
      </c>
      <c r="G287" s="114">
        <f t="shared" ref="G287:H289" si="55">B287+E287</f>
        <v>92280119.430000007</v>
      </c>
      <c r="H287" s="114">
        <f t="shared" si="55"/>
        <v>89634922.239999995</v>
      </c>
      <c r="I287" s="114">
        <f>SUM(G287:H287)</f>
        <v>181915041.67000002</v>
      </c>
      <c r="J287" s="139" t="s">
        <v>628</v>
      </c>
    </row>
    <row r="288" spans="1:10" x14ac:dyDescent="0.25">
      <c r="A288" s="119" t="s">
        <v>629</v>
      </c>
      <c r="B288" s="114">
        <v>-92323789.489999995</v>
      </c>
      <c r="C288" s="114">
        <v>-81562307.120000005</v>
      </c>
      <c r="D288" s="114">
        <v>0</v>
      </c>
      <c r="E288" s="114">
        <v>0</v>
      </c>
      <c r="F288" s="114">
        <v>0</v>
      </c>
      <c r="G288" s="114">
        <f t="shared" si="55"/>
        <v>-92323789.489999995</v>
      </c>
      <c r="H288" s="114">
        <f t="shared" si="55"/>
        <v>-81562307.120000005</v>
      </c>
      <c r="I288" s="114">
        <f>SUM(G288:H288)</f>
        <v>-173886096.61000001</v>
      </c>
      <c r="J288" s="139" t="s">
        <v>630</v>
      </c>
    </row>
    <row r="289" spans="1:10" x14ac:dyDescent="0.25">
      <c r="A289" s="119" t="s">
        <v>631</v>
      </c>
      <c r="B289" s="121">
        <v>0</v>
      </c>
      <c r="C289" s="121">
        <v>-210314</v>
      </c>
      <c r="D289" s="121">
        <v>0</v>
      </c>
      <c r="E289" s="121">
        <v>0</v>
      </c>
      <c r="F289" s="121">
        <v>0</v>
      </c>
      <c r="G289" s="121">
        <f t="shared" si="55"/>
        <v>0</v>
      </c>
      <c r="H289" s="121">
        <f t="shared" si="55"/>
        <v>-210314</v>
      </c>
      <c r="I289" s="121">
        <f>SUM(G289:H289)</f>
        <v>-210314</v>
      </c>
      <c r="J289" s="139" t="s">
        <v>632</v>
      </c>
    </row>
    <row r="290" spans="1:10" x14ac:dyDescent="0.25">
      <c r="A290" s="119" t="s">
        <v>633</v>
      </c>
      <c r="B290" s="114">
        <f t="shared" ref="B290:I290" si="56">SUM(B287:B289)</f>
        <v>-43670.059999987483</v>
      </c>
      <c r="C290" s="114">
        <f t="shared" si="56"/>
        <v>7862301.1199999899</v>
      </c>
      <c r="D290" s="114">
        <f t="shared" si="56"/>
        <v>0</v>
      </c>
      <c r="E290" s="114">
        <f t="shared" si="56"/>
        <v>0</v>
      </c>
      <c r="F290" s="114">
        <f t="shared" si="56"/>
        <v>0</v>
      </c>
      <c r="G290" s="114">
        <f t="shared" si="56"/>
        <v>-43670.059999987483</v>
      </c>
      <c r="H290" s="114">
        <f t="shared" si="56"/>
        <v>7862301.1199999899</v>
      </c>
      <c r="I290" s="114">
        <f t="shared" si="56"/>
        <v>7818631.0600000024</v>
      </c>
      <c r="J290" s="140" t="s">
        <v>634</v>
      </c>
    </row>
    <row r="291" spans="1:10" x14ac:dyDescent="0.25">
      <c r="A291" s="135"/>
      <c r="B291" s="121"/>
      <c r="C291" s="121"/>
      <c r="D291" s="121"/>
      <c r="E291" s="121"/>
      <c r="F291" s="121"/>
      <c r="G291" s="121"/>
      <c r="H291" s="121"/>
      <c r="I291" s="121"/>
      <c r="J291" s="124"/>
    </row>
    <row r="292" spans="1:10" ht="15.75" thickBot="1" x14ac:dyDescent="0.3">
      <c r="A292" s="116" t="s">
        <v>0</v>
      </c>
      <c r="B292" s="145">
        <f t="shared" ref="B292:I292" si="57">B65-B253-B276-B280-B285-B290</f>
        <v>498168934.41999954</v>
      </c>
      <c r="C292" s="145">
        <f t="shared" si="57"/>
        <v>298676670.09000039</v>
      </c>
      <c r="D292" s="145">
        <f t="shared" si="57"/>
        <v>-290872124.33999997</v>
      </c>
      <c r="E292" s="145">
        <f t="shared" si="57"/>
        <v>-187469133.31999999</v>
      </c>
      <c r="F292" s="145">
        <f t="shared" si="57"/>
        <v>-103402991.02000001</v>
      </c>
      <c r="G292" s="145">
        <f t="shared" si="57"/>
        <v>310699801.09999955</v>
      </c>
      <c r="H292" s="145">
        <f t="shared" si="57"/>
        <v>195273679.07000047</v>
      </c>
      <c r="I292" s="145">
        <f t="shared" si="57"/>
        <v>505973480.16999888</v>
      </c>
      <c r="J292" s="140" t="s">
        <v>635</v>
      </c>
    </row>
    <row r="293" spans="1:10" ht="15.75" thickTop="1" x14ac:dyDescent="0.25">
      <c r="A293" s="135"/>
      <c r="B293" s="137"/>
      <c r="C293" s="137"/>
      <c r="D293" s="137"/>
      <c r="E293" s="137"/>
      <c r="F293" s="137"/>
      <c r="G293" s="137"/>
      <c r="H293" s="137"/>
      <c r="I293" s="137"/>
      <c r="J293" s="124"/>
    </row>
    <row r="294" spans="1:10" x14ac:dyDescent="0.25">
      <c r="A294" s="116" t="s">
        <v>42</v>
      </c>
      <c r="B294" s="137"/>
      <c r="C294" s="137"/>
      <c r="D294" s="137"/>
      <c r="E294" s="137"/>
      <c r="F294" s="137"/>
      <c r="G294" s="137"/>
      <c r="H294" s="137"/>
      <c r="I294" s="137"/>
      <c r="J294" s="124"/>
    </row>
    <row r="295" spans="1:10" x14ac:dyDescent="0.25">
      <c r="A295" s="115" t="s">
        <v>636</v>
      </c>
      <c r="B295" s="114"/>
      <c r="C295" s="114"/>
      <c r="D295" s="114"/>
      <c r="E295" s="114"/>
      <c r="F295" s="114"/>
      <c r="G295" s="114"/>
      <c r="H295" s="114"/>
      <c r="I295" s="114"/>
      <c r="J295" s="124"/>
    </row>
    <row r="296" spans="1:10" x14ac:dyDescent="0.25">
      <c r="A296" s="119" t="s">
        <v>637</v>
      </c>
      <c r="B296" s="114">
        <v>43584867.399999999</v>
      </c>
      <c r="C296" s="114">
        <v>0</v>
      </c>
      <c r="D296" s="114">
        <v>0</v>
      </c>
      <c r="E296" s="114">
        <v>0</v>
      </c>
      <c r="F296" s="114">
        <v>0</v>
      </c>
      <c r="G296" s="114">
        <f>B296+E296</f>
        <v>43584867.399999999</v>
      </c>
      <c r="H296" s="114">
        <f>C296+F296</f>
        <v>0</v>
      </c>
      <c r="I296" s="114">
        <f>SUM(G296:H296)</f>
        <v>43584867.399999999</v>
      </c>
      <c r="J296" s="120" t="s">
        <v>638</v>
      </c>
    </row>
    <row r="297" spans="1:10" x14ac:dyDescent="0.25">
      <c r="A297" s="119" t="s">
        <v>639</v>
      </c>
      <c r="B297" s="121">
        <v>171391548.83000001</v>
      </c>
      <c r="C297" s="121">
        <v>0</v>
      </c>
      <c r="D297" s="121">
        <v>0</v>
      </c>
      <c r="E297" s="121">
        <v>0</v>
      </c>
      <c r="F297" s="121">
        <v>0</v>
      </c>
      <c r="G297" s="121">
        <f>B297+E297</f>
        <v>171391548.83000001</v>
      </c>
      <c r="H297" s="121">
        <f>C297+F297</f>
        <v>0</v>
      </c>
      <c r="I297" s="121">
        <f>SUM(G297:H297)</f>
        <v>171391548.83000001</v>
      </c>
      <c r="J297" s="120" t="s">
        <v>640</v>
      </c>
    </row>
    <row r="298" spans="1:10" x14ac:dyDescent="0.25">
      <c r="A298" s="119" t="s">
        <v>641</v>
      </c>
      <c r="B298" s="114">
        <f t="shared" ref="B298:I298" si="58">SUM(B296:B297)</f>
        <v>214976416.23000002</v>
      </c>
      <c r="C298" s="114">
        <f t="shared" si="58"/>
        <v>0</v>
      </c>
      <c r="D298" s="114">
        <f t="shared" si="58"/>
        <v>0</v>
      </c>
      <c r="E298" s="114">
        <f t="shared" si="58"/>
        <v>0</v>
      </c>
      <c r="F298" s="114">
        <f t="shared" si="58"/>
        <v>0</v>
      </c>
      <c r="G298" s="114">
        <f t="shared" si="58"/>
        <v>214976416.23000002</v>
      </c>
      <c r="H298" s="114">
        <f t="shared" si="58"/>
        <v>0</v>
      </c>
      <c r="I298" s="114">
        <f t="shared" si="58"/>
        <v>214976416.23000002</v>
      </c>
      <c r="J298" s="140" t="s">
        <v>642</v>
      </c>
    </row>
    <row r="299" spans="1:10" x14ac:dyDescent="0.25">
      <c r="A299" s="115" t="s">
        <v>643</v>
      </c>
      <c r="B299" s="137"/>
      <c r="C299" s="137"/>
      <c r="D299" s="137"/>
      <c r="E299" s="137"/>
      <c r="F299" s="137"/>
      <c r="G299" s="137"/>
      <c r="H299" s="137"/>
      <c r="I299" s="137"/>
      <c r="J299" s="124"/>
    </row>
    <row r="300" spans="1:10" x14ac:dyDescent="0.25">
      <c r="A300" s="119" t="s">
        <v>644</v>
      </c>
      <c r="B300" s="114">
        <v>242250</v>
      </c>
      <c r="C300" s="114">
        <v>0</v>
      </c>
      <c r="D300" s="114">
        <v>590.28</v>
      </c>
      <c r="E300" s="114">
        <v>387.49</v>
      </c>
      <c r="F300" s="114">
        <v>202.79</v>
      </c>
      <c r="G300" s="114">
        <f t="shared" ref="G300:H323" si="59">B300+E300</f>
        <v>242637.49</v>
      </c>
      <c r="H300" s="114">
        <f t="shared" si="59"/>
        <v>202.79</v>
      </c>
      <c r="I300" s="114">
        <f t="shared" ref="I300:I323" si="60">SUM(G300:H300)</f>
        <v>242840.28</v>
      </c>
      <c r="J300" s="125" t="s">
        <v>645</v>
      </c>
    </row>
    <row r="301" spans="1:10" x14ac:dyDescent="0.25">
      <c r="A301" s="119" t="s">
        <v>646</v>
      </c>
      <c r="B301" s="114">
        <v>0</v>
      </c>
      <c r="C301" s="114">
        <v>0</v>
      </c>
      <c r="D301" s="114">
        <v>-62491237.329999998</v>
      </c>
      <c r="E301" s="114">
        <v>-41006106.119999997</v>
      </c>
      <c r="F301" s="114">
        <v>-21485131.210000001</v>
      </c>
      <c r="G301" s="114">
        <f t="shared" si="59"/>
        <v>-41006106.119999997</v>
      </c>
      <c r="H301" s="114">
        <f t="shared" si="59"/>
        <v>-21485131.210000001</v>
      </c>
      <c r="I301" s="114">
        <f t="shared" si="60"/>
        <v>-62491237.329999998</v>
      </c>
      <c r="J301" s="125" t="s">
        <v>647</v>
      </c>
    </row>
    <row r="302" spans="1:10" x14ac:dyDescent="0.25">
      <c r="A302" s="119" t="s">
        <v>648</v>
      </c>
      <c r="B302" s="114">
        <v>0</v>
      </c>
      <c r="C302" s="114">
        <v>0</v>
      </c>
      <c r="D302" s="114">
        <v>-45322610.43</v>
      </c>
      <c r="E302" s="114">
        <v>-29732170.629999999</v>
      </c>
      <c r="F302" s="114">
        <v>-15590439.800000001</v>
      </c>
      <c r="G302" s="114">
        <f t="shared" si="59"/>
        <v>-29732170.629999999</v>
      </c>
      <c r="H302" s="114">
        <f t="shared" si="59"/>
        <v>-15590439.800000001</v>
      </c>
      <c r="I302" s="114">
        <f t="shared" ref="I302" si="61">SUM(G302:H302)</f>
        <v>-45322610.43</v>
      </c>
      <c r="J302" s="125" t="s">
        <v>649</v>
      </c>
    </row>
    <row r="303" spans="1:10" x14ac:dyDescent="0.25">
      <c r="A303" s="119" t="s">
        <v>650</v>
      </c>
      <c r="B303" s="114">
        <v>0</v>
      </c>
      <c r="C303" s="114">
        <v>0</v>
      </c>
      <c r="D303" s="114">
        <v>0</v>
      </c>
      <c r="E303" s="114">
        <v>0</v>
      </c>
      <c r="F303" s="114">
        <v>0</v>
      </c>
      <c r="G303" s="114">
        <f t="shared" si="59"/>
        <v>0</v>
      </c>
      <c r="H303" s="114">
        <f t="shared" si="59"/>
        <v>0</v>
      </c>
      <c r="I303" s="114">
        <f t="shared" si="60"/>
        <v>0</v>
      </c>
      <c r="J303" s="125" t="s">
        <v>651</v>
      </c>
    </row>
    <row r="304" spans="1:10" x14ac:dyDescent="0.25">
      <c r="A304" s="119" t="s">
        <v>652</v>
      </c>
      <c r="B304" s="114">
        <v>0</v>
      </c>
      <c r="C304" s="114">
        <v>0</v>
      </c>
      <c r="D304" s="114">
        <v>-267766.09999999998</v>
      </c>
      <c r="E304" s="114">
        <v>-175642.48</v>
      </c>
      <c r="F304" s="114">
        <v>-92123.62</v>
      </c>
      <c r="G304" s="114">
        <f t="shared" si="59"/>
        <v>-175642.48</v>
      </c>
      <c r="H304" s="114">
        <f t="shared" si="59"/>
        <v>-92123.62</v>
      </c>
      <c r="I304" s="114">
        <f t="shared" si="60"/>
        <v>-267766.09999999998</v>
      </c>
      <c r="J304" s="125" t="s">
        <v>653</v>
      </c>
    </row>
    <row r="305" spans="1:10" x14ac:dyDescent="0.25">
      <c r="A305" s="119" t="s">
        <v>654</v>
      </c>
      <c r="B305" s="114">
        <v>0</v>
      </c>
      <c r="C305" s="114">
        <v>268341.52</v>
      </c>
      <c r="D305" s="114">
        <v>143893.01999999999</v>
      </c>
      <c r="E305" s="114">
        <v>94380.63</v>
      </c>
      <c r="F305" s="114">
        <v>49512.39</v>
      </c>
      <c r="G305" s="114">
        <f t="shared" si="59"/>
        <v>94380.63</v>
      </c>
      <c r="H305" s="114">
        <f t="shared" si="59"/>
        <v>317853.91000000003</v>
      </c>
      <c r="I305" s="114">
        <f t="shared" si="60"/>
        <v>412234.54000000004</v>
      </c>
      <c r="J305" s="125" t="s">
        <v>655</v>
      </c>
    </row>
    <row r="306" spans="1:10" x14ac:dyDescent="0.25">
      <c r="A306" s="119" t="s">
        <v>656</v>
      </c>
      <c r="B306" s="114">
        <v>0</v>
      </c>
      <c r="C306" s="114">
        <v>-47293.06</v>
      </c>
      <c r="D306" s="114">
        <v>-18769.509999999998</v>
      </c>
      <c r="E306" s="114">
        <v>-12326.37</v>
      </c>
      <c r="F306" s="114">
        <v>-6443.14</v>
      </c>
      <c r="G306" s="114">
        <f t="shared" si="59"/>
        <v>-12326.37</v>
      </c>
      <c r="H306" s="114">
        <f t="shared" si="59"/>
        <v>-53736.2</v>
      </c>
      <c r="I306" s="114">
        <f t="shared" si="60"/>
        <v>-66062.569999999992</v>
      </c>
      <c r="J306" s="125" t="s">
        <v>657</v>
      </c>
    </row>
    <row r="307" spans="1:10" x14ac:dyDescent="0.25">
      <c r="A307" s="119" t="s">
        <v>658</v>
      </c>
      <c r="B307" s="114">
        <v>0</v>
      </c>
      <c r="C307" s="114">
        <v>0</v>
      </c>
      <c r="D307" s="114">
        <v>0</v>
      </c>
      <c r="E307" s="114">
        <v>0</v>
      </c>
      <c r="F307" s="114">
        <v>0</v>
      </c>
      <c r="G307" s="114">
        <f t="shared" si="59"/>
        <v>0</v>
      </c>
      <c r="H307" s="114">
        <f t="shared" si="59"/>
        <v>0</v>
      </c>
      <c r="I307" s="114">
        <f t="shared" si="60"/>
        <v>0</v>
      </c>
      <c r="J307" s="125"/>
    </row>
    <row r="308" spans="1:10" x14ac:dyDescent="0.25">
      <c r="A308" s="119" t="s">
        <v>659</v>
      </c>
      <c r="B308" s="114">
        <v>0</v>
      </c>
      <c r="C308" s="114">
        <v>0</v>
      </c>
      <c r="D308" s="114">
        <v>14097243.050000001</v>
      </c>
      <c r="E308" s="114">
        <v>9244575.1400000006</v>
      </c>
      <c r="F308" s="114">
        <v>4852667.91</v>
      </c>
      <c r="G308" s="114">
        <f t="shared" si="59"/>
        <v>9244575.1400000006</v>
      </c>
      <c r="H308" s="114">
        <f t="shared" si="59"/>
        <v>4852667.91</v>
      </c>
      <c r="I308" s="114">
        <f t="shared" si="60"/>
        <v>14097243.050000001</v>
      </c>
      <c r="J308" s="125" t="s">
        <v>660</v>
      </c>
    </row>
    <row r="309" spans="1:10" x14ac:dyDescent="0.25">
      <c r="A309" s="119" t="s">
        <v>661</v>
      </c>
      <c r="B309" s="114">
        <v>0</v>
      </c>
      <c r="C309" s="114">
        <v>0</v>
      </c>
      <c r="D309" s="114">
        <v>0</v>
      </c>
      <c r="E309" s="114">
        <v>0</v>
      </c>
      <c r="F309" s="114">
        <v>0</v>
      </c>
      <c r="G309" s="114">
        <f t="shared" si="59"/>
        <v>0</v>
      </c>
      <c r="H309" s="114">
        <f t="shared" si="59"/>
        <v>0</v>
      </c>
      <c r="I309" s="114">
        <f t="shared" si="60"/>
        <v>0</v>
      </c>
      <c r="J309" s="125" t="s">
        <v>662</v>
      </c>
    </row>
    <row r="310" spans="1:10" x14ac:dyDescent="0.25">
      <c r="A310" s="119" t="s">
        <v>663</v>
      </c>
      <c r="B310" s="114">
        <v>0</v>
      </c>
      <c r="C310" s="114">
        <v>0</v>
      </c>
      <c r="D310" s="114">
        <v>333045.82</v>
      </c>
      <c r="E310" s="114">
        <v>218505.91</v>
      </c>
      <c r="F310" s="114">
        <v>114539.91</v>
      </c>
      <c r="G310" s="114">
        <f t="shared" si="59"/>
        <v>218505.91</v>
      </c>
      <c r="H310" s="114">
        <f t="shared" si="59"/>
        <v>114539.91</v>
      </c>
      <c r="I310" s="114">
        <f t="shared" si="60"/>
        <v>333045.82</v>
      </c>
      <c r="J310" s="125" t="s">
        <v>664</v>
      </c>
    </row>
    <row r="311" spans="1:10" x14ac:dyDescent="0.25">
      <c r="A311" s="119" t="s">
        <v>665</v>
      </c>
      <c r="B311" s="114">
        <v>7067266.3499999996</v>
      </c>
      <c r="C311" s="114">
        <v>4266474.6500000004</v>
      </c>
      <c r="D311" s="114">
        <v>-23610176.550000001</v>
      </c>
      <c r="E311" s="114">
        <v>-15485381.039999999</v>
      </c>
      <c r="F311" s="114">
        <v>-8124795.5099999998</v>
      </c>
      <c r="G311" s="114">
        <f t="shared" si="59"/>
        <v>-8418114.6899999995</v>
      </c>
      <c r="H311" s="114">
        <f t="shared" si="59"/>
        <v>-3858320.8599999994</v>
      </c>
      <c r="I311" s="114">
        <f t="shared" si="60"/>
        <v>-12276435.549999999</v>
      </c>
      <c r="J311" s="125" t="s">
        <v>666</v>
      </c>
    </row>
    <row r="312" spans="1:10" x14ac:dyDescent="0.25">
      <c r="A312" s="119" t="s">
        <v>667</v>
      </c>
      <c r="B312" s="114">
        <v>-45991695.829999998</v>
      </c>
      <c r="C312" s="114">
        <v>-3700036.22</v>
      </c>
      <c r="D312" s="114">
        <v>-1963069.52</v>
      </c>
      <c r="E312" s="114">
        <v>-1287755.04</v>
      </c>
      <c r="F312" s="114">
        <v>-675314.48</v>
      </c>
      <c r="G312" s="114">
        <f t="shared" si="59"/>
        <v>-47279450.869999997</v>
      </c>
      <c r="H312" s="114">
        <f t="shared" si="59"/>
        <v>-4375350.7</v>
      </c>
      <c r="I312" s="114">
        <f t="shared" si="60"/>
        <v>-51654801.57</v>
      </c>
      <c r="J312" s="125" t="s">
        <v>668</v>
      </c>
    </row>
    <row r="313" spans="1:10" x14ac:dyDescent="0.25">
      <c r="A313" s="119" t="s">
        <v>669</v>
      </c>
      <c r="B313" s="114">
        <v>-105314.76</v>
      </c>
      <c r="C313" s="114">
        <v>-750</v>
      </c>
      <c r="D313" s="114">
        <v>-47215.46</v>
      </c>
      <c r="E313" s="114">
        <v>-30969.97</v>
      </c>
      <c r="F313" s="114">
        <v>-16245.49</v>
      </c>
      <c r="G313" s="114">
        <f t="shared" si="59"/>
        <v>-136284.72999999998</v>
      </c>
      <c r="H313" s="114">
        <f t="shared" si="59"/>
        <v>-16995.489999999998</v>
      </c>
      <c r="I313" s="114">
        <f t="shared" si="60"/>
        <v>-153280.21999999997</v>
      </c>
      <c r="J313" s="125" t="s">
        <v>670</v>
      </c>
    </row>
    <row r="314" spans="1:10" x14ac:dyDescent="0.25">
      <c r="A314" s="119" t="s">
        <v>671</v>
      </c>
      <c r="B314" s="114">
        <v>-141078.88</v>
      </c>
      <c r="C314" s="114">
        <v>0</v>
      </c>
      <c r="D314" s="114">
        <v>0</v>
      </c>
      <c r="E314" s="114">
        <v>0</v>
      </c>
      <c r="F314" s="114">
        <v>0</v>
      </c>
      <c r="G314" s="114">
        <f t="shared" si="59"/>
        <v>-141078.88</v>
      </c>
      <c r="H314" s="114">
        <f t="shared" si="59"/>
        <v>0</v>
      </c>
      <c r="I314" s="114">
        <f t="shared" si="60"/>
        <v>-141078.88</v>
      </c>
      <c r="J314" s="125" t="s">
        <v>672</v>
      </c>
    </row>
    <row r="315" spans="1:10" x14ac:dyDescent="0.25">
      <c r="A315" s="119" t="s">
        <v>673</v>
      </c>
      <c r="B315" s="114">
        <v>0</v>
      </c>
      <c r="C315" s="114">
        <v>0</v>
      </c>
      <c r="D315" s="114">
        <v>0</v>
      </c>
      <c r="E315" s="114">
        <v>0</v>
      </c>
      <c r="F315" s="114">
        <v>0</v>
      </c>
      <c r="G315" s="114">
        <f t="shared" si="59"/>
        <v>0</v>
      </c>
      <c r="H315" s="114">
        <f t="shared" si="59"/>
        <v>0</v>
      </c>
      <c r="I315" s="114">
        <f t="shared" si="60"/>
        <v>0</v>
      </c>
      <c r="J315" s="125" t="s">
        <v>674</v>
      </c>
    </row>
    <row r="316" spans="1:10" x14ac:dyDescent="0.25">
      <c r="A316" s="119" t="s">
        <v>675</v>
      </c>
      <c r="B316" s="114">
        <v>-282417.17</v>
      </c>
      <c r="C316" s="114">
        <v>0</v>
      </c>
      <c r="D316" s="114">
        <v>0</v>
      </c>
      <c r="E316" s="114">
        <v>0</v>
      </c>
      <c r="F316" s="114">
        <v>0</v>
      </c>
      <c r="G316" s="114">
        <f t="shared" si="59"/>
        <v>-282417.17</v>
      </c>
      <c r="H316" s="114">
        <f t="shared" si="59"/>
        <v>0</v>
      </c>
      <c r="I316" s="114">
        <f t="shared" si="60"/>
        <v>-282417.17</v>
      </c>
      <c r="J316" s="125" t="s">
        <v>676</v>
      </c>
    </row>
    <row r="317" spans="1:10" x14ac:dyDescent="0.25">
      <c r="A317" s="119" t="s">
        <v>677</v>
      </c>
      <c r="B317" s="114">
        <v>0</v>
      </c>
      <c r="C317" s="114">
        <v>0</v>
      </c>
      <c r="D317" s="114">
        <v>0</v>
      </c>
      <c r="E317" s="114">
        <v>0</v>
      </c>
      <c r="F317" s="114">
        <v>0</v>
      </c>
      <c r="G317" s="114">
        <f t="shared" si="59"/>
        <v>0</v>
      </c>
      <c r="H317" s="114">
        <f t="shared" si="59"/>
        <v>0</v>
      </c>
      <c r="I317" s="114">
        <f t="shared" si="60"/>
        <v>0</v>
      </c>
      <c r="J317" s="125"/>
    </row>
    <row r="318" spans="1:10" x14ac:dyDescent="0.25">
      <c r="A318" s="119" t="s">
        <v>678</v>
      </c>
      <c r="B318" s="114">
        <v>0</v>
      </c>
      <c r="C318" s="114">
        <v>0</v>
      </c>
      <c r="D318" s="114">
        <v>0</v>
      </c>
      <c r="E318" s="114">
        <v>0</v>
      </c>
      <c r="F318" s="114">
        <v>0</v>
      </c>
      <c r="G318" s="114">
        <f t="shared" si="59"/>
        <v>0</v>
      </c>
      <c r="H318" s="114">
        <f t="shared" si="59"/>
        <v>0</v>
      </c>
      <c r="I318" s="114">
        <f t="shared" si="60"/>
        <v>0</v>
      </c>
      <c r="J318" s="125" t="s">
        <v>679</v>
      </c>
    </row>
    <row r="319" spans="1:10" x14ac:dyDescent="0.25">
      <c r="A319" s="119" t="s">
        <v>680</v>
      </c>
      <c r="B319" s="114">
        <v>12950</v>
      </c>
      <c r="C319" s="114">
        <v>0</v>
      </c>
      <c r="D319" s="114">
        <v>26500</v>
      </c>
      <c r="E319" s="114">
        <v>17379.650000000001</v>
      </c>
      <c r="F319" s="114">
        <v>9120.35</v>
      </c>
      <c r="G319" s="114">
        <f t="shared" si="59"/>
        <v>30329.65</v>
      </c>
      <c r="H319" s="114">
        <f t="shared" si="59"/>
        <v>9120.35</v>
      </c>
      <c r="I319" s="114">
        <f t="shared" si="60"/>
        <v>39450</v>
      </c>
      <c r="J319" s="125" t="s">
        <v>681</v>
      </c>
    </row>
    <row r="320" spans="1:10" x14ac:dyDescent="0.25">
      <c r="A320" s="119" t="s">
        <v>682</v>
      </c>
      <c r="B320" s="114">
        <v>0</v>
      </c>
      <c r="C320" s="114">
        <v>0</v>
      </c>
      <c r="D320" s="114">
        <v>-1667289.02</v>
      </c>
      <c r="E320" s="114">
        <v>-1093517</v>
      </c>
      <c r="F320" s="114">
        <v>-573772.02</v>
      </c>
      <c r="G320" s="114">
        <f t="shared" si="59"/>
        <v>-1093517</v>
      </c>
      <c r="H320" s="114">
        <f t="shared" si="59"/>
        <v>-573772.02</v>
      </c>
      <c r="I320" s="114">
        <f t="shared" si="60"/>
        <v>-1667289.02</v>
      </c>
      <c r="J320" s="125" t="s">
        <v>683</v>
      </c>
    </row>
    <row r="321" spans="1:10" x14ac:dyDescent="0.25">
      <c r="A321" s="119" t="s">
        <v>684</v>
      </c>
      <c r="B321" s="114">
        <v>748444</v>
      </c>
      <c r="C321" s="114">
        <v>0</v>
      </c>
      <c r="D321" s="114">
        <v>-220667.29</v>
      </c>
      <c r="E321" s="114">
        <v>-144776.84</v>
      </c>
      <c r="F321" s="114">
        <v>-75890.45</v>
      </c>
      <c r="G321" s="114">
        <f t="shared" si="59"/>
        <v>603667.16</v>
      </c>
      <c r="H321" s="114">
        <f t="shared" si="59"/>
        <v>-75890.45</v>
      </c>
      <c r="I321" s="114">
        <f t="shared" si="60"/>
        <v>527776.71000000008</v>
      </c>
      <c r="J321" s="125" t="s">
        <v>685</v>
      </c>
    </row>
    <row r="322" spans="1:10" x14ac:dyDescent="0.25">
      <c r="A322" s="119" t="s">
        <v>686</v>
      </c>
      <c r="B322" s="114">
        <v>0</v>
      </c>
      <c r="C322" s="114">
        <v>201.21</v>
      </c>
      <c r="D322" s="114">
        <v>8404107.8900000006</v>
      </c>
      <c r="E322" s="114">
        <v>5512916.7599999998</v>
      </c>
      <c r="F322" s="114">
        <v>2891191.13</v>
      </c>
      <c r="G322" s="114">
        <f t="shared" si="59"/>
        <v>5512916.7599999998</v>
      </c>
      <c r="H322" s="114">
        <f t="shared" si="59"/>
        <v>2891392.34</v>
      </c>
      <c r="I322" s="114">
        <f t="shared" si="60"/>
        <v>8404309.0999999996</v>
      </c>
      <c r="J322" s="125" t="s">
        <v>687</v>
      </c>
    </row>
    <row r="323" spans="1:10" x14ac:dyDescent="0.25">
      <c r="A323" s="119" t="s">
        <v>688</v>
      </c>
      <c r="B323" s="121">
        <v>10000308.75</v>
      </c>
      <c r="C323" s="121">
        <v>0</v>
      </c>
      <c r="D323" s="121">
        <v>13112149.32</v>
      </c>
      <c r="E323" s="121">
        <v>8600052.9299999997</v>
      </c>
      <c r="F323" s="121">
        <v>4512096.3899999997</v>
      </c>
      <c r="G323" s="121">
        <f t="shared" si="59"/>
        <v>18600361.68</v>
      </c>
      <c r="H323" s="121">
        <f t="shared" si="59"/>
        <v>4512096.3899999997</v>
      </c>
      <c r="I323" s="121">
        <f t="shared" si="60"/>
        <v>23112458.07</v>
      </c>
      <c r="J323" s="125" t="s">
        <v>689</v>
      </c>
    </row>
    <row r="324" spans="1:10" x14ac:dyDescent="0.25">
      <c r="A324" s="119" t="s">
        <v>690</v>
      </c>
      <c r="B324" s="114">
        <f t="shared" ref="B324:I324" si="62">SUM(B300:B323)</f>
        <v>-28449287.539999999</v>
      </c>
      <c r="C324" s="114">
        <f t="shared" si="62"/>
        <v>786938.10000000009</v>
      </c>
      <c r="D324" s="114">
        <f t="shared" si="62"/>
        <v>-99491271.829999983</v>
      </c>
      <c r="E324" s="114">
        <f t="shared" si="62"/>
        <v>-65280446.979999997</v>
      </c>
      <c r="F324" s="114">
        <f t="shared" si="62"/>
        <v>-34210824.849999994</v>
      </c>
      <c r="G324" s="114">
        <f t="shared" si="62"/>
        <v>-93729734.520000011</v>
      </c>
      <c r="H324" s="114">
        <f t="shared" si="62"/>
        <v>-33423886.750000015</v>
      </c>
      <c r="I324" s="114">
        <f t="shared" si="62"/>
        <v>-127153621.26999998</v>
      </c>
      <c r="J324" s="140" t="s">
        <v>691</v>
      </c>
    </row>
    <row r="325" spans="1:10" x14ac:dyDescent="0.25">
      <c r="A325" s="115" t="s">
        <v>692</v>
      </c>
      <c r="B325" s="114"/>
      <c r="C325" s="114"/>
      <c r="D325" s="114"/>
      <c r="E325" s="114"/>
      <c r="F325" s="114"/>
      <c r="G325" s="114"/>
      <c r="H325" s="114"/>
      <c r="I325" s="114"/>
      <c r="J325" s="126"/>
    </row>
    <row r="326" spans="1:10" x14ac:dyDescent="0.25">
      <c r="A326" s="119" t="s">
        <v>693</v>
      </c>
      <c r="B326" s="114">
        <v>0</v>
      </c>
      <c r="C326" s="114">
        <v>0</v>
      </c>
      <c r="D326" s="114">
        <v>275458111.77999997</v>
      </c>
      <c r="E326" s="114">
        <v>180676832.87</v>
      </c>
      <c r="F326" s="114">
        <v>94781278.909999996</v>
      </c>
      <c r="G326" s="114">
        <f t="shared" ref="G326:H334" si="63">B326+E326</f>
        <v>180676832.87</v>
      </c>
      <c r="H326" s="114">
        <f t="shared" si="63"/>
        <v>94781278.909999996</v>
      </c>
      <c r="I326" s="114">
        <f t="shared" ref="I326:I334" si="64">SUM(G326:H326)</f>
        <v>275458111.77999997</v>
      </c>
      <c r="J326" s="125" t="s">
        <v>694</v>
      </c>
    </row>
    <row r="327" spans="1:10" x14ac:dyDescent="0.25">
      <c r="A327" s="119" t="s">
        <v>695</v>
      </c>
      <c r="B327" s="114">
        <v>0</v>
      </c>
      <c r="C327" s="114">
        <v>0</v>
      </c>
      <c r="D327" s="114">
        <v>0</v>
      </c>
      <c r="E327" s="114">
        <v>0</v>
      </c>
      <c r="F327" s="114">
        <v>0</v>
      </c>
      <c r="G327" s="114">
        <f t="shared" si="63"/>
        <v>0</v>
      </c>
      <c r="H327" s="114">
        <f t="shared" si="63"/>
        <v>0</v>
      </c>
      <c r="I327" s="114">
        <f t="shared" si="64"/>
        <v>0</v>
      </c>
      <c r="J327" s="126"/>
    </row>
    <row r="328" spans="1:10" x14ac:dyDescent="0.25">
      <c r="A328" s="119" t="s">
        <v>696</v>
      </c>
      <c r="B328" s="114">
        <v>0</v>
      </c>
      <c r="C328" s="114">
        <v>0</v>
      </c>
      <c r="D328" s="114">
        <v>2872838.5</v>
      </c>
      <c r="E328" s="114">
        <v>1884329.95</v>
      </c>
      <c r="F328" s="114">
        <v>988508.55</v>
      </c>
      <c r="G328" s="114">
        <f t="shared" si="63"/>
        <v>1884329.95</v>
      </c>
      <c r="H328" s="114">
        <f t="shared" si="63"/>
        <v>988508.55</v>
      </c>
      <c r="I328" s="114">
        <f t="shared" si="64"/>
        <v>2872838.5</v>
      </c>
      <c r="J328" s="125" t="s">
        <v>697</v>
      </c>
    </row>
    <row r="329" spans="1:10" x14ac:dyDescent="0.25">
      <c r="A329" s="119" t="s">
        <v>698</v>
      </c>
      <c r="B329" s="114">
        <v>0</v>
      </c>
      <c r="C329" s="114">
        <v>0</v>
      </c>
      <c r="D329" s="114">
        <v>1987341.7</v>
      </c>
      <c r="E329" s="114">
        <v>1303572.3500000001</v>
      </c>
      <c r="F329" s="114">
        <v>683769.35</v>
      </c>
      <c r="G329" s="114">
        <f t="shared" si="63"/>
        <v>1303572.3500000001</v>
      </c>
      <c r="H329" s="114">
        <f t="shared" si="63"/>
        <v>683769.35</v>
      </c>
      <c r="I329" s="114">
        <f t="shared" si="64"/>
        <v>1987341.7000000002</v>
      </c>
      <c r="J329" s="125" t="s">
        <v>699</v>
      </c>
    </row>
    <row r="330" spans="1:10" x14ac:dyDescent="0.25">
      <c r="A330" s="119" t="s">
        <v>700</v>
      </c>
      <c r="B330" s="114">
        <v>0</v>
      </c>
      <c r="C330" s="114">
        <v>0</v>
      </c>
      <c r="D330" s="114">
        <v>0</v>
      </c>
      <c r="E330" s="114">
        <v>0</v>
      </c>
      <c r="F330" s="114">
        <v>0</v>
      </c>
      <c r="G330" s="114">
        <f t="shared" si="63"/>
        <v>0</v>
      </c>
      <c r="H330" s="114">
        <f t="shared" si="63"/>
        <v>0</v>
      </c>
      <c r="I330" s="114">
        <f t="shared" si="64"/>
        <v>0</v>
      </c>
      <c r="J330" s="125" t="s">
        <v>701</v>
      </c>
    </row>
    <row r="331" spans="1:10" x14ac:dyDescent="0.25">
      <c r="A331" s="119" t="s">
        <v>702</v>
      </c>
      <c r="B331" s="114">
        <v>0</v>
      </c>
      <c r="C331" s="114">
        <v>0</v>
      </c>
      <c r="D331" s="114">
        <v>0</v>
      </c>
      <c r="E331" s="114">
        <v>0</v>
      </c>
      <c r="F331" s="114">
        <v>0</v>
      </c>
      <c r="G331" s="114">
        <f t="shared" si="63"/>
        <v>0</v>
      </c>
      <c r="H331" s="114">
        <f t="shared" si="63"/>
        <v>0</v>
      </c>
      <c r="I331" s="114">
        <f t="shared" si="64"/>
        <v>0</v>
      </c>
      <c r="J331" s="125" t="s">
        <v>703</v>
      </c>
    </row>
    <row r="332" spans="1:10" x14ac:dyDescent="0.25">
      <c r="A332" s="119" t="s">
        <v>704</v>
      </c>
      <c r="B332" s="114">
        <v>0</v>
      </c>
      <c r="C332" s="114">
        <v>0</v>
      </c>
      <c r="D332" s="114">
        <v>0</v>
      </c>
      <c r="E332" s="114">
        <v>0</v>
      </c>
      <c r="F332" s="114">
        <v>0</v>
      </c>
      <c r="G332" s="114">
        <f t="shared" si="63"/>
        <v>0</v>
      </c>
      <c r="H332" s="114">
        <f t="shared" si="63"/>
        <v>0</v>
      </c>
      <c r="I332" s="114">
        <f t="shared" si="64"/>
        <v>0</v>
      </c>
      <c r="J332" s="125" t="s">
        <v>705</v>
      </c>
    </row>
    <row r="333" spans="1:10" x14ac:dyDescent="0.25">
      <c r="A333" s="119" t="s">
        <v>706</v>
      </c>
      <c r="B333" s="114">
        <v>7116735.1399999997</v>
      </c>
      <c r="C333" s="114">
        <v>13143768.140000001</v>
      </c>
      <c r="D333" s="114">
        <v>9532701.3200000003</v>
      </c>
      <c r="E333" s="114">
        <v>6252568.54</v>
      </c>
      <c r="F333" s="114">
        <v>3280132.78</v>
      </c>
      <c r="G333" s="114">
        <f t="shared" si="63"/>
        <v>13369303.68</v>
      </c>
      <c r="H333" s="114">
        <f t="shared" si="63"/>
        <v>16423900.92</v>
      </c>
      <c r="I333" s="114">
        <f t="shared" si="64"/>
        <v>29793204.600000001</v>
      </c>
      <c r="J333" s="125" t="s">
        <v>707</v>
      </c>
    </row>
    <row r="334" spans="1:10" x14ac:dyDescent="0.25">
      <c r="A334" s="119" t="s">
        <v>708</v>
      </c>
      <c r="B334" s="121">
        <v>-31074122.219999999</v>
      </c>
      <c r="C334" s="121">
        <v>-2044528.05</v>
      </c>
      <c r="D334" s="121">
        <v>-1215593.8600000001</v>
      </c>
      <c r="E334" s="121">
        <v>-797416.41</v>
      </c>
      <c r="F334" s="121">
        <v>-418177.45</v>
      </c>
      <c r="G334" s="121">
        <f t="shared" si="63"/>
        <v>-31871538.629999999</v>
      </c>
      <c r="H334" s="121">
        <f t="shared" si="63"/>
        <v>-2462705.5</v>
      </c>
      <c r="I334" s="121">
        <f t="shared" si="64"/>
        <v>-34334244.129999995</v>
      </c>
      <c r="J334" s="125" t="s">
        <v>709</v>
      </c>
    </row>
    <row r="335" spans="1:10" x14ac:dyDescent="0.25">
      <c r="A335" s="119" t="s">
        <v>710</v>
      </c>
      <c r="B335" s="114">
        <f t="shared" ref="B335:I335" si="65">SUM(B326:B334)</f>
        <v>-23957387.079999998</v>
      </c>
      <c r="C335" s="114">
        <f t="shared" si="65"/>
        <v>11099240.09</v>
      </c>
      <c r="D335" s="114">
        <f t="shared" si="65"/>
        <v>288635399.43999994</v>
      </c>
      <c r="E335" s="114">
        <f t="shared" si="65"/>
        <v>189319887.29999998</v>
      </c>
      <c r="F335" s="114">
        <f t="shared" si="65"/>
        <v>99315512.139999986</v>
      </c>
      <c r="G335" s="114">
        <f t="shared" si="65"/>
        <v>165362500.22</v>
      </c>
      <c r="H335" s="114">
        <f t="shared" si="65"/>
        <v>110414752.22999999</v>
      </c>
      <c r="I335" s="114">
        <f t="shared" si="65"/>
        <v>275777252.44999999</v>
      </c>
      <c r="J335" s="150" t="s">
        <v>711</v>
      </c>
    </row>
    <row r="336" spans="1:10" x14ac:dyDescent="0.25">
      <c r="A336" s="115" t="s">
        <v>712</v>
      </c>
      <c r="B336" s="114"/>
      <c r="C336" s="114"/>
      <c r="D336" s="114"/>
      <c r="E336" s="114"/>
      <c r="F336" s="114"/>
      <c r="G336" s="114"/>
      <c r="H336" s="114"/>
      <c r="I336" s="114"/>
    </row>
    <row r="337" spans="1:10" x14ac:dyDescent="0.25">
      <c r="A337" s="119" t="s">
        <v>713</v>
      </c>
      <c r="B337" s="114">
        <v>0</v>
      </c>
      <c r="C337" s="114">
        <v>0</v>
      </c>
      <c r="D337" s="114">
        <v>0</v>
      </c>
      <c r="E337" s="114">
        <v>0</v>
      </c>
      <c r="F337" s="114">
        <v>0</v>
      </c>
      <c r="G337" s="114">
        <f>B337+E337</f>
        <v>0</v>
      </c>
      <c r="H337" s="114">
        <f>C337+F337</f>
        <v>0</v>
      </c>
      <c r="I337" s="114">
        <f>SUM(G337:H337)</f>
        <v>0</v>
      </c>
      <c r="J337" s="124"/>
    </row>
    <row r="338" spans="1:10" x14ac:dyDescent="0.25">
      <c r="A338" s="119" t="s">
        <v>714</v>
      </c>
      <c r="B338" s="121">
        <v>0</v>
      </c>
      <c r="C338" s="121">
        <v>0</v>
      </c>
      <c r="D338" s="121">
        <v>0</v>
      </c>
      <c r="E338" s="121">
        <v>0</v>
      </c>
      <c r="F338" s="121">
        <v>0</v>
      </c>
      <c r="G338" s="121">
        <f>B338+E338</f>
        <v>0</v>
      </c>
      <c r="H338" s="121">
        <f>C338+F338</f>
        <v>0</v>
      </c>
      <c r="I338" s="121">
        <f>SUM(G338:H338)</f>
        <v>0</v>
      </c>
      <c r="J338" s="125" t="s">
        <v>715</v>
      </c>
    </row>
    <row r="339" spans="1:10" x14ac:dyDescent="0.25">
      <c r="A339" s="119" t="s">
        <v>716</v>
      </c>
      <c r="B339" s="114">
        <f t="shared" ref="B339:I339" si="66">SUM(B337:B338)</f>
        <v>0</v>
      </c>
      <c r="C339" s="114">
        <f t="shared" si="66"/>
        <v>0</v>
      </c>
      <c r="D339" s="114">
        <f t="shared" si="66"/>
        <v>0</v>
      </c>
      <c r="E339" s="114">
        <f t="shared" si="66"/>
        <v>0</v>
      </c>
      <c r="F339" s="114">
        <f t="shared" si="66"/>
        <v>0</v>
      </c>
      <c r="G339" s="114">
        <f t="shared" si="66"/>
        <v>0</v>
      </c>
      <c r="H339" s="114">
        <f t="shared" si="66"/>
        <v>0</v>
      </c>
      <c r="I339" s="114">
        <f t="shared" si="66"/>
        <v>0</v>
      </c>
      <c r="J339" s="126"/>
    </row>
    <row r="340" spans="1:10" x14ac:dyDescent="0.25">
      <c r="A340" s="135"/>
      <c r="B340" s="114">
        <v>0</v>
      </c>
      <c r="C340" s="114">
        <v>0</v>
      </c>
      <c r="D340" s="114">
        <v>0</v>
      </c>
      <c r="E340" s="114">
        <v>0</v>
      </c>
      <c r="F340" s="114">
        <v>0</v>
      </c>
      <c r="G340" s="114">
        <v>0</v>
      </c>
      <c r="H340" s="114">
        <v>0</v>
      </c>
      <c r="I340" s="114">
        <v>0</v>
      </c>
      <c r="J340" s="119"/>
    </row>
    <row r="341" spans="1:10" x14ac:dyDescent="0.25">
      <c r="A341" s="116" t="s">
        <v>47</v>
      </c>
      <c r="B341" s="114">
        <f t="shared" ref="B341:I341" si="67">B298+B324+B335+B339</f>
        <v>162569741.61000001</v>
      </c>
      <c r="C341" s="114">
        <f t="shared" si="67"/>
        <v>11886178.189999999</v>
      </c>
      <c r="D341" s="114">
        <f t="shared" si="67"/>
        <v>189144127.60999995</v>
      </c>
      <c r="E341" s="114">
        <f t="shared" si="67"/>
        <v>124039440.31999999</v>
      </c>
      <c r="F341" s="114">
        <f t="shared" si="67"/>
        <v>65104687.289999992</v>
      </c>
      <c r="G341" s="114">
        <f t="shared" si="67"/>
        <v>286609181.93000001</v>
      </c>
      <c r="H341" s="114">
        <f t="shared" si="67"/>
        <v>76990865.479999974</v>
      </c>
      <c r="I341" s="114">
        <f t="shared" si="67"/>
        <v>363600047.41000003</v>
      </c>
      <c r="J341" s="151" t="s">
        <v>717</v>
      </c>
    </row>
    <row r="342" spans="1:10" x14ac:dyDescent="0.25">
      <c r="A342" s="135"/>
      <c r="B342" s="121"/>
      <c r="C342" s="121"/>
      <c r="D342" s="121"/>
      <c r="E342" s="121"/>
      <c r="F342" s="121"/>
      <c r="G342" s="121"/>
      <c r="H342" s="121"/>
      <c r="I342" s="121"/>
      <c r="J342" s="119"/>
    </row>
    <row r="343" spans="1:10" ht="15.75" thickBot="1" x14ac:dyDescent="0.3">
      <c r="A343" s="116" t="s">
        <v>48</v>
      </c>
      <c r="B343" s="152">
        <f t="shared" ref="B343:I343" si="68">B292-B341</f>
        <v>335599192.80999953</v>
      </c>
      <c r="C343" s="152">
        <f t="shared" si="68"/>
        <v>286790491.90000039</v>
      </c>
      <c r="D343" s="152">
        <f t="shared" si="68"/>
        <v>-480016251.94999993</v>
      </c>
      <c r="E343" s="152">
        <f t="shared" si="68"/>
        <v>-311508573.63999999</v>
      </c>
      <c r="F343" s="152">
        <f t="shared" si="68"/>
        <v>-168507678.31</v>
      </c>
      <c r="G343" s="152">
        <f t="shared" si="68"/>
        <v>24090619.16999954</v>
      </c>
      <c r="H343" s="152">
        <f t="shared" si="68"/>
        <v>118282813.5900005</v>
      </c>
      <c r="I343" s="152">
        <f t="shared" si="68"/>
        <v>142373432.75999886</v>
      </c>
      <c r="J343" s="153" t="s">
        <v>718</v>
      </c>
    </row>
    <row r="344" spans="1:10" ht="15.75" thickTop="1" x14ac:dyDescent="0.25">
      <c r="I344" s="154">
        <v>7.152557373046875E-7</v>
      </c>
      <c r="J344" s="119"/>
    </row>
    <row r="345" spans="1:10" x14ac:dyDescent="0.25">
      <c r="A345" s="141">
        <v>0</v>
      </c>
      <c r="B345" s="141">
        <v>0</v>
      </c>
      <c r="C345" s="141">
        <v>0</v>
      </c>
      <c r="D345" s="141">
        <v>0</v>
      </c>
      <c r="E345" s="141">
        <v>0</v>
      </c>
      <c r="F345" s="141">
        <v>0</v>
      </c>
      <c r="G345" s="141">
        <v>0</v>
      </c>
      <c r="H345" s="141">
        <v>0</v>
      </c>
      <c r="I345" s="141"/>
      <c r="J345" s="119"/>
    </row>
    <row r="346" spans="1:10" x14ac:dyDescent="0.25">
      <c r="B346" s="141"/>
      <c r="C346" s="141"/>
      <c r="D346" s="141"/>
      <c r="E346" s="141"/>
      <c r="F346" s="141"/>
      <c r="G346" s="141"/>
      <c r="H346" s="141"/>
      <c r="I346" s="14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F37DF160C16440AC726EB5E8656C19" ma:contentTypeVersion="16" ma:contentTypeDescription="" ma:contentTypeScope="" ma:versionID="bd28cf6f21264a4e3c6c6031c1b2c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240864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3DC3353-B0C0-4D58-B714-9E1262653423}"/>
</file>

<file path=customXml/itemProps2.xml><?xml version="1.0" encoding="utf-8"?>
<ds:datastoreItem xmlns:ds="http://schemas.openxmlformats.org/officeDocument/2006/customXml" ds:itemID="{61D74BEF-7CAA-4583-BD1F-FA60D372CBF7}"/>
</file>

<file path=customXml/itemProps3.xml><?xml version="1.0" encoding="utf-8"?>
<ds:datastoreItem xmlns:ds="http://schemas.openxmlformats.org/officeDocument/2006/customXml" ds:itemID="{782A2FA2-5292-46E7-AACC-D7E71DED820A}"/>
</file>

<file path=customXml/itemProps4.xml><?xml version="1.0" encoding="utf-8"?>
<ds:datastoreItem xmlns:ds="http://schemas.openxmlformats.org/officeDocument/2006/customXml" ds:itemID="{B31F1663-B774-4A2A-8E57-50FD593E89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2024-11-07T16:40:46Z</dcterms:created>
  <dcterms:modified xsi:type="dcterms:W3CDTF">2024-11-07T18:40:29Z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0x0101006E56B4D1795A2E4DB2F0B01679ED314A0025F37DF160C16440AC726EB5E8656C19</vt:lpwstr>
  </property>
  <property fmtid="{D5CDD505-2E9C-101B-9397-08002B2CF9AE}" pid="4" name="_docset_NoMedatataSyncRequired">
    <vt:lpwstr>False</vt:lpwstr>
  </property>
</Properties>
</file>