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670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download'!$A$1:$K$330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H147" i="17" l="1"/>
  <c r="G146" i="17"/>
  <c r="H143" i="17"/>
  <c r="G136" i="17"/>
  <c r="H139" i="17"/>
  <c r="G145" i="17"/>
  <c r="H148" i="17"/>
  <c r="G149" i="17"/>
  <c r="H149" i="17"/>
  <c r="H138" i="17"/>
  <c r="G144" i="17"/>
  <c r="H135" i="17"/>
  <c r="G140" i="17"/>
  <c r="H144" i="17"/>
  <c r="G143" i="17"/>
  <c r="G135" i="17"/>
  <c r="G137" i="17"/>
  <c r="H140" i="17"/>
  <c r="H137" i="17"/>
  <c r="G142" i="17"/>
  <c r="H146" i="17"/>
  <c r="G139" i="17"/>
  <c r="I139" i="17" s="1"/>
  <c r="H142" i="17"/>
  <c r="G148" i="17"/>
  <c r="I148" i="17" s="1"/>
  <c r="H136" i="17"/>
  <c r="G141" i="17"/>
  <c r="H145" i="17"/>
  <c r="G138" i="17"/>
  <c r="H141" i="17"/>
  <c r="G147" i="17"/>
  <c r="I143" i="17" l="1"/>
  <c r="I135" i="17"/>
  <c r="I147" i="17"/>
  <c r="I136" i="17"/>
  <c r="I146" i="17"/>
  <c r="I145" i="17"/>
  <c r="I149" i="17"/>
  <c r="I144" i="17"/>
  <c r="I140" i="17"/>
  <c r="I137" i="17"/>
  <c r="I138" i="17"/>
  <c r="I142" i="17"/>
  <c r="I141" i="17"/>
  <c r="A3" i="17" l="1"/>
  <c r="B150" i="17" l="1"/>
  <c r="D150" i="17"/>
  <c r="D62" i="13"/>
  <c r="D64" i="13" s="1"/>
  <c r="D54" i="13"/>
  <c r="D55" i="13" s="1"/>
  <c r="C54" i="13"/>
  <c r="C55" i="13" s="1"/>
  <c r="D280" i="17"/>
  <c r="D34" i="11" s="1"/>
  <c r="C280" i="17"/>
  <c r="C34" i="11" s="1"/>
  <c r="B280" i="17"/>
  <c r="B34" i="11" s="1"/>
  <c r="D50" i="13"/>
  <c r="C50" i="13"/>
  <c r="F267" i="17"/>
  <c r="E267" i="17"/>
  <c r="D267" i="17"/>
  <c r="D32" i="11" s="1"/>
  <c r="C267" i="17"/>
  <c r="B267" i="17"/>
  <c r="B32" i="11" s="1"/>
  <c r="D46" i="13"/>
  <c r="D45" i="13"/>
  <c r="C45" i="13"/>
  <c r="C44" i="13"/>
  <c r="D44" i="13"/>
  <c r="C41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F237" i="17"/>
  <c r="E237" i="17"/>
  <c r="D237" i="17"/>
  <c r="D28" i="11" s="1"/>
  <c r="C237" i="17"/>
  <c r="C28" i="11" s="1"/>
  <c r="B237" i="17"/>
  <c r="B28" i="11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D12" i="13"/>
  <c r="C12" i="13"/>
  <c r="D11" i="13"/>
  <c r="C11" i="13"/>
  <c r="D10" i="13"/>
  <c r="C10" i="13"/>
  <c r="C9" i="13"/>
  <c r="F62" i="17"/>
  <c r="E62" i="17"/>
  <c r="D62" i="17"/>
  <c r="D20" i="11" s="1"/>
  <c r="B62" i="17"/>
  <c r="B20" i="11" s="1"/>
  <c r="F59" i="17"/>
  <c r="E59" i="17"/>
  <c r="D59" i="17"/>
  <c r="D19" i="11" s="1"/>
  <c r="C59" i="17"/>
  <c r="C19" i="11" s="1"/>
  <c r="B59" i="17"/>
  <c r="B19" i="11" s="1"/>
  <c r="F21" i="17"/>
  <c r="E21" i="17"/>
  <c r="B21" i="17"/>
  <c r="B9" i="11" s="1"/>
  <c r="D21" i="17"/>
  <c r="D9" i="11" s="1"/>
  <c r="C21" i="17"/>
  <c r="C9" i="11" s="1"/>
  <c r="D49" i="13"/>
  <c r="C49" i="13"/>
  <c r="D58" i="13"/>
  <c r="D59" i="13" s="1"/>
  <c r="C58" i="13"/>
  <c r="C59" i="13" s="1"/>
  <c r="D25" i="13"/>
  <c r="G10" i="13"/>
  <c r="H63" i="13"/>
  <c r="A3" i="11"/>
  <c r="B5" i="13"/>
  <c r="B3" i="13"/>
  <c r="E12" i="11"/>
  <c r="E21" i="11"/>
  <c r="E37" i="11"/>
  <c r="E39" i="11"/>
  <c r="G31" i="13"/>
  <c r="G29" i="13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H71" i="13"/>
  <c r="F31" i="13"/>
  <c r="H74" i="13"/>
  <c r="F16" i="13"/>
  <c r="F22" i="13"/>
  <c r="F9" i="13"/>
  <c r="H70" i="13"/>
  <c r="F13" i="13"/>
  <c r="F17" i="13"/>
  <c r="F18" i="13"/>
  <c r="F21" i="13"/>
  <c r="F20" i="13"/>
  <c r="F30" i="13"/>
  <c r="F19" i="13"/>
  <c r="F11" i="13"/>
  <c r="F29" i="13"/>
  <c r="F34" i="13"/>
  <c r="F63" i="13"/>
  <c r="F44" i="13"/>
  <c r="F40" i="13"/>
  <c r="F37" i="13"/>
  <c r="F25" i="13"/>
  <c r="F49" i="13"/>
  <c r="F62" i="13"/>
  <c r="F12" i="13"/>
  <c r="F41" i="13"/>
  <c r="F35" i="13"/>
  <c r="F45" i="13"/>
  <c r="F33" i="13"/>
  <c r="F27" i="13"/>
  <c r="F28" i="13"/>
  <c r="F26" i="13"/>
  <c r="F46" i="13"/>
  <c r="F50" i="13"/>
  <c r="E150" i="17" l="1"/>
  <c r="F150" i="17"/>
  <c r="F32" i="13"/>
  <c r="H72" i="13"/>
  <c r="F36" i="13"/>
  <c r="F58" i="13"/>
  <c r="H73" i="13"/>
  <c r="F54" i="13"/>
  <c r="F10" i="13"/>
  <c r="C150" i="17"/>
  <c r="G288" i="17"/>
  <c r="G123" i="17"/>
  <c r="H117" i="17"/>
  <c r="G305" i="17"/>
  <c r="H128" i="17"/>
  <c r="H27" i="13"/>
  <c r="H75" i="17"/>
  <c r="H127" i="17"/>
  <c r="B298" i="17"/>
  <c r="B42" i="11" s="1"/>
  <c r="B46" i="11" s="1"/>
  <c r="H72" i="17"/>
  <c r="H80" i="17"/>
  <c r="H119" i="17"/>
  <c r="G284" i="17"/>
  <c r="G243" i="17"/>
  <c r="H246" i="17"/>
  <c r="H86" i="17"/>
  <c r="H94" i="17"/>
  <c r="H102" i="17"/>
  <c r="G241" i="17"/>
  <c r="H81" i="17"/>
  <c r="H89" i="17"/>
  <c r="H105" i="17"/>
  <c r="H113" i="17"/>
  <c r="H129" i="17"/>
  <c r="G85" i="17"/>
  <c r="H120" i="17"/>
  <c r="G221" i="17"/>
  <c r="H17" i="17"/>
  <c r="G15" i="17"/>
  <c r="G261" i="17"/>
  <c r="H261" i="17"/>
  <c r="H222" i="17"/>
  <c r="G240" i="17"/>
  <c r="H124" i="17"/>
  <c r="H305" i="17"/>
  <c r="G311" i="17"/>
  <c r="G99" i="17"/>
  <c r="G107" i="17"/>
  <c r="G115" i="17"/>
  <c r="H118" i="17"/>
  <c r="H126" i="17"/>
  <c r="G131" i="17"/>
  <c r="H221" i="17"/>
  <c r="H248" i="17"/>
  <c r="C339" i="17"/>
  <c r="H134" i="17"/>
  <c r="H93" i="17"/>
  <c r="H125" i="17"/>
  <c r="H152" i="17"/>
  <c r="H245" i="17"/>
  <c r="G320" i="17"/>
  <c r="H95" i="17"/>
  <c r="H111" i="17"/>
  <c r="H182" i="17"/>
  <c r="H76" i="17"/>
  <c r="G105" i="17"/>
  <c r="H116" i="17"/>
  <c r="G121" i="17"/>
  <c r="H132" i="17"/>
  <c r="H337" i="17"/>
  <c r="F339" i="17"/>
  <c r="H160" i="17"/>
  <c r="H212" i="17"/>
  <c r="G217" i="17"/>
  <c r="G313" i="17"/>
  <c r="H326" i="17"/>
  <c r="H310" i="17"/>
  <c r="H318" i="17"/>
  <c r="G333" i="17"/>
  <c r="C25" i="17"/>
  <c r="C10" i="11" s="1"/>
  <c r="G215" i="17"/>
  <c r="H49" i="17"/>
  <c r="G301" i="17"/>
  <c r="E280" i="17"/>
  <c r="G199" i="17"/>
  <c r="G216" i="17"/>
  <c r="C298" i="17"/>
  <c r="C42" i="11" s="1"/>
  <c r="C46" i="11" s="1"/>
  <c r="H240" i="17"/>
  <c r="H239" i="17"/>
  <c r="C290" i="17"/>
  <c r="C36" i="11" s="1"/>
  <c r="H289" i="17"/>
  <c r="G312" i="17"/>
  <c r="H323" i="17"/>
  <c r="H329" i="17"/>
  <c r="G330" i="17"/>
  <c r="D339" i="17"/>
  <c r="G50" i="17"/>
  <c r="H163" i="17"/>
  <c r="G304" i="17"/>
  <c r="H327" i="17"/>
  <c r="G188" i="17"/>
  <c r="H199" i="17"/>
  <c r="G332" i="17"/>
  <c r="H15" i="17"/>
  <c r="G173" i="17"/>
  <c r="G32" i="17"/>
  <c r="G161" i="17"/>
  <c r="G315" i="17"/>
  <c r="G323" i="17"/>
  <c r="H328" i="17"/>
  <c r="H338" i="17"/>
  <c r="H37" i="17"/>
  <c r="E47" i="17"/>
  <c r="H38" i="17"/>
  <c r="H54" i="17"/>
  <c r="H175" i="17"/>
  <c r="H73" i="17"/>
  <c r="G51" i="17"/>
  <c r="H158" i="17"/>
  <c r="G163" i="17"/>
  <c r="G179" i="17"/>
  <c r="G197" i="17"/>
  <c r="H288" i="17"/>
  <c r="I288" i="17" s="1"/>
  <c r="G207" i="17"/>
  <c r="G231" i="17"/>
  <c r="H315" i="17"/>
  <c r="G266" i="17"/>
  <c r="G267" i="17" s="1"/>
  <c r="B33" i="10" s="1"/>
  <c r="F280" i="17"/>
  <c r="H279" i="17"/>
  <c r="H280" i="17" s="1"/>
  <c r="C35" i="10" s="1"/>
  <c r="G279" i="17"/>
  <c r="G280" i="17" s="1"/>
  <c r="B35" i="10" s="1"/>
  <c r="H13" i="17"/>
  <c r="H308" i="17"/>
  <c r="H85" i="17"/>
  <c r="D259" i="17"/>
  <c r="D30" i="11" s="1"/>
  <c r="G272" i="17"/>
  <c r="H303" i="17"/>
  <c r="H16" i="17"/>
  <c r="G192" i="17"/>
  <c r="G203" i="17"/>
  <c r="H215" i="17"/>
  <c r="H19" i="13"/>
  <c r="G78" i="17"/>
  <c r="E285" i="17"/>
  <c r="G53" i="17"/>
  <c r="H183" i="17"/>
  <c r="G72" i="17"/>
  <c r="H77" i="17"/>
  <c r="H88" i="17"/>
  <c r="H96" i="17"/>
  <c r="G106" i="17"/>
  <c r="H208" i="17"/>
  <c r="G208" i="17"/>
  <c r="H217" i="17"/>
  <c r="G273" i="17"/>
  <c r="H283" i="17"/>
  <c r="G300" i="17"/>
  <c r="H313" i="17"/>
  <c r="G318" i="17"/>
  <c r="H331" i="17"/>
  <c r="H82" i="17"/>
  <c r="H87" i="17"/>
  <c r="H106" i="17"/>
  <c r="H114" i="17"/>
  <c r="H115" i="17"/>
  <c r="H122" i="17"/>
  <c r="H123" i="17"/>
  <c r="G127" i="17"/>
  <c r="H130" i="17"/>
  <c r="H263" i="17"/>
  <c r="H301" i="17"/>
  <c r="H209" i="17"/>
  <c r="H250" i="17"/>
  <c r="D298" i="17"/>
  <c r="D42" i="11" s="1"/>
  <c r="D46" i="11" s="1"/>
  <c r="G306" i="17"/>
  <c r="C335" i="17"/>
  <c r="B339" i="17"/>
  <c r="H244" i="17"/>
  <c r="G257" i="17"/>
  <c r="H257" i="17"/>
  <c r="H262" i="17"/>
  <c r="G269" i="17"/>
  <c r="G271" i="17"/>
  <c r="H273" i="17"/>
  <c r="G297" i="17"/>
  <c r="H309" i="17"/>
  <c r="G124" i="17"/>
  <c r="H100" i="17"/>
  <c r="G321" i="17"/>
  <c r="G103" i="17"/>
  <c r="F275" i="17"/>
  <c r="G112" i="17"/>
  <c r="G233" i="17"/>
  <c r="D225" i="17"/>
  <c r="D26" i="11" s="1"/>
  <c r="G242" i="17"/>
  <c r="H243" i="17"/>
  <c r="H33" i="13"/>
  <c r="H90" i="17"/>
  <c r="H101" i="17"/>
  <c r="H103" i="17"/>
  <c r="H242" i="17"/>
  <c r="G248" i="17"/>
  <c r="H29" i="13"/>
  <c r="H249" i="17"/>
  <c r="H74" i="17"/>
  <c r="H84" i="17"/>
  <c r="G91" i="17"/>
  <c r="G92" i="17"/>
  <c r="G95" i="17"/>
  <c r="H97" i="17"/>
  <c r="H98" i="17"/>
  <c r="H121" i="17"/>
  <c r="G49" i="17"/>
  <c r="G245" i="17"/>
  <c r="H287" i="17"/>
  <c r="D285" i="17"/>
  <c r="D35" i="11" s="1"/>
  <c r="H170" i="17"/>
  <c r="H297" i="17"/>
  <c r="G82" i="17"/>
  <c r="H50" i="13"/>
  <c r="G258" i="17"/>
  <c r="H174" i="17"/>
  <c r="H177" i="17"/>
  <c r="G186" i="17"/>
  <c r="H189" i="17"/>
  <c r="H197" i="17"/>
  <c r="H213" i="17"/>
  <c r="G220" i="17"/>
  <c r="H228" i="17"/>
  <c r="C285" i="17"/>
  <c r="C35" i="11" s="1"/>
  <c r="G206" i="17"/>
  <c r="H45" i="13"/>
  <c r="H71" i="17"/>
  <c r="G74" i="17"/>
  <c r="H79" i="17"/>
  <c r="G102" i="17"/>
  <c r="H107" i="17"/>
  <c r="H131" i="17"/>
  <c r="B290" i="17"/>
  <c r="B36" i="11" s="1"/>
  <c r="E298" i="17"/>
  <c r="H300" i="17"/>
  <c r="G133" i="17"/>
  <c r="F285" i="17"/>
  <c r="G244" i="17"/>
  <c r="G283" i="17"/>
  <c r="G71" i="17"/>
  <c r="H236" i="17"/>
  <c r="H237" i="17" s="1"/>
  <c r="C29" i="10" s="1"/>
  <c r="H166" i="17"/>
  <c r="H193" i="17"/>
  <c r="B225" i="17"/>
  <c r="B26" i="11" s="1"/>
  <c r="H224" i="17"/>
  <c r="C259" i="17"/>
  <c r="C30" i="11" s="1"/>
  <c r="F290" i="17"/>
  <c r="H274" i="17"/>
  <c r="H61" i="17"/>
  <c r="H62" i="17" s="1"/>
  <c r="C21" i="10" s="1"/>
  <c r="G157" i="17"/>
  <c r="H161" i="17"/>
  <c r="H168" i="17"/>
  <c r="G184" i="17"/>
  <c r="H20" i="13"/>
  <c r="G314" i="17"/>
  <c r="G322" i="17"/>
  <c r="G214" i="17"/>
  <c r="G14" i="17"/>
  <c r="G27" i="17"/>
  <c r="G38" i="17"/>
  <c r="F19" i="11"/>
  <c r="H304" i="17"/>
  <c r="G310" i="17"/>
  <c r="G319" i="17"/>
  <c r="H321" i="17"/>
  <c r="G328" i="17"/>
  <c r="F335" i="17"/>
  <c r="G223" i="17"/>
  <c r="D234" i="17"/>
  <c r="D27" i="11" s="1"/>
  <c r="H22" i="13"/>
  <c r="F264" i="17"/>
  <c r="G39" i="17"/>
  <c r="G29" i="17"/>
  <c r="E218" i="17"/>
  <c r="G13" i="17"/>
  <c r="G24" i="17"/>
  <c r="D40" i="13"/>
  <c r="H40" i="13" s="1"/>
  <c r="G61" i="17"/>
  <c r="G62" i="17" s="1"/>
  <c r="B21" i="10" s="1"/>
  <c r="G12" i="17"/>
  <c r="H24" i="17"/>
  <c r="D25" i="17"/>
  <c r="D10" i="11" s="1"/>
  <c r="H173" i="17"/>
  <c r="G178" i="17"/>
  <c r="H191" i="17"/>
  <c r="G204" i="17"/>
  <c r="H214" i="17"/>
  <c r="B264" i="17"/>
  <c r="B31" i="11" s="1"/>
  <c r="C264" i="17"/>
  <c r="C31" i="11" s="1"/>
  <c r="G274" i="17"/>
  <c r="H10" i="13"/>
  <c r="G262" i="17"/>
  <c r="G190" i="17"/>
  <c r="G75" i="17"/>
  <c r="H108" i="17"/>
  <c r="G222" i="17"/>
  <c r="G247" i="17"/>
  <c r="H46" i="17"/>
  <c r="G166" i="17"/>
  <c r="H29" i="17"/>
  <c r="H31" i="17"/>
  <c r="H33" i="17"/>
  <c r="H35" i="17"/>
  <c r="G212" i="17"/>
  <c r="H220" i="17"/>
  <c r="H229" i="17"/>
  <c r="G236" i="17"/>
  <c r="G237" i="17" s="1"/>
  <c r="B29" i="10" s="1"/>
  <c r="E264" i="17"/>
  <c r="H269" i="17"/>
  <c r="H271" i="17"/>
  <c r="D275" i="17"/>
  <c r="D33" i="11" s="1"/>
  <c r="G73" i="17"/>
  <c r="G81" i="17"/>
  <c r="H99" i="17"/>
  <c r="H20" i="17"/>
  <c r="H21" i="17" s="1"/>
  <c r="C10" i="10" s="1"/>
  <c r="H332" i="17"/>
  <c r="G154" i="17"/>
  <c r="G187" i="17"/>
  <c r="H190" i="17"/>
  <c r="G194" i="17"/>
  <c r="G195" i="17"/>
  <c r="H241" i="17"/>
  <c r="H28" i="13"/>
  <c r="H35" i="13"/>
  <c r="H70" i="17"/>
  <c r="H78" i="17"/>
  <c r="G111" i="17"/>
  <c r="G296" i="17"/>
  <c r="H266" i="17"/>
  <c r="H267" i="17" s="1"/>
  <c r="C33" i="10" s="1"/>
  <c r="G55" i="17"/>
  <c r="H164" i="17"/>
  <c r="G165" i="17"/>
  <c r="G168" i="17"/>
  <c r="H230" i="17"/>
  <c r="H58" i="17"/>
  <c r="H59" i="17" s="1"/>
  <c r="C20" i="10" s="1"/>
  <c r="H49" i="13"/>
  <c r="G36" i="17"/>
  <c r="H154" i="17"/>
  <c r="H162" i="17"/>
  <c r="H165" i="17"/>
  <c r="H172" i="17"/>
  <c r="H187" i="17"/>
  <c r="H195" i="17"/>
  <c r="G205" i="17"/>
  <c r="D252" i="17"/>
  <c r="D29" i="11" s="1"/>
  <c r="H306" i="17"/>
  <c r="H91" i="17"/>
  <c r="G98" i="17"/>
  <c r="H104" i="17"/>
  <c r="G110" i="17"/>
  <c r="F18" i="17"/>
  <c r="G155" i="17"/>
  <c r="G169" i="17"/>
  <c r="G177" i="17"/>
  <c r="H207" i="17"/>
  <c r="G213" i="17"/>
  <c r="H216" i="17"/>
  <c r="G83" i="17"/>
  <c r="G109" i="17"/>
  <c r="G250" i="17"/>
  <c r="B259" i="17"/>
  <c r="B30" i="11" s="1"/>
  <c r="G289" i="17"/>
  <c r="H232" i="17"/>
  <c r="G239" i="17"/>
  <c r="F25" i="17"/>
  <c r="D47" i="17"/>
  <c r="D17" i="11" s="1"/>
  <c r="G52" i="17"/>
  <c r="G54" i="17"/>
  <c r="H55" i="17"/>
  <c r="C62" i="17"/>
  <c r="C20" i="11" s="1"/>
  <c r="F20" i="11" s="1"/>
  <c r="H155" i="17"/>
  <c r="H169" i="17"/>
  <c r="G185" i="17"/>
  <c r="H188" i="17"/>
  <c r="H194" i="17"/>
  <c r="H196" i="17"/>
  <c r="G201" i="17"/>
  <c r="H204" i="17"/>
  <c r="G210" i="17"/>
  <c r="H247" i="17"/>
  <c r="H296" i="17"/>
  <c r="G307" i="17"/>
  <c r="G309" i="17"/>
  <c r="H311" i="17"/>
  <c r="G316" i="17"/>
  <c r="G317" i="17"/>
  <c r="H320" i="17"/>
  <c r="G327" i="17"/>
  <c r="D335" i="17"/>
  <c r="H330" i="17"/>
  <c r="G334" i="17"/>
  <c r="G337" i="17"/>
  <c r="H83" i="17"/>
  <c r="G84" i="17"/>
  <c r="H92" i="17"/>
  <c r="H109" i="17"/>
  <c r="H110" i="17"/>
  <c r="G132" i="17"/>
  <c r="B25" i="17"/>
  <c r="B10" i="11" s="1"/>
  <c r="G329" i="17"/>
  <c r="H133" i="17"/>
  <c r="C252" i="17"/>
  <c r="C29" i="11" s="1"/>
  <c r="G230" i="17"/>
  <c r="H258" i="17"/>
  <c r="D41" i="13"/>
  <c r="H41" i="13" s="1"/>
  <c r="F34" i="11"/>
  <c r="G270" i="17"/>
  <c r="H11" i="13"/>
  <c r="H44" i="13"/>
  <c r="G175" i="17"/>
  <c r="H178" i="17"/>
  <c r="G202" i="17"/>
  <c r="H32" i="13"/>
  <c r="D51" i="13"/>
  <c r="H36" i="17"/>
  <c r="H34" i="13"/>
  <c r="F298" i="17"/>
  <c r="G153" i="17"/>
  <c r="E180" i="17"/>
  <c r="H31" i="13"/>
  <c r="C324" i="17"/>
  <c r="G76" i="17"/>
  <c r="H26" i="13"/>
  <c r="F324" i="17"/>
  <c r="H312" i="17"/>
  <c r="H302" i="17"/>
  <c r="G31" i="17"/>
  <c r="C13" i="13"/>
  <c r="H13" i="13" s="1"/>
  <c r="G224" i="17"/>
  <c r="H112" i="17"/>
  <c r="G326" i="17"/>
  <c r="B335" i="17"/>
  <c r="E339" i="17"/>
  <c r="H270" i="17"/>
  <c r="E335" i="17"/>
  <c r="H319" i="17"/>
  <c r="C25" i="13"/>
  <c r="C38" i="13" s="1"/>
  <c r="E252" i="17"/>
  <c r="F56" i="17"/>
  <c r="H30" i="13"/>
  <c r="H36" i="13"/>
  <c r="C62" i="13"/>
  <c r="C64" i="13" s="1"/>
  <c r="E290" i="17"/>
  <c r="H251" i="17"/>
  <c r="G96" i="17"/>
  <c r="G100" i="17"/>
  <c r="G37" i="17"/>
  <c r="C51" i="13"/>
  <c r="F252" i="17"/>
  <c r="H58" i="13"/>
  <c r="H59" i="13" s="1"/>
  <c r="H51" i="17"/>
  <c r="H52" i="17"/>
  <c r="G58" i="17"/>
  <c r="H18" i="13"/>
  <c r="G246" i="17"/>
  <c r="G77" i="17"/>
  <c r="G79" i="17"/>
  <c r="G90" i="17"/>
  <c r="G97" i="17"/>
  <c r="G101" i="17"/>
  <c r="G114" i="17"/>
  <c r="G117" i="17"/>
  <c r="G120" i="17"/>
  <c r="G126" i="17"/>
  <c r="G129" i="17"/>
  <c r="G249" i="17"/>
  <c r="H37" i="13"/>
  <c r="G33" i="17"/>
  <c r="G16" i="17"/>
  <c r="B180" i="17"/>
  <c r="B24" i="11" s="1"/>
  <c r="G308" i="17"/>
  <c r="G302" i="17"/>
  <c r="G17" i="17"/>
  <c r="G30" i="17"/>
  <c r="G45" i="17"/>
  <c r="H53" i="17"/>
  <c r="H185" i="17"/>
  <c r="H205" i="17"/>
  <c r="D47" i="13"/>
  <c r="G331" i="17"/>
  <c r="G134" i="17"/>
  <c r="G70" i="17"/>
  <c r="G88" i="17"/>
  <c r="G94" i="17"/>
  <c r="G122" i="17"/>
  <c r="D38" i="13"/>
  <c r="G89" i="17"/>
  <c r="G93" i="17"/>
  <c r="G113" i="17"/>
  <c r="G116" i="17"/>
  <c r="G119" i="17"/>
  <c r="G125" i="17"/>
  <c r="G128" i="17"/>
  <c r="H284" i="17"/>
  <c r="C18" i="17"/>
  <c r="C8" i="11" s="1"/>
  <c r="C47" i="17"/>
  <c r="C17" i="11" s="1"/>
  <c r="H153" i="17"/>
  <c r="G158" i="17"/>
  <c r="G191" i="17"/>
  <c r="H192" i="17"/>
  <c r="H200" i="17"/>
  <c r="H202" i="17"/>
  <c r="H206" i="17"/>
  <c r="G209" i="17"/>
  <c r="H54" i="13"/>
  <c r="G87" i="17"/>
  <c r="G104" i="17"/>
  <c r="G108" i="17"/>
  <c r="H50" i="17"/>
  <c r="G211" i="17"/>
  <c r="F259" i="17"/>
  <c r="D264" i="17"/>
  <c r="D31" i="11" s="1"/>
  <c r="G80" i="17"/>
  <c r="G86" i="17"/>
  <c r="G118" i="17"/>
  <c r="G130" i="17"/>
  <c r="D23" i="11"/>
  <c r="F28" i="11"/>
  <c r="B23" i="11"/>
  <c r="C23" i="11"/>
  <c r="G228" i="17"/>
  <c r="F234" i="17"/>
  <c r="G229" i="17"/>
  <c r="B234" i="17"/>
  <c r="B27" i="11" s="1"/>
  <c r="H210" i="17"/>
  <c r="H17" i="13"/>
  <c r="C42" i="13"/>
  <c r="C275" i="17"/>
  <c r="C33" i="11" s="1"/>
  <c r="H272" i="17"/>
  <c r="C32" i="11"/>
  <c r="F32" i="11" s="1"/>
  <c r="E18" i="17"/>
  <c r="D18" i="17"/>
  <c r="B40" i="17"/>
  <c r="B11" i="11" s="1"/>
  <c r="G28" i="17"/>
  <c r="G34" i="17"/>
  <c r="F40" i="17"/>
  <c r="H27" i="17"/>
  <c r="H45" i="17"/>
  <c r="F47" i="17"/>
  <c r="C225" i="17"/>
  <c r="C26" i="11" s="1"/>
  <c r="H223" i="17"/>
  <c r="E40" i="17"/>
  <c r="G287" i="17"/>
  <c r="C40" i="17"/>
  <c r="C11" i="11" s="1"/>
  <c r="H186" i="17"/>
  <c r="C218" i="17"/>
  <c r="C25" i="11" s="1"/>
  <c r="H12" i="13"/>
  <c r="B252" i="17"/>
  <c r="B29" i="11" s="1"/>
  <c r="D9" i="13"/>
  <c r="H9" i="13" s="1"/>
  <c r="F225" i="17"/>
  <c r="E324" i="17"/>
  <c r="D180" i="17"/>
  <c r="H184" i="17"/>
  <c r="H198" i="17"/>
  <c r="G200" i="17"/>
  <c r="E225" i="17"/>
  <c r="G227" i="17"/>
  <c r="E275" i="17"/>
  <c r="D290" i="17"/>
  <c r="D36" i="11" s="1"/>
  <c r="H14" i="17"/>
  <c r="H23" i="17"/>
  <c r="H28" i="17"/>
  <c r="F180" i="17"/>
  <c r="H167" i="17"/>
  <c r="G172" i="17"/>
  <c r="G183" i="17"/>
  <c r="D218" i="17"/>
  <c r="D25" i="11" s="1"/>
  <c r="G251" i="17"/>
  <c r="H317" i="17"/>
  <c r="G160" i="17"/>
  <c r="H314" i="17"/>
  <c r="H322" i="17"/>
  <c r="H334" i="17"/>
  <c r="B218" i="17"/>
  <c r="B25" i="11" s="1"/>
  <c r="F9" i="11"/>
  <c r="D40" i="17"/>
  <c r="D11" i="11" s="1"/>
  <c r="H30" i="17"/>
  <c r="H34" i="17"/>
  <c r="C56" i="17"/>
  <c r="C18" i="11" s="1"/>
  <c r="D56" i="17"/>
  <c r="D18" i="11" s="1"/>
  <c r="B56" i="17"/>
  <c r="B18" i="11" s="1"/>
  <c r="H171" i="17"/>
  <c r="G176" i="17"/>
  <c r="H179" i="17"/>
  <c r="H231" i="17"/>
  <c r="E234" i="17"/>
  <c r="H233" i="17"/>
  <c r="D324" i="17"/>
  <c r="H21" i="13"/>
  <c r="H39" i="17"/>
  <c r="G156" i="17"/>
  <c r="H157" i="17"/>
  <c r="G159" i="17"/>
  <c r="G162" i="17"/>
  <c r="G174" i="17"/>
  <c r="H176" i="17"/>
  <c r="G198" i="17"/>
  <c r="H203" i="17"/>
  <c r="H211" i="17"/>
  <c r="H227" i="17"/>
  <c r="E259" i="17"/>
  <c r="G35" i="17"/>
  <c r="E56" i="17"/>
  <c r="H156" i="17"/>
  <c r="G303" i="17"/>
  <c r="H159" i="17"/>
  <c r="G189" i="17"/>
  <c r="B285" i="17"/>
  <c r="B35" i="11" s="1"/>
  <c r="F218" i="17"/>
  <c r="C23" i="13"/>
  <c r="C180" i="17"/>
  <c r="C46" i="13"/>
  <c r="G263" i="17"/>
  <c r="B324" i="17"/>
  <c r="B18" i="17"/>
  <c r="D23" i="13"/>
  <c r="G46" i="17"/>
  <c r="B47" i="17"/>
  <c r="B275" i="17"/>
  <c r="G182" i="17"/>
  <c r="H12" i="17"/>
  <c r="G232" i="17"/>
  <c r="G152" i="17"/>
  <c r="E25" i="17"/>
  <c r="G23" i="17"/>
  <c r="H32" i="17"/>
  <c r="G20" i="17"/>
  <c r="H16" i="13"/>
  <c r="G170" i="17"/>
  <c r="G196" i="17"/>
  <c r="G171" i="17"/>
  <c r="G193" i="17"/>
  <c r="G338" i="17"/>
  <c r="C234" i="17"/>
  <c r="C27" i="11" s="1"/>
  <c r="G167" i="17"/>
  <c r="H201" i="17"/>
  <c r="H333" i="17"/>
  <c r="G164" i="17"/>
  <c r="H307" i="17"/>
  <c r="H316" i="17"/>
  <c r="I117" i="17" l="1"/>
  <c r="H150" i="17"/>
  <c r="G150" i="17"/>
  <c r="I128" i="17"/>
  <c r="I123" i="17"/>
  <c r="I305" i="17"/>
  <c r="I183" i="17"/>
  <c r="I127" i="17"/>
  <c r="I241" i="17"/>
  <c r="I217" i="17"/>
  <c r="G285" i="17"/>
  <c r="B36" i="10" s="1"/>
  <c r="I72" i="17"/>
  <c r="I75" i="17"/>
  <c r="I80" i="17"/>
  <c r="I50" i="17"/>
  <c r="I130" i="17"/>
  <c r="I125" i="17"/>
  <c r="I16" i="17"/>
  <c r="I179" i="17"/>
  <c r="I118" i="17"/>
  <c r="I269" i="17"/>
  <c r="I212" i="17"/>
  <c r="I222" i="17"/>
  <c r="I131" i="17"/>
  <c r="I243" i="17"/>
  <c r="I221" i="17"/>
  <c r="I133" i="17"/>
  <c r="I102" i="17"/>
  <c r="H339" i="17"/>
  <c r="I111" i="17"/>
  <c r="I86" i="17"/>
  <c r="I95" i="17"/>
  <c r="I246" i="17"/>
  <c r="I105" i="17"/>
  <c r="E63" i="17"/>
  <c r="I89" i="17"/>
  <c r="I99" i="17"/>
  <c r="I208" i="17"/>
  <c r="I15" i="17"/>
  <c r="I261" i="17"/>
  <c r="I119" i="17"/>
  <c r="I94" i="17"/>
  <c r="I126" i="17"/>
  <c r="I120" i="17"/>
  <c r="I240" i="17"/>
  <c r="I81" i="17"/>
  <c r="I84" i="17"/>
  <c r="I115" i="17"/>
  <c r="I85" i="17"/>
  <c r="I337" i="17"/>
  <c r="I129" i="17"/>
  <c r="F42" i="11"/>
  <c r="I213" i="17"/>
  <c r="I134" i="17"/>
  <c r="I113" i="17"/>
  <c r="I297" i="17"/>
  <c r="I124" i="17"/>
  <c r="I312" i="17"/>
  <c r="I245" i="17"/>
  <c r="I49" i="17"/>
  <c r="I311" i="17"/>
  <c r="I248" i="17"/>
  <c r="I17" i="17"/>
  <c r="I247" i="17"/>
  <c r="I106" i="17"/>
  <c r="I307" i="17"/>
  <c r="I166" i="17"/>
  <c r="I107" i="17"/>
  <c r="I162" i="17"/>
  <c r="I160" i="17"/>
  <c r="I320" i="17"/>
  <c r="I91" i="17"/>
  <c r="I54" i="17"/>
  <c r="H25" i="17"/>
  <c r="C11" i="10" s="1"/>
  <c r="I132" i="17"/>
  <c r="I93" i="17"/>
  <c r="I76" i="17"/>
  <c r="I192" i="17"/>
  <c r="I82" i="17"/>
  <c r="F10" i="11"/>
  <c r="I153" i="17"/>
  <c r="I79" i="17"/>
  <c r="I239" i="17"/>
  <c r="I289" i="17"/>
  <c r="I168" i="17"/>
  <c r="I203" i="17"/>
  <c r="I273" i="17"/>
  <c r="I116" i="17"/>
  <c r="I229" i="17"/>
  <c r="I90" i="17"/>
  <c r="I38" i="17"/>
  <c r="I83" i="17"/>
  <c r="I161" i="17"/>
  <c r="I74" i="17"/>
  <c r="I27" i="17"/>
  <c r="I121" i="17"/>
  <c r="I77" i="17"/>
  <c r="I211" i="17"/>
  <c r="I58" i="17"/>
  <c r="I59" i="17" s="1"/>
  <c r="H290" i="17"/>
  <c r="C37" i="10" s="1"/>
  <c r="I103" i="17"/>
  <c r="I215" i="17"/>
  <c r="I323" i="17"/>
  <c r="I232" i="17"/>
  <c r="I231" i="17"/>
  <c r="I30" i="17"/>
  <c r="I326" i="17"/>
  <c r="I317" i="17"/>
  <c r="H285" i="17"/>
  <c r="C36" i="10" s="1"/>
  <c r="F36" i="11"/>
  <c r="H225" i="17"/>
  <c r="C27" i="10" s="1"/>
  <c r="C341" i="17"/>
  <c r="I175" i="17"/>
  <c r="I327" i="17"/>
  <c r="H51" i="13"/>
  <c r="D21" i="10"/>
  <c r="I304" i="17"/>
  <c r="I301" i="17"/>
  <c r="I313" i="17"/>
  <c r="I315" i="17"/>
  <c r="I199" i="17"/>
  <c r="I318" i="17"/>
  <c r="I310" i="17"/>
  <c r="I51" i="17"/>
  <c r="I206" i="17"/>
  <c r="I216" i="17"/>
  <c r="I330" i="17"/>
  <c r="I188" i="17"/>
  <c r="I122" i="17"/>
  <c r="I177" i="17"/>
  <c r="I73" i="17"/>
  <c r="I163" i="17"/>
  <c r="I71" i="17"/>
  <c r="I204" i="17"/>
  <c r="D29" i="10"/>
  <c r="I108" i="17"/>
  <c r="I224" i="17"/>
  <c r="I173" i="17"/>
  <c r="I328" i="17"/>
  <c r="I37" i="17"/>
  <c r="I274" i="17"/>
  <c r="I197" i="17"/>
  <c r="I170" i="17"/>
  <c r="D42" i="13"/>
  <c r="I158" i="17"/>
  <c r="I257" i="17"/>
  <c r="I303" i="17"/>
  <c r="I300" i="17"/>
  <c r="I53" i="17"/>
  <c r="I209" i="17"/>
  <c r="G259" i="17"/>
  <c r="B31" i="10" s="1"/>
  <c r="I283" i="17"/>
  <c r="I266" i="17"/>
  <c r="I267" i="17" s="1"/>
  <c r="I100" i="17"/>
  <c r="D33" i="10"/>
  <c r="I29" i="17"/>
  <c r="I321" i="17"/>
  <c r="I271" i="17"/>
  <c r="F26" i="11"/>
  <c r="I329" i="17"/>
  <c r="I332" i="17"/>
  <c r="I14" i="17"/>
  <c r="I263" i="17"/>
  <c r="F35" i="11"/>
  <c r="I279" i="17"/>
  <c r="I280" i="17" s="1"/>
  <c r="I308" i="17"/>
  <c r="I319" i="17"/>
  <c r="I214" i="17"/>
  <c r="I205" i="17"/>
  <c r="G59" i="17"/>
  <c r="B20" i="10" s="1"/>
  <c r="D20" i="10" s="1"/>
  <c r="I61" i="17"/>
  <c r="I62" i="17" s="1"/>
  <c r="I190" i="17"/>
  <c r="I174" i="17"/>
  <c r="I322" i="17"/>
  <c r="I87" i="17"/>
  <c r="I207" i="17"/>
  <c r="I195" i="17"/>
  <c r="I242" i="17"/>
  <c r="H264" i="17"/>
  <c r="C32" i="10" s="1"/>
  <c r="D35" i="10"/>
  <c r="I334" i="17"/>
  <c r="I185" i="17"/>
  <c r="I233" i="17"/>
  <c r="F276" i="17"/>
  <c r="I306" i="17"/>
  <c r="I178" i="17"/>
  <c r="I13" i="17"/>
  <c r="G324" i="17"/>
  <c r="I270" i="17"/>
  <c r="I55" i="17"/>
  <c r="I109" i="17"/>
  <c r="I186" i="17"/>
  <c r="I88" i="17"/>
  <c r="I92" i="17"/>
  <c r="I98" i="17"/>
  <c r="I244" i="17"/>
  <c r="I169" i="17"/>
  <c r="I154" i="17"/>
  <c r="I157" i="17"/>
  <c r="I96" i="17"/>
  <c r="I39" i="17"/>
  <c r="I331" i="17"/>
  <c r="H252" i="17"/>
  <c r="C30" i="10" s="1"/>
  <c r="I193" i="17"/>
  <c r="I114" i="17"/>
  <c r="I36" i="17"/>
  <c r="I309" i="17"/>
  <c r="G56" i="17"/>
  <c r="B19" i="10" s="1"/>
  <c r="I184" i="17"/>
  <c r="I164" i="17"/>
  <c r="I101" i="17"/>
  <c r="H56" i="17"/>
  <c r="C19" i="10" s="1"/>
  <c r="I262" i="17"/>
  <c r="I316" i="17"/>
  <c r="I112" i="17"/>
  <c r="I196" i="17"/>
  <c r="I228" i="17"/>
  <c r="F31" i="11"/>
  <c r="I97" i="17"/>
  <c r="I31" i="17"/>
  <c r="H259" i="17"/>
  <c r="C31" i="10" s="1"/>
  <c r="I250" i="17"/>
  <c r="I78" i="17"/>
  <c r="I189" i="17"/>
  <c r="I176" i="17"/>
  <c r="I249" i="17"/>
  <c r="I155" i="17"/>
  <c r="I70" i="17"/>
  <c r="I194" i="17"/>
  <c r="I104" i="17"/>
  <c r="I296" i="17"/>
  <c r="I156" i="17"/>
  <c r="I302" i="17"/>
  <c r="H298" i="17"/>
  <c r="I110" i="17"/>
  <c r="I220" i="17"/>
  <c r="E41" i="17"/>
  <c r="C21" i="11"/>
  <c r="I314" i="17"/>
  <c r="F41" i="17"/>
  <c r="I202" i="17"/>
  <c r="I33" i="17"/>
  <c r="H234" i="17"/>
  <c r="C28" i="10" s="1"/>
  <c r="C14" i="13"/>
  <c r="I34" i="17"/>
  <c r="I24" i="17"/>
  <c r="I172" i="17"/>
  <c r="I35" i="17"/>
  <c r="I167" i="17"/>
  <c r="G225" i="17"/>
  <c r="B27" i="10" s="1"/>
  <c r="I191" i="17"/>
  <c r="F341" i="17"/>
  <c r="F30" i="11"/>
  <c r="F27" i="11"/>
  <c r="I210" i="17"/>
  <c r="F29" i="11"/>
  <c r="D21" i="11"/>
  <c r="D341" i="17"/>
  <c r="I187" i="17"/>
  <c r="G18" i="17"/>
  <c r="B9" i="10" s="1"/>
  <c r="G298" i="17"/>
  <c r="F11" i="11"/>
  <c r="I165" i="17"/>
  <c r="G264" i="17"/>
  <c r="B32" i="10" s="1"/>
  <c r="G275" i="17"/>
  <c r="B34" i="10" s="1"/>
  <c r="G335" i="17"/>
  <c r="G40" i="17"/>
  <c r="B12" i="10" s="1"/>
  <c r="E253" i="17"/>
  <c r="C12" i="11"/>
  <c r="F63" i="17"/>
  <c r="I230" i="17"/>
  <c r="B341" i="17"/>
  <c r="B24" i="10"/>
  <c r="I200" i="17"/>
  <c r="I52" i="17"/>
  <c r="I236" i="17"/>
  <c r="I237" i="17" s="1"/>
  <c r="D276" i="17"/>
  <c r="I251" i="17"/>
  <c r="I198" i="17"/>
  <c r="H180" i="17"/>
  <c r="C25" i="10" s="1"/>
  <c r="D41" i="17"/>
  <c r="C24" i="10"/>
  <c r="I284" i="17"/>
  <c r="F25" i="11"/>
  <c r="H62" i="13"/>
  <c r="H64" i="13" s="1"/>
  <c r="E341" i="17"/>
  <c r="F18" i="11"/>
  <c r="D63" i="17"/>
  <c r="C63" i="17"/>
  <c r="H25" i="13"/>
  <c r="I258" i="17"/>
  <c r="F253" i="17"/>
  <c r="I227" i="17"/>
  <c r="H55" i="13"/>
  <c r="H324" i="17"/>
  <c r="D8" i="11"/>
  <c r="D12" i="11" s="1"/>
  <c r="G252" i="17"/>
  <c r="B30" i="10" s="1"/>
  <c r="D14" i="13"/>
  <c r="I171" i="17"/>
  <c r="H18" i="17"/>
  <c r="C9" i="10" s="1"/>
  <c r="H40" i="17"/>
  <c r="C12" i="10" s="1"/>
  <c r="B253" i="17"/>
  <c r="D24" i="11"/>
  <c r="D253" i="17"/>
  <c r="I223" i="17"/>
  <c r="H47" i="17"/>
  <c r="I45" i="17"/>
  <c r="I159" i="17"/>
  <c r="C276" i="17"/>
  <c r="H218" i="17"/>
  <c r="C26" i="10" s="1"/>
  <c r="C41" i="17"/>
  <c r="E276" i="17"/>
  <c r="G290" i="17"/>
  <c r="B37" i="10" s="1"/>
  <c r="I287" i="17"/>
  <c r="I28" i="17"/>
  <c r="H275" i="17"/>
  <c r="I272" i="17"/>
  <c r="F23" i="11"/>
  <c r="H46" i="13"/>
  <c r="C47" i="13"/>
  <c r="B8" i="11"/>
  <c r="B41" i="17"/>
  <c r="H14" i="13"/>
  <c r="I333" i="17"/>
  <c r="H335" i="17"/>
  <c r="G218" i="17"/>
  <c r="B26" i="10" s="1"/>
  <c r="I182" i="17"/>
  <c r="I23" i="17"/>
  <c r="G25" i="17"/>
  <c r="B11" i="10" s="1"/>
  <c r="I32" i="17"/>
  <c r="I201" i="17"/>
  <c r="H42" i="13"/>
  <c r="I12" i="17"/>
  <c r="B17" i="11"/>
  <c r="B63" i="17"/>
  <c r="C253" i="17"/>
  <c r="C24" i="11"/>
  <c r="G47" i="17"/>
  <c r="I46" i="17"/>
  <c r="G234" i="17"/>
  <c r="B28" i="10" s="1"/>
  <c r="I338" i="17"/>
  <c r="G339" i="17"/>
  <c r="H23" i="13"/>
  <c r="B276" i="17"/>
  <c r="B33" i="11"/>
  <c r="F33" i="11" s="1"/>
  <c r="G21" i="17"/>
  <c r="B10" i="10" s="1"/>
  <c r="D10" i="10" s="1"/>
  <c r="I20" i="17"/>
  <c r="I21" i="17" s="1"/>
  <c r="I152" i="17"/>
  <c r="G180" i="17"/>
  <c r="B25" i="10" s="1"/>
  <c r="I150" i="17" l="1"/>
  <c r="D36" i="10"/>
  <c r="D30" i="10"/>
  <c r="I298" i="17"/>
  <c r="E65" i="17"/>
  <c r="E292" i="17" s="1"/>
  <c r="E343" i="17" s="1"/>
  <c r="D11" i="10"/>
  <c r="I339" i="17"/>
  <c r="E45" i="11" s="1"/>
  <c r="I290" i="17"/>
  <c r="D66" i="13"/>
  <c r="D27" i="10"/>
  <c r="D37" i="10"/>
  <c r="I259" i="17"/>
  <c r="I18" i="17"/>
  <c r="F65" i="17"/>
  <c r="F292" i="17" s="1"/>
  <c r="F343" i="17" s="1"/>
  <c r="I285" i="17"/>
  <c r="I264" i="17"/>
  <c r="D24" i="10"/>
  <c r="I25" i="17"/>
  <c r="D32" i="10"/>
  <c r="D19" i="10"/>
  <c r="I225" i="17"/>
  <c r="I324" i="17"/>
  <c r="E43" i="11" s="1"/>
  <c r="F43" i="11" s="1"/>
  <c r="I335" i="17"/>
  <c r="E44" i="11" s="1"/>
  <c r="F44" i="11" s="1"/>
  <c r="I275" i="17"/>
  <c r="D31" i="10"/>
  <c r="C37" i="11"/>
  <c r="C39" i="11" s="1"/>
  <c r="C48" i="11" s="1"/>
  <c r="I56" i="17"/>
  <c r="C66" i="13"/>
  <c r="D26" i="10"/>
  <c r="C65" i="17"/>
  <c r="C292" i="17" s="1"/>
  <c r="C343" i="17" s="1"/>
  <c r="I252" i="17"/>
  <c r="G341" i="17"/>
  <c r="D28" i="10"/>
  <c r="D65" i="17"/>
  <c r="D292" i="17" s="1"/>
  <c r="D343" i="17" s="1"/>
  <c r="C13" i="10"/>
  <c r="G276" i="17"/>
  <c r="D37" i="11"/>
  <c r="D39" i="11" s="1"/>
  <c r="D48" i="11" s="1"/>
  <c r="I234" i="17"/>
  <c r="D12" i="10"/>
  <c r="H38" i="13"/>
  <c r="H341" i="17"/>
  <c r="B65" i="17"/>
  <c r="B292" i="17" s="1"/>
  <c r="B343" i="17" s="1"/>
  <c r="H253" i="17"/>
  <c r="H41" i="17"/>
  <c r="I180" i="17"/>
  <c r="C18" i="10"/>
  <c r="C22" i="10" s="1"/>
  <c r="H63" i="17"/>
  <c r="I40" i="17"/>
  <c r="G41" i="17"/>
  <c r="I47" i="17"/>
  <c r="C34" i="10"/>
  <c r="D34" i="10" s="1"/>
  <c r="H276" i="17"/>
  <c r="B12" i="11"/>
  <c r="F8" i="11"/>
  <c r="F12" i="11" s="1"/>
  <c r="D25" i="10"/>
  <c r="B21" i="11"/>
  <c r="B37" i="11" s="1"/>
  <c r="F17" i="11"/>
  <c r="F21" i="11" s="1"/>
  <c r="F24" i="11"/>
  <c r="H47" i="13"/>
  <c r="B18" i="10"/>
  <c r="G63" i="17"/>
  <c r="B13" i="10"/>
  <c r="D9" i="10"/>
  <c r="G253" i="17"/>
  <c r="I218" i="17"/>
  <c r="I276" i="17" l="1"/>
  <c r="I41" i="17"/>
  <c r="I341" i="17"/>
  <c r="F46" i="11"/>
  <c r="E46" i="11"/>
  <c r="E48" i="11" s="1"/>
  <c r="I63" i="17"/>
  <c r="I253" i="17"/>
  <c r="H66" i="13"/>
  <c r="D13" i="10"/>
  <c r="H65" i="17"/>
  <c r="H292" i="17" s="1"/>
  <c r="H343" i="17" s="1"/>
  <c r="G65" i="17"/>
  <c r="G292" i="17" s="1"/>
  <c r="G343" i="17" s="1"/>
  <c r="C38" i="10"/>
  <c r="C40" i="10" s="1"/>
  <c r="B22" i="10"/>
  <c r="B38" i="10" s="1"/>
  <c r="B40" i="10" s="1"/>
  <c r="D18" i="10"/>
  <c r="D22" i="10" s="1"/>
  <c r="D38" i="10" s="1"/>
  <c r="B39" i="11"/>
  <c r="B48" i="11" s="1"/>
  <c r="F37" i="11"/>
  <c r="F39" i="11" s="1"/>
  <c r="I65" i="17" l="1"/>
  <c r="I292" i="17" s="1"/>
  <c r="I343" i="17" s="1"/>
  <c r="F48" i="11"/>
  <c r="D40" i="10"/>
  <c r="I344" i="17" l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<sst xmlns="http://schemas.openxmlformats.org/spreadsheetml/2006/main" count="801" uniqueCount="720">
  <si>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</si>
  <si>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</si>
  <si>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</si>
  <si>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</si>
  <si>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</si>
  <si>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</si>
  <si>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</si>
  <si>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</si>
  <si>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</si>
  <si>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</si>
  <si>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</si>
  <si>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</si>
  <si>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</si>
  <si>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</si>
  <si>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</si>
  <si>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</si>
  <si>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</si>
  <si>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</si>
  <si>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</si>
  <si>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</si>
  <si>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</si>
  <si>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</si>
  <si>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</si>
  <si>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</si>
  <si>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</si>
  <si>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</si>
  <si>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</si>
  <si>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</si>
  <si>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</si>
  <si>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</si>
  <si>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</si>
  <si>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</si>
  <si>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</si>
  <si>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</si>
  <si>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</si>
  <si>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</si>
  <si>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</si>
  <si>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</si>
  <si>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</si>
  <si>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</si>
  <si>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</si>
  <si>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</si>
  <si>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</si>
  <si>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</si>
  <si>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</si>
  <si>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</si>
  <si>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</si>
  <si>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</si>
  <si>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</si>
  <si>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</si>
  <si>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</si>
  <si>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</si>
  <si>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</si>
  <si>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</si>
  <si>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</si>
  <si>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</si>
  <si>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</si>
  <si>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</si>
  <si>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</si>
  <si>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</si>
  <si>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</si>
  <si>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</si>
  <si>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</si>
  <si>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</si>
  <si>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</si>
  <si>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</si>
  <si>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</si>
  <si>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</si>
  <si>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</si>
  <si>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</si>
  <si>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</si>
  <si>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</si>
  <si>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</si>
  <si>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</si>
  <si>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</si>
  <si>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</si>
  <si>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</si>
  <si>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</si>
  <si>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</si>
  <si>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</si>
  <si>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</si>
  <si>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</si>
  <si>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</si>
  <si>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</si>
  <si>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</si>
  <si>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</si>
  <si>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</si>
  <si>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</si>
  <si>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</si>
  <si>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</si>
  <si>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</si>
  <si>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</si>
  <si>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</si>
  <si>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</si>
  <si>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</si>
  <si>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</si>
  <si>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</si>
  <si>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</si>
  <si>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</si>
  <si>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</si>
  <si>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</si>
  <si>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</si>
  <si>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</si>
  <si>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</si>
  <si>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</si>
  <si>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</si>
  <si>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</si>
  <si>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</si>
  <si>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</si>
  <si>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</si>
  <si>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</si>
  <si>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</si>
  <si>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</si>
  <si>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</si>
  <si>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</si>
  <si>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</si>
  <si>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</si>
  <si>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</si>
  <si>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</si>
  <si>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</si>
  <si>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</si>
  <si>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</si>
  <si>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</si>
  <si>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</si>
  <si>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</si>
  <si>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</si>
  <si>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</si>
  <si>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</si>
  <si>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</si>
  <si>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</si>
  <si>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</si>
  <si>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</si>
  <si>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</si>
  <si>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</si>
  <si>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</si>
  <si>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</si>
  <si>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</si>
  <si>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</si>
  <si>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</si>
  <si>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</si>
  <si>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</si>
  <si>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</si>
  <si>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</si>
  <si>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</si>
  <si>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</si>
  <si>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</si>
  <si>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</si>
  <si>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</si>
  <si>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</si>
  <si>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</si>
  <si>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</si>
  <si>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</si>
  <si>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</si>
  <si>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</si>
  <si>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</si>
  <si>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</si>
  <si>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</si>
  <si>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</si>
  <si>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</si>
  <si>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</si>
  <si>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</si>
  <si>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</si>
  <si>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</si>
  <si>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</si>
  <si>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</si>
  <si>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</si>
  <si>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</si>
  <si>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</si>
  <si>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</si>
  <si>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</si>
  <si>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</si>
  <si>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</si>
  <si>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</si>
  <si>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</si>
  <si>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</si>
  <si>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</si>
  <si>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</si>
  <si>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</si>
  <si>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</si>
  <si>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</si>
  <si>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</si>
  <si>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</si>
  <si>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</si>
  <si>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</si>
  <si>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</si>
  <si>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</si>
  <si>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</si>
  <si>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</si>
  <si>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</si>
  <si>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</si>
  <si>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</si>
  <si>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</si>
  <si>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</si>
  <si>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</si>
  <si>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</si>
  <si>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</si>
  <si>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</si>
  <si>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</si>
  <si>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</si>
  <si>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</si>
  <si>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</si>
  <si>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</si>
  <si>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</si>
  <si>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</si>
  <si>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</si>
  <si>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</si>
  <si>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</si>
  <si>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</si>
  <si>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</si>
  <si>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</si>
  <si>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</si>
  <si>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</si>
  <si>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</si>
  <si>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</si>
  <si>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</si>
  <si>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</si>
  <si>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</si>
  <si>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</si>
  <si>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</si>
  <si>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</si>
  <si>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</si>
  <si>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</si>
  <si>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</si>
  <si>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</si>
  <si>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</si>
  <si>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</si>
  <si>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</si>
  <si>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</si>
  <si>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</si>
  <si>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</si>
  <si>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</si>
  <si>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</si>
  <si>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</si>
  <si>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</si>
  <si>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</si>
  <si>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</si>
  <si>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</si>
  <si>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</si>
  <si>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</si>
  <si>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</si>
  <si>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</si>
  <si>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</si>
  <si>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</si>
  <si>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</si>
  <si>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</si>
  <si>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</si>
  <si>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</si>
  <si>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</si>
  <si>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</si>
  <si>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</si>
  <si>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</si>
  <si>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</si>
  <si>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</si>
  <si>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</si>
  <si>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</si>
  <si>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</si>
  <si>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</si>
  <si>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</si>
  <si>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</si>
  <si>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</si>
  <si>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</si>
  <si>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</si>
  <si>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</si>
  <si>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</si>
  <si>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</si>
  <si>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</si>
  <si>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</si>
  <si>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</si>
  <si>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</si>
  <si>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</si>
  <si>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</si>
  <si>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</si>
  <si>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</si>
  <si>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</si>
  <si>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</si>
  <si>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</si>
  <si>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</si>
  <si>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</si>
  <si>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</si>
  <si>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</si>
  <si>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</si>
  <si>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</si>
  <si>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</si>
  <si>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</si>
  <si>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</si>
  <si>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</si>
  <si>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</si>
  <si>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</si>
  <si>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</si>
  <si>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</si>
  <si>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</si>
  <si>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</si>
  <si>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</si>
  <si>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</si>
  <si>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</si>
  <si>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</si>
  <si>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</si>
  <si>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</si>
  <si>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</si>
  <si>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</si>
  <si>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</si>
  <si>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</si>
  <si>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</si>
  <si>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</si>
  <si>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</si>
  <si>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</si>
  <si>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</si>
  <si>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</si>
  <si>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</si>
  <si>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</si>
  <si>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</si>
  <si>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</si>
  <si>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</si>
  <si>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</si>
  <si>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</si>
  <si>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</si>
  <si>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</si>
  <si>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</si>
  <si>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</si>
  <si>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</si>
  <si>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</si>
  <si>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</si>
  <si>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</si>
  <si>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</si>
  <si>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</si>
  <si>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</si>
  <si>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</si>
  <si>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</si>
  <si>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</si>
  <si>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</si>
  <si>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</si>
  <si>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</si>
  <si>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</si>
  <si>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</si>
  <si>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</si>
  <si>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</si>
  <si>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</si>
  <si>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</si>
  <si>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</si>
  <si>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</si>
  <si>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</si>
  <si>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</si>
  <si>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</si>
  <si>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</si>
  <si>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</si>
  <si>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</si>
  <si>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</si>
  <si>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</si>
  <si>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</si>
  <si>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</si>
  <si>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</si>
  <si>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</si>
  <si>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</si>
  <si>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</si>
  <si>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</si>
  <si>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</si>
  <si>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</si>
  <si>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</si>
  <si>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</si>
  <si>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</si>
  <si>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</si>
  <si>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</si>
  <si>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</si>
  <si>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</si>
  <si>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</si>
  <si>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</si>
  <si>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</si>
  <si>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</si>
  <si>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</si>
  <si>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</si>
  <si>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</si>
  <si>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</si>
  <si>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</si>
  <si>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</si>
  <si>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</si>
  <si>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</si>
  <si>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</si>
  <si>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</si>
  <si>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</si>
  <si>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</si>
  <si>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</si>
  <si>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</si>
  <si>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</si>
  <si>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</si>
  <si>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</si>
  <si>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</si>
  <si>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</si>
  <si>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</si>
  <si>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</si>
  <si>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</si>
  <si>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</si>
  <si>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</si>
  <si>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</si>
  <si>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</si>
  <si>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</si>
  <si>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</si>
  <si>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</si>
  <si>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</si>
  <si>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</si>
  <si>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</si>
  <si>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</si>
  <si>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</si>
  <si>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</si>
  <si>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</si>
  <si>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</si>
  <si>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</si>
  <si>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</si>
  <si>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</si>
  <si>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</si>
  <si>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</si>
  <si>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</si>
  <si>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</si>
  <si>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</si>
  <si>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</si>
  <si>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</si>
  <si>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</si>
  <si>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</si>
  <si>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</si>
  <si>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</si>
  <si>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</si>
  <si>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</si>
  <si>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</si>
  <si>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</si>
  <si>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</si>
  <si>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</si>
  <si>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</si>
  <si>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</si>
  <si>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</si>
  <si>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</si>
  <si>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</si>
  <si>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</si>
  <si>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</si>
  <si>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</si>
  <si>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</si>
  <si>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</si>
  <si>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</si>
  <si>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</si>
  <si>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</si>
  <si>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</si>
  <si>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</si>
  <si>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</si>
  <si>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</si>
  <si>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</si>
  <si>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</si>
  <si>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</si>
  <si>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</si>
  <si>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</si>
  <si>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</si>
  <si>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</si>
  <si>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</si>
  <si>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</si>
  <si>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</si>
  <si>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</si>
  <si>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</si>
  <si>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</si>
  <si>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</si>
  <si>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</si>
  <si>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</si>
  <si>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</si>
  <si>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</si>
  <si>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</si>
  <si>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</si>
  <si>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</si>
  <si>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</si>
  <si>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</si>
  <si>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</si>
  <si>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</si>
  <si>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</si>
  <si>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</si>
  <si>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</si>
  <si>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</si>
  <si>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</si>
  <si>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</si>
  <si>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</si>
  <si>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</si>
  <si>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</si>
  <si>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</si>
  <si>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</si>
  <si>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</si>
  <si>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</si>
  <si>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</si>
  <si>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</si>
  <si>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</si>
  <si>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</si>
  <si>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</si>
  <si>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</si>
  <si>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</si>
  <si>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</si>
  <si>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</si>
  <si>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</si>
  <si>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</si>
  <si>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</si>
  <si>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</si>
  <si>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</si>
  <si>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</si>
  <si>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</si>
  <si>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</si>
  <si>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</si>
  <si>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</si>
  <si>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</si>
  <si>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</si>
  <si>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</si>
  <si>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</si>
  <si>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</si>
  <si>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</si>
  <si>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</si>
  <si>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</si>
  <si>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</si>
  <si>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</si>
  <si>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</si>
  <si>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</si>
  <si>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</si>
  <si>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</si>
  <si>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</si>
  <si>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</si>
  <si>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</si>
  <si>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</si>
  <si>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</si>
  <si>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</si>
  <si>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</si>
  <si>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</si>
  <si>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</si>
  <si>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</si>
  <si>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</si>
  <si>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</si>
  <si>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</si>
  <si>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</si>
  <si>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</si>
  <si>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</si>
  <si>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</si>
  <si>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</si>
  <si>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</si>
  <si>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</si>
  <si>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</si>
  <si>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</si>
  <si>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</si>
  <si>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</si>
  <si>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</si>
  <si>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</si>
  <si>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</si>
  <si>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</si>
  <si>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</si>
  <si>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</si>
  <si>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</si>
  <si>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</si>
  <si>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</si>
  <si>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</si>
  <si>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</si>
  <si>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</si>
  <si>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</si>
  <si>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</si>
  <si>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</si>
  <si>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</si>
  <si>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</si>
  <si>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</si>
  <si>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</si>
  <si>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</si>
  <si>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</si>
  <si>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</si>
  <si>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</si>
  <si>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</si>
  <si>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</si>
  <si>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</si>
  <si>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</si>
  <si>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</si>
  <si>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</si>
  <si>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</si>
  <si>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</si>
  <si>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</si>
  <si>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</si>
  <si>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</si>
  <si>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</si>
  <si>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</si>
  <si>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</si>
  <si>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</si>
  <si>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</si>
  <si>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</si>
  <si>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</si>
  <si>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</si>
  <si>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</si>
  <si>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</si>
  <si>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</si>
  <si>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</si>
  <si>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</si>
  <si>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</si>
  <si>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</si>
  <si>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</si>
  <si>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</si>
  <si>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</si>
  <si>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</si>
  <si>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</si>
  <si>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</si>
  <si>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</si>
  <si>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</si>
  <si>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</si>
  <si>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</si>
  <si>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</si>
  <si>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</si>
  <si>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</si>
  <si>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</si>
  <si>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</si>
  <si>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</si>
  <si>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</si>
  <si>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</si>
  <si>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</si>
  <si>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</si>
  <si>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</si>
  <si>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</si>
  <si>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</si>
  <si>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</si>
  <si>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</si>
  <si>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</si>
  <si>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</si>
  <si>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</si>
  <si>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</si>
  <si>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</si>
  <si>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</si>
  <si>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</si>
  <si>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</si>
  <si>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</si>
  <si>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</si>
  <si>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</si>
  <si>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</si>
  <si>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</si>
  <si>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</si>
  <si>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</si>
  <si>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</si>
  <si>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</si>
  <si>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</si>
  <si>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</si>
  <si>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</si>
  <si>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</si>
  <si>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</si>
  <si>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</si>
  <si>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</si>
  <si>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</si>
  <si>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</si>
  <si>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</si>
  <si>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</si>
  <si>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</si>
  <si>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</si>
  <si>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</si>
  <si>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</si>
  <si>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</si>
  <si>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</si>
  <si>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</si>
  <si>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</si>
  <si>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</si>
  <si>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</si>
  <si>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</si>
  <si>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</si>
  <si>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</si>
  <si>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</si>
  <si>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</si>
  <si>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</si>
  <si>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</si>
  <si>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</si>
  <si>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</si>
  <si>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</si>
  <si>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</si>
  <si>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</si>
  <si>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</si>
  <si>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</si>
  <si>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</si>
  <si>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</si>
  <si>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</si>
  <si>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</si>
  <si>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</si>
  <si>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</si>
  <si>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</si>
  <si>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</si>
  <si>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</si>
  <si>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</si>
  <si>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</si>
  <si>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</si>
  <si>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</si>
  <si>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</si>
  <si>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</si>
  <si>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</si>
  <si>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</si>
  <si>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</si>
  <si>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</si>
  <si>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</si>
  <si>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</si>
  <si>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</si>
  <si>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</si>
  <si>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</si>
  <si>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</si>
  <si>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</si>
  <si>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</si>
  <si>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</si>
  <si>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</si>
  <si>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</si>
  <si>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</si>
  <si>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</si>
  <si>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</si>
  <si>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</si>
  <si>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</si>
  <si>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</si>
  <si>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</si>
  <si>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</si>
  <si>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</si>
  <si>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</si>
  <si>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</si>
  <si>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</si>
  <si>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</si>
  <si>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</si>
  <si>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</si>
  <si>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</si>
  <si>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</si>
  <si>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</si>
  <si>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</si>
  <si>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</si>
  <si>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</si>
  <si>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</si>
  <si>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</si>
  <si>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</si>
  <si>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>FOR THE MONTH ENDED JUNE 30, 2024</t>
  </si>
  <si>
    <t xml:space="preserve">               (17) 8478 - Maint of LNG Other Equipment</t>
  </si>
  <si>
    <t xml:space="preserve">               (17) 8443 - LNG Liquefaction Processing Labor &amp;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</si>
</sst>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3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0" fontId="40" fillId="0" borderId="0" xfId="0" applyFont="1"/>
    <xf numFmtId="170" fontId="21" fillId="0" borderId="19" xfId="0" quotePrefix="1" applyNumberFormat="1" applyFont="1" applyFill="1" applyBorder="1" applyAlignment="1"/>
    <xf numFmtId="0" fontId="41" fillId="0" borderId="0" xfId="0" applyFont="1"/>
    <xf numFmtId="41" fontId="11" fillId="0" borderId="0" xfId="0" applyNumberFormat="1" applyFont="1" applyFill="1"/>
    <xf numFmtId="41" fontId="11" fillId="0" borderId="0" xfId="0" applyNumberFormat="1" applyFont="1" applyFill="1" applyBorder="1" applyAlignment="1">
      <alignment horizontal="right"/>
    </xf>
    <xf numFmtId="170" fontId="21" fillId="0" borderId="27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Q2'24"/>
      <sheetName val="Topside Q1'24"/>
      <sheetName val="Journal Report 802,808,811,812,"/>
      <sheetName val="Journal Report 832,834,835,836,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-468943428.88</v>
          </cell>
          <cell r="D3">
            <v>-269965755.36000001</v>
          </cell>
          <cell r="E3">
            <v>492236708.56</v>
          </cell>
          <cell r="F3">
            <v>319464727.24000001</v>
          </cell>
          <cell r="G3">
            <v>172771981.31999999</v>
          </cell>
          <cell r="H3">
            <v>-149478701.63999999</v>
          </cell>
          <cell r="I3">
            <v>-97193774.040000007</v>
          </cell>
          <cell r="K3">
            <v>-246672475.68000001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-507658009.18000001</v>
          </cell>
          <cell r="D4">
            <v>-285092208.73000002</v>
          </cell>
          <cell r="E4">
            <v>293854543.48000002</v>
          </cell>
          <cell r="F4">
            <v>189312686.53999999</v>
          </cell>
          <cell r="G4">
            <v>104541856.94</v>
          </cell>
          <cell r="H4">
            <v>-318345322.63999999</v>
          </cell>
          <cell r="I4">
            <v>-180550351.78999999</v>
          </cell>
          <cell r="K4">
            <v>-498895674.43000001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-3468074510.5999999</v>
          </cell>
          <cell r="D5">
            <v>-1464943042.5799999</v>
          </cell>
          <cell r="H5">
            <v>-3468074510.5999999</v>
          </cell>
          <cell r="I5">
            <v>-1464943042.5799999</v>
          </cell>
          <cell r="K5">
            <v>-4933017553.1800003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-2845571640.3600001</v>
          </cell>
          <cell r="D6">
            <v>-1209245769.6500001</v>
          </cell>
          <cell r="H6">
            <v>-2845571640.3600001</v>
          </cell>
          <cell r="I6">
            <v>-1209245769.6500001</v>
          </cell>
          <cell r="K6">
            <v>-4054817410.0100002</v>
          </cell>
        </row>
        <row r="7">
          <cell r="A7" t="str">
            <v>9440000</v>
          </cell>
          <cell r="B7" t="str">
            <v>El Residential Sales</v>
          </cell>
          <cell r="C7">
            <v>-1577413562.55</v>
          </cell>
          <cell r="H7">
            <v>-1577413562.55</v>
          </cell>
          <cell r="K7">
            <v>-1577413562.55</v>
          </cell>
        </row>
        <row r="8">
          <cell r="A8" t="str">
            <v>9442000</v>
          </cell>
          <cell r="B8" t="str">
            <v>El Comm &amp; Ind Sales</v>
          </cell>
          <cell r="C8">
            <v>-1246281898.9300001</v>
          </cell>
          <cell r="H8">
            <v>-1246281898.9300001</v>
          </cell>
          <cell r="K8">
            <v>-1246281898.9300001</v>
          </cell>
        </row>
        <row r="9">
          <cell r="A9" t="str">
            <v>9444000</v>
          </cell>
          <cell r="B9" t="str">
            <v>Publ St &amp; Hghwy Ltng</v>
          </cell>
          <cell r="C9">
            <v>-21876178.879999999</v>
          </cell>
          <cell r="H9">
            <v>-21876178.879999999</v>
          </cell>
          <cell r="K9">
            <v>-21876178.879999999</v>
          </cell>
        </row>
        <row r="10">
          <cell r="A10" t="str">
            <v>9480000</v>
          </cell>
          <cell r="B10" t="str">
            <v>Gs Residential Sales</v>
          </cell>
          <cell r="D10">
            <v>-791403027.46000004</v>
          </cell>
          <cell r="I10">
            <v>-791403027.46000004</v>
          </cell>
          <cell r="K10">
            <v>-791403027.46000004</v>
          </cell>
        </row>
        <row r="11">
          <cell r="A11" t="str">
            <v>9481000</v>
          </cell>
          <cell r="B11" t="str">
            <v>Gs Comm &amp; Ind Sales</v>
          </cell>
          <cell r="D11">
            <v>-383485552.63</v>
          </cell>
          <cell r="I11">
            <v>-383485552.63</v>
          </cell>
          <cell r="K11">
            <v>-383485552.63</v>
          </cell>
        </row>
        <row r="12">
          <cell r="A12" t="str">
            <v>9489300</v>
          </cell>
          <cell r="B12" t="str">
            <v>Rev fr Transp Oth</v>
          </cell>
          <cell r="D12">
            <v>-34357189.560000002</v>
          </cell>
          <cell r="I12">
            <v>-34357189.560000002</v>
          </cell>
          <cell r="K12">
            <v>-34357189.560000002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-337514.13</v>
          </cell>
          <cell r="H13">
            <v>-337514.13</v>
          </cell>
          <cell r="K13">
            <v>-337514.13</v>
          </cell>
        </row>
        <row r="14">
          <cell r="A14" t="str">
            <v>9447030</v>
          </cell>
          <cell r="B14" t="str">
            <v>Elec Resale-Firm</v>
          </cell>
          <cell r="C14">
            <v>-337514.13</v>
          </cell>
          <cell r="H14">
            <v>-337514.13</v>
          </cell>
          <cell r="K14">
            <v>-337514.13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-564293267.48000002</v>
          </cell>
          <cell r="H15">
            <v>-564293267.48000002</v>
          </cell>
          <cell r="K15">
            <v>-564293267.48000002</v>
          </cell>
        </row>
        <row r="16">
          <cell r="A16" t="str">
            <v>9447010</v>
          </cell>
          <cell r="B16" t="str">
            <v>Elec Resale-Sales</v>
          </cell>
          <cell r="C16">
            <v>-449632581.24000001</v>
          </cell>
          <cell r="H16">
            <v>-449632581.24000001</v>
          </cell>
          <cell r="K16">
            <v>-449632581.24000001</v>
          </cell>
        </row>
        <row r="17">
          <cell r="A17" t="str">
            <v>9447020</v>
          </cell>
          <cell r="B17" t="str">
            <v>Elec Resale-Purch</v>
          </cell>
          <cell r="C17">
            <v>-114660686.23999999</v>
          </cell>
          <cell r="H17">
            <v>-114660686.23999999</v>
          </cell>
          <cell r="K17">
            <v>-114660686.23999999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-57872088.630000003</v>
          </cell>
          <cell r="D18">
            <v>-255697272.93000001</v>
          </cell>
          <cell r="H18">
            <v>-57872088.630000003</v>
          </cell>
          <cell r="I18">
            <v>-255697272.93000001</v>
          </cell>
          <cell r="K18">
            <v>-313569361.56</v>
          </cell>
        </row>
        <row r="19">
          <cell r="A19" t="str">
            <v>9450000</v>
          </cell>
          <cell r="B19" t="str">
            <v>Elec Forfeited Disc</v>
          </cell>
          <cell r="C19">
            <v>2294.21</v>
          </cell>
          <cell r="H19">
            <v>2294.21</v>
          </cell>
          <cell r="K19">
            <v>2294.21</v>
          </cell>
        </row>
        <row r="20">
          <cell r="A20" t="str">
            <v>9451000</v>
          </cell>
          <cell r="B20" t="str">
            <v>Misc Elec Serv Rev</v>
          </cell>
          <cell r="C20">
            <v>-16687812.289999999</v>
          </cell>
          <cell r="H20">
            <v>-16687812.289999999</v>
          </cell>
          <cell r="K20">
            <v>-16687812.289999999</v>
          </cell>
        </row>
        <row r="21">
          <cell r="A21" t="str">
            <v>9454000</v>
          </cell>
          <cell r="B21" t="str">
            <v>Rent from Elec Prop</v>
          </cell>
          <cell r="C21">
            <v>-18295371.129999999</v>
          </cell>
          <cell r="H21">
            <v>-18295371.129999999</v>
          </cell>
          <cell r="K21">
            <v>-18295371.129999999</v>
          </cell>
        </row>
        <row r="22">
          <cell r="A22" t="str">
            <v>9456100</v>
          </cell>
          <cell r="B22" t="str">
            <v>Rev frm Transm Other</v>
          </cell>
          <cell r="C22">
            <v>-29201233.170000002</v>
          </cell>
          <cell r="H22">
            <v>-29201233.170000002</v>
          </cell>
          <cell r="K22">
            <v>-29201233.170000002</v>
          </cell>
        </row>
        <row r="23">
          <cell r="A23" t="str">
            <v>9456020</v>
          </cell>
          <cell r="B23" t="str">
            <v>Oth Electr Revenues</v>
          </cell>
          <cell r="C23">
            <v>6310033.75</v>
          </cell>
          <cell r="D23">
            <v>-204197.26</v>
          </cell>
          <cell r="H23">
            <v>6310033.75</v>
          </cell>
          <cell r="I23">
            <v>-204197.26</v>
          </cell>
          <cell r="K23">
            <v>6310033.75</v>
          </cell>
        </row>
        <row r="24">
          <cell r="A24" t="str">
            <v>9487000</v>
          </cell>
          <cell r="B24" t="str">
            <v>Gas Forfeited Disc</v>
          </cell>
          <cell r="D24">
            <v>158.47</v>
          </cell>
          <cell r="I24">
            <v>158.47</v>
          </cell>
          <cell r="K24">
            <v>158.47</v>
          </cell>
        </row>
        <row r="25">
          <cell r="A25" t="str">
            <v>9488000</v>
          </cell>
          <cell r="B25" t="str">
            <v>Misc Gas Serv Rev</v>
          </cell>
          <cell r="D25">
            <v>-2801639.45</v>
          </cell>
          <cell r="I25">
            <v>-2801639.45</v>
          </cell>
          <cell r="K25">
            <v>-2801639.45</v>
          </cell>
        </row>
        <row r="26">
          <cell r="A26" t="str">
            <v>9489400</v>
          </cell>
          <cell r="B26" t="str">
            <v>Rev frm Storing Gas</v>
          </cell>
          <cell r="D26">
            <v>-3176304.48</v>
          </cell>
          <cell r="I26">
            <v>-3176304.48</v>
          </cell>
          <cell r="K26">
            <v>-3176304.48</v>
          </cell>
        </row>
        <row r="27">
          <cell r="A27" t="str">
            <v>9493000</v>
          </cell>
          <cell r="B27" t="str">
            <v>Rent frm Gas Prop</v>
          </cell>
          <cell r="C27">
            <v>211336590.56</v>
          </cell>
          <cell r="D27">
            <v>-9921.7000000000007</v>
          </cell>
          <cell r="E27">
            <v>19664708</v>
          </cell>
          <cell r="F27">
            <v>12656672.279999999</v>
          </cell>
          <cell r="G27">
            <v>7008035.7199999997</v>
          </cell>
          <cell r="H27">
            <v>223993262.84</v>
          </cell>
          <cell r="I27">
            <v>-9921.7000000000007</v>
          </cell>
          <cell r="K27">
            <v>-9921.7000000000007</v>
          </cell>
        </row>
        <row r="28">
          <cell r="A28" t="str">
            <v>9495000</v>
          </cell>
          <cell r="B28" t="str">
            <v>Other Gas Revenues</v>
          </cell>
          <cell r="C28">
            <v>101583239.69</v>
          </cell>
          <cell r="D28">
            <v>-249709565.77000001</v>
          </cell>
          <cell r="H28">
            <v>101583239.69</v>
          </cell>
          <cell r="I28">
            <v>-249709565.77000001</v>
          </cell>
          <cell r="K28">
            <v>-249709565.77000001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2960416501.4200001</v>
          </cell>
          <cell r="D29">
            <v>1179850833.8499999</v>
          </cell>
          <cell r="E29">
            <v>293854543.48000002</v>
          </cell>
          <cell r="F29">
            <v>189312686.53999999</v>
          </cell>
          <cell r="G29">
            <v>104541856.94</v>
          </cell>
          <cell r="H29">
            <v>13353383.630000001</v>
          </cell>
          <cell r="I29">
            <v>1284392690.79</v>
          </cell>
          <cell r="K29">
            <v>4434121878.75</v>
          </cell>
        </row>
        <row r="30">
          <cell r="A30" t="str">
            <v>ZW_PRODUCTION_EXP</v>
          </cell>
          <cell r="B30" t="str">
            <v>WUTC Production Expe</v>
          </cell>
          <cell r="C30">
            <v>1586000877.77</v>
          </cell>
          <cell r="D30">
            <v>489164063.77999997</v>
          </cell>
          <cell r="H30">
            <v>1586000877.77</v>
          </cell>
          <cell r="I30">
            <v>489164063.77999997</v>
          </cell>
          <cell r="K30">
            <v>2075164941.55</v>
          </cell>
        </row>
        <row r="31">
          <cell r="A31" t="str">
            <v>ZW_FUEL</v>
          </cell>
          <cell r="B31" t="str">
            <v>WUTC Fuel</v>
          </cell>
          <cell r="C31">
            <v>405874394.04000002</v>
          </cell>
          <cell r="H31">
            <v>405874394.04000002</v>
          </cell>
          <cell r="K31">
            <v>405874394.04000002</v>
          </cell>
        </row>
        <row r="32">
          <cell r="A32" t="str">
            <v>9501000</v>
          </cell>
          <cell r="B32" t="str">
            <v>Stm Op Fuel</v>
          </cell>
          <cell r="C32">
            <v>54553326.189999998</v>
          </cell>
          <cell r="D32">
            <v>38161515.600000001</v>
          </cell>
          <cell r="H32">
            <v>54553326.189999998</v>
          </cell>
          <cell r="I32">
            <v>38161515.600000001</v>
          </cell>
          <cell r="K32">
            <v>54553326.189999998</v>
          </cell>
        </row>
        <row r="33">
          <cell r="A33" t="str">
            <v>9547000</v>
          </cell>
          <cell r="B33" t="str">
            <v>Oth Pwr Op Fuel</v>
          </cell>
          <cell r="C33">
            <v>351321067.85000002</v>
          </cell>
          <cell r="H33">
            <v>351321067.85000002</v>
          </cell>
          <cell r="K33">
            <v>351321067.85000002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1095393821.9000001</v>
          </cell>
          <cell r="D34">
            <v>489164063.77999997</v>
          </cell>
          <cell r="H34">
            <v>1095393821.9000001</v>
          </cell>
          <cell r="I34">
            <v>489164063.77999997</v>
          </cell>
          <cell r="K34">
            <v>1584557885.6800001</v>
          </cell>
        </row>
        <row r="35">
          <cell r="A35" t="str">
            <v>9555010</v>
          </cell>
          <cell r="B35" t="str">
            <v>Purch Pwr-Pur &amp; Int</v>
          </cell>
          <cell r="C35">
            <v>1060206063.76</v>
          </cell>
          <cell r="D35">
            <v>24381939.219999999</v>
          </cell>
          <cell r="H35">
            <v>1060206063.76</v>
          </cell>
          <cell r="I35">
            <v>24381939.219999999</v>
          </cell>
          <cell r="K35">
            <v>1060206063.76</v>
          </cell>
        </row>
        <row r="36">
          <cell r="A36" t="str">
            <v>9557000</v>
          </cell>
          <cell r="B36" t="str">
            <v>Other Expenses</v>
          </cell>
          <cell r="C36">
            <v>35187758.140000001</v>
          </cell>
          <cell r="D36">
            <v>24636363</v>
          </cell>
          <cell r="H36">
            <v>35187758.140000001</v>
          </cell>
          <cell r="I36">
            <v>24636363</v>
          </cell>
          <cell r="K36">
            <v>35187758.140000001</v>
          </cell>
        </row>
        <row r="37">
          <cell r="A37" t="str">
            <v>9804000</v>
          </cell>
          <cell r="B37" t="str">
            <v>Nat Gas City G Purch</v>
          </cell>
          <cell r="D37">
            <v>427780268.17000002</v>
          </cell>
          <cell r="I37">
            <v>427780268.17000002</v>
          </cell>
          <cell r="K37">
            <v>427780268.17000002</v>
          </cell>
        </row>
        <row r="38">
          <cell r="A38" t="str">
            <v>9805000</v>
          </cell>
          <cell r="B38" t="str">
            <v>Other Gas Purchases</v>
          </cell>
          <cell r="D38">
            <v>129011125</v>
          </cell>
          <cell r="I38">
            <v>129011125</v>
          </cell>
          <cell r="K38">
            <v>129011125</v>
          </cell>
        </row>
        <row r="39">
          <cell r="A39" t="str">
            <v>9805100</v>
          </cell>
          <cell r="B39" t="str">
            <v>Purch Gas Cost Adj</v>
          </cell>
          <cell r="D39">
            <v>-67267968.099999994</v>
          </cell>
          <cell r="I39">
            <v>-67267968.099999994</v>
          </cell>
          <cell r="K39">
            <v>-67267968.099999994</v>
          </cell>
        </row>
        <row r="40">
          <cell r="A40" t="str">
            <v>9808100</v>
          </cell>
          <cell r="B40" t="str">
            <v>Gas Withd fr Storage</v>
          </cell>
          <cell r="C40">
            <v>12485117.869999999</v>
          </cell>
          <cell r="D40">
            <v>55117411.740000002</v>
          </cell>
          <cell r="H40">
            <v>12485117.869999999</v>
          </cell>
          <cell r="I40">
            <v>55117411.740000002</v>
          </cell>
          <cell r="K40">
            <v>55117411.740000002</v>
          </cell>
        </row>
        <row r="41">
          <cell r="A41" t="str">
            <v>9808200</v>
          </cell>
          <cell r="B41" t="str">
            <v>Gas Deliv to Storage</v>
          </cell>
          <cell r="C41">
            <v>12485117.869999999</v>
          </cell>
          <cell r="D41">
            <v>-55476773.030000001</v>
          </cell>
          <cell r="H41">
            <v>12485117.869999999</v>
          </cell>
          <cell r="I41">
            <v>-55476773.030000001</v>
          </cell>
          <cell r="K41">
            <v>-55476773.030000001</v>
          </cell>
        </row>
        <row r="42">
          <cell r="A42" t="str">
            <v>ZW_WHEELING</v>
          </cell>
          <cell r="B42" t="str">
            <v>WUTC Wheeling</v>
          </cell>
          <cell r="C42">
            <v>166396515.13</v>
          </cell>
          <cell r="H42">
            <v>166396515.13</v>
          </cell>
          <cell r="K42">
            <v>166396515.13</v>
          </cell>
        </row>
        <row r="43">
          <cell r="A43" t="str">
            <v>9565000</v>
          </cell>
          <cell r="B43" t="str">
            <v>Trm Op Electr by Oth</v>
          </cell>
          <cell r="C43">
            <v>166396515.13</v>
          </cell>
          <cell r="H43">
            <v>166396515.13</v>
          </cell>
          <cell r="K43">
            <v>166396515.13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-81663853.299999997</v>
          </cell>
          <cell r="D44">
            <v>12789237.6</v>
          </cell>
          <cell r="E44">
            <v>10760774.189999999</v>
          </cell>
          <cell r="F44">
            <v>6826297.4000000004</v>
          </cell>
          <cell r="G44">
            <v>3934476.79</v>
          </cell>
          <cell r="H44">
            <v>-81663853.299999997</v>
          </cell>
          <cell r="I44">
            <v>16723714.390000001</v>
          </cell>
          <cell r="K44">
            <v>-81663853.299999997</v>
          </cell>
        </row>
        <row r="45">
          <cell r="A45" t="str">
            <v>9555020</v>
          </cell>
          <cell r="B45" t="str">
            <v>Purch Pwr-Res Exch</v>
          </cell>
          <cell r="C45">
            <v>-81663853.299999997</v>
          </cell>
          <cell r="D45">
            <v>880080.9</v>
          </cell>
          <cell r="H45">
            <v>-81663853.299999997</v>
          </cell>
          <cell r="I45">
            <v>880080.9</v>
          </cell>
          <cell r="K45">
            <v>-81663853.299999997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528853646.64999998</v>
          </cell>
          <cell r="D46">
            <v>149566625.09999999</v>
          </cell>
          <cell r="E46">
            <v>189581667.15000001</v>
          </cell>
          <cell r="F46">
            <v>121002618.64</v>
          </cell>
          <cell r="G46">
            <v>68579048.510000005</v>
          </cell>
          <cell r="H46">
            <v>110008.24</v>
          </cell>
          <cell r="I46">
            <v>218145673.61000001</v>
          </cell>
          <cell r="K46">
            <v>868001938.89999998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120375785.40000001</v>
          </cell>
          <cell r="D47">
            <v>7949051.25</v>
          </cell>
          <cell r="H47">
            <v>120375785.40000001</v>
          </cell>
          <cell r="I47">
            <v>7949051.25</v>
          </cell>
          <cell r="K47">
            <v>128324836.65000001</v>
          </cell>
        </row>
        <row r="48">
          <cell r="A48" t="str">
            <v>9500000</v>
          </cell>
          <cell r="B48" t="str">
            <v>Stm Op Supv &amp; Eng</v>
          </cell>
          <cell r="C48">
            <v>1371058.88</v>
          </cell>
          <cell r="H48">
            <v>1371058.88</v>
          </cell>
          <cell r="K48">
            <v>1371058.88</v>
          </cell>
        </row>
        <row r="49">
          <cell r="A49" t="str">
            <v>9502000</v>
          </cell>
          <cell r="B49" t="str">
            <v>Stm Op Steam Exp</v>
          </cell>
          <cell r="C49">
            <v>7434997.6200000001</v>
          </cell>
          <cell r="H49">
            <v>7434997.6200000001</v>
          </cell>
          <cell r="K49">
            <v>7434997.6200000001</v>
          </cell>
        </row>
        <row r="50">
          <cell r="A50" t="str">
            <v>9505000</v>
          </cell>
          <cell r="B50" t="str">
            <v>Stm Op Electric Exp</v>
          </cell>
          <cell r="C50">
            <v>2324522.9300000002</v>
          </cell>
          <cell r="H50">
            <v>2324522.9300000002</v>
          </cell>
          <cell r="K50">
            <v>2324522.9300000002</v>
          </cell>
        </row>
        <row r="51">
          <cell r="A51" t="str">
            <v>9506000</v>
          </cell>
          <cell r="B51" t="str">
            <v>Stm Op Misc Pwr Exp</v>
          </cell>
          <cell r="C51">
            <v>10463438.060000001</v>
          </cell>
          <cell r="H51">
            <v>10463438.060000001</v>
          </cell>
          <cell r="K51">
            <v>10463438.060000001</v>
          </cell>
        </row>
        <row r="52">
          <cell r="A52" t="str">
            <v>9510000</v>
          </cell>
          <cell r="B52" t="str">
            <v>Stm Mn Supv &amp; Eng</v>
          </cell>
          <cell r="C52">
            <v>653903.19999999995</v>
          </cell>
          <cell r="H52">
            <v>653903.19999999995</v>
          </cell>
          <cell r="K52">
            <v>653903.19999999995</v>
          </cell>
        </row>
        <row r="53">
          <cell r="A53" t="str">
            <v>9511000</v>
          </cell>
          <cell r="B53" t="str">
            <v>Stm Mn Structures</v>
          </cell>
          <cell r="C53">
            <v>1555418.44</v>
          </cell>
          <cell r="H53">
            <v>1555418.44</v>
          </cell>
          <cell r="K53">
            <v>1555418.44</v>
          </cell>
        </row>
        <row r="54">
          <cell r="A54" t="str">
            <v>9512000</v>
          </cell>
          <cell r="B54" t="str">
            <v>Stm Mn Boiler Plant</v>
          </cell>
          <cell r="C54">
            <v>13799963.99</v>
          </cell>
          <cell r="H54">
            <v>13799963.99</v>
          </cell>
          <cell r="K54">
            <v>13799963.99</v>
          </cell>
        </row>
        <row r="55">
          <cell r="A55" t="str">
            <v>9513000</v>
          </cell>
          <cell r="B55" t="str">
            <v>Stm Mn Electr Plant</v>
          </cell>
          <cell r="C55">
            <v>6374788.25</v>
          </cell>
          <cell r="H55">
            <v>6374788.25</v>
          </cell>
          <cell r="K55">
            <v>6374788.25</v>
          </cell>
        </row>
        <row r="56">
          <cell r="A56" t="str">
            <v>9514000</v>
          </cell>
          <cell r="B56" t="str">
            <v>Stm Mn Misc Plt Exp</v>
          </cell>
          <cell r="C56">
            <v>1441144.29</v>
          </cell>
          <cell r="H56">
            <v>1441144.29</v>
          </cell>
          <cell r="K56">
            <v>1441144.29</v>
          </cell>
        </row>
        <row r="57">
          <cell r="A57" t="str">
            <v>9535000</v>
          </cell>
          <cell r="B57" t="str">
            <v>Hyd Op Supv &amp; Eng</v>
          </cell>
          <cell r="C57">
            <v>1649522.35</v>
          </cell>
          <cell r="H57">
            <v>1649522.35</v>
          </cell>
          <cell r="K57">
            <v>1649522.35</v>
          </cell>
        </row>
        <row r="58">
          <cell r="A58" t="str">
            <v>9537000</v>
          </cell>
          <cell r="B58" t="str">
            <v>Hyd Op Hydraulic Exp</v>
          </cell>
          <cell r="C58">
            <v>4162775.18</v>
          </cell>
          <cell r="H58">
            <v>4162775.18</v>
          </cell>
          <cell r="K58">
            <v>4162775.18</v>
          </cell>
        </row>
        <row r="59">
          <cell r="A59" t="str">
            <v>9538000</v>
          </cell>
          <cell r="B59" t="str">
            <v>Hyd Op Electric Exp</v>
          </cell>
          <cell r="C59">
            <v>291514.73</v>
          </cell>
          <cell r="H59">
            <v>291514.73</v>
          </cell>
          <cell r="K59">
            <v>291514.73</v>
          </cell>
        </row>
        <row r="60">
          <cell r="A60" t="str">
            <v>9539000</v>
          </cell>
          <cell r="B60" t="str">
            <v>Hyd Op Misc Pwr Exp</v>
          </cell>
          <cell r="C60">
            <v>716361.07</v>
          </cell>
          <cell r="H60">
            <v>716361.07</v>
          </cell>
          <cell r="K60">
            <v>716361.07</v>
          </cell>
        </row>
        <row r="61">
          <cell r="A61" t="str">
            <v>9541000</v>
          </cell>
          <cell r="B61" t="str">
            <v>Hyd Mn Supv &amp; Eng</v>
          </cell>
          <cell r="C61">
            <v>84234.37</v>
          </cell>
          <cell r="H61">
            <v>84234.37</v>
          </cell>
          <cell r="K61">
            <v>84234.37</v>
          </cell>
        </row>
        <row r="62">
          <cell r="A62" t="str">
            <v>9542000</v>
          </cell>
          <cell r="B62" t="str">
            <v>Hyd Mn Structures</v>
          </cell>
          <cell r="C62">
            <v>346292.7</v>
          </cell>
          <cell r="H62">
            <v>346292.7</v>
          </cell>
          <cell r="K62">
            <v>346292.7</v>
          </cell>
        </row>
        <row r="63">
          <cell r="A63" t="str">
            <v>9543000</v>
          </cell>
          <cell r="B63" t="str">
            <v>Hyd Mn Resv Dams</v>
          </cell>
          <cell r="C63">
            <v>584218.15</v>
          </cell>
          <cell r="H63">
            <v>584218.15</v>
          </cell>
          <cell r="K63">
            <v>584218.15</v>
          </cell>
        </row>
        <row r="64">
          <cell r="A64" t="str">
            <v>9544000</v>
          </cell>
          <cell r="B64" t="str">
            <v>Hyd Mn Electr Plant</v>
          </cell>
          <cell r="C64">
            <v>1050742.47</v>
          </cell>
          <cell r="H64">
            <v>1050742.47</v>
          </cell>
          <cell r="K64">
            <v>1050742.47</v>
          </cell>
        </row>
        <row r="65">
          <cell r="A65" t="str">
            <v>9545000</v>
          </cell>
          <cell r="B65" t="str">
            <v>Hyd Mn Misc Plt Exp</v>
          </cell>
          <cell r="C65">
            <v>4515196.62</v>
          </cell>
          <cell r="H65">
            <v>4515196.62</v>
          </cell>
          <cell r="K65">
            <v>4515196.62</v>
          </cell>
        </row>
        <row r="66">
          <cell r="A66" t="str">
            <v>9546000</v>
          </cell>
          <cell r="B66" t="str">
            <v>Oth Pwr Op Sup &amp; Eng</v>
          </cell>
          <cell r="C66">
            <v>4840779.82</v>
          </cell>
          <cell r="H66">
            <v>4840779.82</v>
          </cell>
          <cell r="K66">
            <v>4840779.82</v>
          </cell>
        </row>
        <row r="67">
          <cell r="A67" t="str">
            <v>9548000</v>
          </cell>
          <cell r="B67" t="str">
            <v>Oth Pwr Op Gen Exp</v>
          </cell>
          <cell r="C67">
            <v>18100264.969999999</v>
          </cell>
          <cell r="H67">
            <v>18100264.969999999</v>
          </cell>
          <cell r="K67">
            <v>18100264.969999999</v>
          </cell>
        </row>
        <row r="68">
          <cell r="A68" t="str">
            <v>9549000</v>
          </cell>
          <cell r="B68" t="str">
            <v>Oth Pwr Op Misc Exp</v>
          </cell>
          <cell r="C68">
            <v>4415005.5999999996</v>
          </cell>
          <cell r="H68">
            <v>4415005.5999999996</v>
          </cell>
          <cell r="K68">
            <v>4415005.5999999996</v>
          </cell>
        </row>
        <row r="69">
          <cell r="A69" t="str">
            <v>9550000</v>
          </cell>
          <cell r="B69" t="str">
            <v>Oth Pwr Op Rents</v>
          </cell>
          <cell r="C69">
            <v>7560836.21</v>
          </cell>
          <cell r="H69">
            <v>7560836.21</v>
          </cell>
          <cell r="K69">
            <v>7560836.21</v>
          </cell>
        </row>
        <row r="70">
          <cell r="A70" t="str">
            <v>9551000</v>
          </cell>
          <cell r="B70" t="str">
            <v>Oth Pwr Mn Sup &amp; Eng</v>
          </cell>
          <cell r="C70">
            <v>527603.26</v>
          </cell>
          <cell r="H70">
            <v>527603.26</v>
          </cell>
          <cell r="K70">
            <v>527603.26</v>
          </cell>
        </row>
        <row r="71">
          <cell r="A71" t="str">
            <v>9552000</v>
          </cell>
          <cell r="B71" t="str">
            <v>Oth Pwr Mn Structure</v>
          </cell>
          <cell r="C71">
            <v>546080.18999999994</v>
          </cell>
          <cell r="H71">
            <v>546080.18999999994</v>
          </cell>
          <cell r="K71">
            <v>546080.18999999994</v>
          </cell>
        </row>
        <row r="72">
          <cell r="A72" t="str">
            <v>9553000</v>
          </cell>
          <cell r="B72" t="str">
            <v>Oth Pwr Mn Equipment</v>
          </cell>
          <cell r="C72">
            <v>23650668.760000002</v>
          </cell>
          <cell r="D72">
            <v>26714.48</v>
          </cell>
          <cell r="H72">
            <v>23650668.760000002</v>
          </cell>
          <cell r="I72">
            <v>26714.48</v>
          </cell>
          <cell r="K72">
            <v>23650668.760000002</v>
          </cell>
        </row>
        <row r="73">
          <cell r="A73" t="str">
            <v>9554000</v>
          </cell>
          <cell r="B73" t="str">
            <v>Oth Pwr Mn Misc Exp</v>
          </cell>
          <cell r="C73">
            <v>1885841.29</v>
          </cell>
          <cell r="D73">
            <v>27415.73</v>
          </cell>
          <cell r="H73">
            <v>1885841.29</v>
          </cell>
          <cell r="I73">
            <v>27415.73</v>
          </cell>
          <cell r="K73">
            <v>1885841.29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D74">
            <v>214268.38</v>
          </cell>
          <cell r="H74">
            <v>28612</v>
          </cell>
          <cell r="I74">
            <v>214268.38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259442.81</v>
          </cell>
          <cell r="I75">
            <v>259442.81</v>
          </cell>
          <cell r="K75">
            <v>259442.81</v>
          </cell>
        </row>
        <row r="76">
          <cell r="A76" t="str">
            <v>9807000</v>
          </cell>
          <cell r="B76" t="str">
            <v>Purchased Gas Exp</v>
          </cell>
          <cell r="D76">
            <v>363310.63</v>
          </cell>
          <cell r="I76">
            <v>363310.63</v>
          </cell>
          <cell r="K76">
            <v>363310.63</v>
          </cell>
        </row>
        <row r="77">
          <cell r="A77" t="str">
            <v>9807500</v>
          </cell>
          <cell r="B77" t="str">
            <v>Oth Purch Gas Exp</v>
          </cell>
          <cell r="D77">
            <v>2931914.68</v>
          </cell>
          <cell r="I77">
            <v>2931914.68</v>
          </cell>
          <cell r="K77">
            <v>2931914.68</v>
          </cell>
        </row>
        <row r="78">
          <cell r="A78" t="str">
            <v>9812000</v>
          </cell>
          <cell r="B78" t="str">
            <v>Gas Used fr Oth Util</v>
          </cell>
          <cell r="D78">
            <v>-60928.03</v>
          </cell>
          <cell r="I78">
            <v>-60928.03</v>
          </cell>
          <cell r="K78">
            <v>-60928.03</v>
          </cell>
        </row>
        <row r="79">
          <cell r="A79" t="str">
            <v>9813000</v>
          </cell>
          <cell r="B79" t="str">
            <v>Oth Gas Supply Exp</v>
          </cell>
          <cell r="D79">
            <v>668961.68999999994</v>
          </cell>
          <cell r="I79">
            <v>668961.68999999994</v>
          </cell>
          <cell r="K79">
            <v>668961.68999999994</v>
          </cell>
        </row>
        <row r="80">
          <cell r="A80" t="str">
            <v>9814000</v>
          </cell>
          <cell r="B80" t="str">
            <v>UGS Op Supv &amp; Eng</v>
          </cell>
          <cell r="D80">
            <v>253983.1</v>
          </cell>
          <cell r="I80">
            <v>253983.1</v>
          </cell>
          <cell r="K80">
            <v>253983.1</v>
          </cell>
        </row>
        <row r="81">
          <cell r="A81" t="str">
            <v>9816000</v>
          </cell>
          <cell r="B81" t="str">
            <v>UGS Op Wells Expense</v>
          </cell>
          <cell r="D81">
            <v>51259.93</v>
          </cell>
          <cell r="I81">
            <v>51259.93</v>
          </cell>
          <cell r="K81">
            <v>51259.93</v>
          </cell>
        </row>
        <row r="82">
          <cell r="A82" t="str">
            <v>9817000</v>
          </cell>
          <cell r="B82" t="str">
            <v>UGS Op Lines Expesne</v>
          </cell>
          <cell r="D82">
            <v>31950.3</v>
          </cell>
          <cell r="I82">
            <v>31950.3</v>
          </cell>
          <cell r="K82">
            <v>31950.3</v>
          </cell>
        </row>
        <row r="83">
          <cell r="A83" t="str">
            <v>9818000</v>
          </cell>
          <cell r="B83" t="str">
            <v>UGS Op Compr Stn Exp</v>
          </cell>
          <cell r="D83">
            <v>329188.65000000002</v>
          </cell>
          <cell r="I83">
            <v>329188.65000000002</v>
          </cell>
          <cell r="K83">
            <v>329188.65000000002</v>
          </cell>
        </row>
        <row r="84">
          <cell r="A84" t="str">
            <v>9819000</v>
          </cell>
          <cell r="B84" t="str">
            <v>UGS Op Compr Stn F&amp;P</v>
          </cell>
          <cell r="D84">
            <v>71764.37</v>
          </cell>
          <cell r="I84">
            <v>71764.37</v>
          </cell>
          <cell r="K84">
            <v>71764.37</v>
          </cell>
        </row>
        <row r="85">
          <cell r="A85" t="str">
            <v>9824000</v>
          </cell>
          <cell r="B85" t="str">
            <v>UGS Op Other Expense</v>
          </cell>
          <cell r="D85">
            <v>69074.62</v>
          </cell>
          <cell r="I85">
            <v>69074.62</v>
          </cell>
          <cell r="K85">
            <v>69074.62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232865.18</v>
          </cell>
          <cell r="I87">
            <v>232865.18</v>
          </cell>
          <cell r="K87">
            <v>232865.18</v>
          </cell>
        </row>
        <row r="88">
          <cell r="A88" t="str">
            <v>9831000</v>
          </cell>
          <cell r="B88" t="str">
            <v>UGS Mn Stuctures</v>
          </cell>
          <cell r="D88">
            <v>98196.75</v>
          </cell>
          <cell r="I88">
            <v>98196.75</v>
          </cell>
          <cell r="K88">
            <v>98196.75</v>
          </cell>
        </row>
        <row r="89">
          <cell r="A89" t="str">
            <v>9832000</v>
          </cell>
          <cell r="B89" t="str">
            <v>UGS Mn Reserv &amp; Well</v>
          </cell>
          <cell r="D89">
            <v>509526.8</v>
          </cell>
          <cell r="I89">
            <v>509526.8</v>
          </cell>
          <cell r="K89">
            <v>509526.8</v>
          </cell>
        </row>
        <row r="90">
          <cell r="A90" t="str">
            <v>9833000</v>
          </cell>
          <cell r="B90" t="str">
            <v>UGS Mn Lines</v>
          </cell>
          <cell r="D90">
            <v>19695.78</v>
          </cell>
          <cell r="I90">
            <v>19695.78</v>
          </cell>
          <cell r="K90">
            <v>19695.78</v>
          </cell>
        </row>
        <row r="91">
          <cell r="A91" t="str">
            <v>9834000</v>
          </cell>
          <cell r="B91" t="str">
            <v>UGS Mn Compr Stn Eq</v>
          </cell>
          <cell r="D91">
            <v>793570.94</v>
          </cell>
          <cell r="I91">
            <v>793570.94</v>
          </cell>
          <cell r="K91">
            <v>793570.94</v>
          </cell>
        </row>
        <row r="92">
          <cell r="A92" t="str">
            <v>9835000</v>
          </cell>
          <cell r="B92" t="str">
            <v>UGS Mn Mea &amp; Reg Stn</v>
          </cell>
          <cell r="D92">
            <v>4492.24</v>
          </cell>
          <cell r="I92">
            <v>4492.24</v>
          </cell>
          <cell r="K92">
            <v>4492.24</v>
          </cell>
        </row>
        <row r="93">
          <cell r="A93" t="str">
            <v>9836000</v>
          </cell>
          <cell r="B93" t="str">
            <v>UGS Mn Purificat Equ</v>
          </cell>
          <cell r="D93">
            <v>12118.66</v>
          </cell>
          <cell r="I93">
            <v>12118.66</v>
          </cell>
          <cell r="K93">
            <v>12118.66</v>
          </cell>
        </row>
        <row r="94">
          <cell r="A94" t="str">
            <v>9837000</v>
          </cell>
          <cell r="B94" t="str">
            <v>UGS Mn Oth Equipment</v>
          </cell>
          <cell r="D94">
            <v>15995.48</v>
          </cell>
          <cell r="I94">
            <v>15995.48</v>
          </cell>
          <cell r="K94">
            <v>15995.48</v>
          </cell>
        </row>
        <row r="95">
          <cell r="A95" t="str">
            <v>9840000</v>
          </cell>
          <cell r="B95" t="str">
            <v>OS Op Supv &amp; Eng</v>
          </cell>
          <cell r="D95">
            <v>52801.29</v>
          </cell>
          <cell r="I95">
            <v>52801.29</v>
          </cell>
          <cell r="K95">
            <v>52801.29</v>
          </cell>
        </row>
        <row r="96">
          <cell r="A96" t="str">
            <v>9841000</v>
          </cell>
          <cell r="B96" t="str">
            <v>OS Op Labor &amp; Exp</v>
          </cell>
          <cell r="D96">
            <v>967897.32</v>
          </cell>
          <cell r="I96">
            <v>967897.32</v>
          </cell>
          <cell r="K96">
            <v>967897.32</v>
          </cell>
        </row>
        <row r="97">
          <cell r="A97" t="str">
            <v>9842000</v>
          </cell>
          <cell r="B97" t="str">
            <v>LNG Otr Storage Rent</v>
          </cell>
          <cell r="D97">
            <v>93549.06</v>
          </cell>
          <cell r="I97">
            <v>93549.06</v>
          </cell>
          <cell r="K97">
            <v>93549.06</v>
          </cell>
        </row>
        <row r="98">
          <cell r="A98" t="str">
            <v>9842200</v>
          </cell>
          <cell r="B98" t="str">
            <v>OS Op Power</v>
          </cell>
          <cell r="D98">
            <v>78018.62</v>
          </cell>
          <cell r="I98">
            <v>78018.62</v>
          </cell>
          <cell r="K98">
            <v>78018.62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5389.76</v>
          </cell>
          <cell r="I100">
            <v>5389.76</v>
          </cell>
          <cell r="K100">
            <v>5389.76</v>
          </cell>
        </row>
        <row r="101">
          <cell r="A101" t="str">
            <v>9843400</v>
          </cell>
          <cell r="B101" t="str">
            <v>OS Mn Purificat Equ</v>
          </cell>
          <cell r="D101">
            <v>253.82</v>
          </cell>
          <cell r="I101">
            <v>253.82</v>
          </cell>
          <cell r="K101">
            <v>253.82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22792.5</v>
          </cell>
          <cell r="I103">
            <v>22792.5</v>
          </cell>
          <cell r="K103">
            <v>22792.5</v>
          </cell>
        </row>
        <row r="104">
          <cell r="A104" t="str">
            <v>9844100</v>
          </cell>
          <cell r="B104" t="str">
            <v>LNG Op Supv &amp; Eng</v>
          </cell>
          <cell r="D104">
            <v>36754.269999999997</v>
          </cell>
          <cell r="I104">
            <v>36754.269999999997</v>
          </cell>
          <cell r="K104">
            <v>36754.269999999997</v>
          </cell>
        </row>
        <row r="105">
          <cell r="A105" t="str">
            <v>9844200</v>
          </cell>
          <cell r="B105" t="str">
            <v>LNG Proc Term LabExp</v>
          </cell>
          <cell r="D105">
            <v>708.52</v>
          </cell>
          <cell r="I105">
            <v>708.52</v>
          </cell>
          <cell r="K105">
            <v>708.52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C107">
            <v>2552066.71</v>
          </cell>
          <cell r="D107">
            <v>1220.8800000000001</v>
          </cell>
          <cell r="H107">
            <v>2552066.71</v>
          </cell>
          <cell r="I107">
            <v>1220.8800000000001</v>
          </cell>
          <cell r="K107">
            <v>1220.8800000000001</v>
          </cell>
        </row>
        <row r="108">
          <cell r="A108" t="str">
            <v>9846200</v>
          </cell>
          <cell r="B108" t="str">
            <v>LNG Other Expenses</v>
          </cell>
          <cell r="C108">
            <v>375603.12</v>
          </cell>
          <cell r="D108">
            <v>10670.89</v>
          </cell>
          <cell r="H108">
            <v>375603.12</v>
          </cell>
          <cell r="I108">
            <v>10670.89</v>
          </cell>
          <cell r="K108">
            <v>10670.89</v>
          </cell>
        </row>
        <row r="109">
          <cell r="A109" t="str">
            <v>9847300</v>
          </cell>
          <cell r="B109" t="str">
            <v>Maint LNG ProcTermEq</v>
          </cell>
          <cell r="C109">
            <v>3431.99</v>
          </cell>
          <cell r="D109">
            <v>852.2</v>
          </cell>
          <cell r="H109">
            <v>3431.99</v>
          </cell>
          <cell r="I109">
            <v>852.2</v>
          </cell>
          <cell r="K109">
            <v>852.2</v>
          </cell>
        </row>
        <row r="110">
          <cell r="A110" t="str">
            <v>9847700</v>
          </cell>
          <cell r="B110" t="str">
            <v>Maint of LNG Comm Eq</v>
          </cell>
          <cell r="C110">
            <v>238398.25</v>
          </cell>
          <cell r="D110">
            <v>3264.14</v>
          </cell>
          <cell r="H110">
            <v>238398.25</v>
          </cell>
          <cell r="I110">
            <v>3264.14</v>
          </cell>
          <cell r="K110">
            <v>3264.14</v>
          </cell>
        </row>
        <row r="111">
          <cell r="A111" t="str">
            <v>9847800</v>
          </cell>
          <cell r="B111" t="str">
            <v>Maint of LNG Othr Eq</v>
          </cell>
          <cell r="C111">
            <v>110380.4</v>
          </cell>
          <cell r="D111">
            <v>0</v>
          </cell>
          <cell r="H111">
            <v>110380.4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27488832.739999998</v>
          </cell>
          <cell r="D112">
            <v>3947.83</v>
          </cell>
          <cell r="H112">
            <v>27488832.739999998</v>
          </cell>
          <cell r="I112">
            <v>3947.83</v>
          </cell>
          <cell r="K112">
            <v>27492780.57</v>
          </cell>
        </row>
        <row r="113">
          <cell r="A113" t="str">
            <v>9560000</v>
          </cell>
          <cell r="B113" t="str">
            <v>Transm Op Supv &amp; Eng</v>
          </cell>
          <cell r="C113">
            <v>2948361.49</v>
          </cell>
          <cell r="H113">
            <v>2948361.49</v>
          </cell>
          <cell r="K113">
            <v>2948361.49</v>
          </cell>
        </row>
        <row r="114">
          <cell r="A114" t="str">
            <v>9561100</v>
          </cell>
          <cell r="B114" t="str">
            <v>Load Disp-Reliabilit</v>
          </cell>
          <cell r="C114">
            <v>44121.51</v>
          </cell>
          <cell r="H114">
            <v>44121.51</v>
          </cell>
          <cell r="K114">
            <v>44121.51</v>
          </cell>
        </row>
        <row r="115">
          <cell r="A115" t="str">
            <v>9561200</v>
          </cell>
          <cell r="B115" t="str">
            <v>Load Disp-Monit &amp; Op</v>
          </cell>
          <cell r="C115">
            <v>3086323.65</v>
          </cell>
          <cell r="H115">
            <v>3086323.65</v>
          </cell>
          <cell r="K115">
            <v>3086323.65</v>
          </cell>
        </row>
        <row r="116">
          <cell r="A116" t="str">
            <v>9561300</v>
          </cell>
          <cell r="B116" t="str">
            <v>Load Disp-Transm Svc</v>
          </cell>
          <cell r="C116">
            <v>1582136.57</v>
          </cell>
          <cell r="H116">
            <v>1582136.57</v>
          </cell>
          <cell r="K116">
            <v>1582136.57</v>
          </cell>
        </row>
        <row r="117">
          <cell r="A117" t="str">
            <v>9561500</v>
          </cell>
          <cell r="B117" t="str">
            <v>Reliab Plng &amp; Stndrd</v>
          </cell>
          <cell r="C117">
            <v>1973660.35</v>
          </cell>
          <cell r="H117">
            <v>1973660.35</v>
          </cell>
          <cell r="K117">
            <v>1973660.35</v>
          </cell>
        </row>
        <row r="118">
          <cell r="A118" t="str">
            <v>9561700</v>
          </cell>
          <cell r="B118" t="str">
            <v>Gen Interconn Study</v>
          </cell>
          <cell r="C118">
            <v>2617424.5699999998</v>
          </cell>
          <cell r="H118">
            <v>2617424.5699999998</v>
          </cell>
          <cell r="K118">
            <v>2617424.5699999998</v>
          </cell>
        </row>
        <row r="119">
          <cell r="A119" t="str">
            <v>9561800</v>
          </cell>
          <cell r="B119" t="str">
            <v>Reliab Plng &amp; SD Svc</v>
          </cell>
          <cell r="C119">
            <v>-1790785.09</v>
          </cell>
          <cell r="H119">
            <v>-1790785.09</v>
          </cell>
          <cell r="K119">
            <v>-1790785.09</v>
          </cell>
        </row>
        <row r="120">
          <cell r="A120" t="str">
            <v>9562000</v>
          </cell>
          <cell r="B120" t="str">
            <v>Trm Op Station Exp</v>
          </cell>
          <cell r="C120">
            <v>1499056.67</v>
          </cell>
          <cell r="H120">
            <v>1499056.67</v>
          </cell>
          <cell r="K120">
            <v>1499056.67</v>
          </cell>
        </row>
        <row r="121">
          <cell r="A121" t="str">
            <v>9563000</v>
          </cell>
          <cell r="B121" t="str">
            <v>Trm Op Ovhd Line Exp</v>
          </cell>
          <cell r="C121">
            <v>-1239425.6399999999</v>
          </cell>
          <cell r="H121">
            <v>-1239425.6399999999</v>
          </cell>
          <cell r="K121">
            <v>-1239425.6399999999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3395901.02</v>
          </cell>
          <cell r="H122">
            <v>3395901.02</v>
          </cell>
          <cell r="K122">
            <v>3395901.02</v>
          </cell>
        </row>
        <row r="123">
          <cell r="A123" t="str">
            <v>9567000</v>
          </cell>
          <cell r="B123" t="str">
            <v>Trm Op Rents</v>
          </cell>
          <cell r="C123">
            <v>351120.35</v>
          </cell>
          <cell r="H123">
            <v>351120.35</v>
          </cell>
          <cell r="K123">
            <v>351120.35</v>
          </cell>
        </row>
        <row r="124">
          <cell r="A124" t="str">
            <v>9568000</v>
          </cell>
          <cell r="B124" t="str">
            <v>Trm Mn Supv &amp; Eng</v>
          </cell>
          <cell r="C124">
            <v>27804.69</v>
          </cell>
          <cell r="D124">
            <v>5528784.2599999998</v>
          </cell>
          <cell r="H124">
            <v>27804.69</v>
          </cell>
          <cell r="I124">
            <v>5528784.2599999998</v>
          </cell>
          <cell r="K124">
            <v>27804.69</v>
          </cell>
        </row>
        <row r="125">
          <cell r="A125" t="str">
            <v>9569000</v>
          </cell>
          <cell r="B125" t="str">
            <v>Trm Mn Structures</v>
          </cell>
          <cell r="C125">
            <v>1083.75</v>
          </cell>
          <cell r="H125">
            <v>1083.75</v>
          </cell>
          <cell r="K125">
            <v>1083.75</v>
          </cell>
        </row>
        <row r="126">
          <cell r="A126" t="str">
            <v>9569200</v>
          </cell>
          <cell r="B126" t="str">
            <v>Trm Mn Comp Software</v>
          </cell>
          <cell r="C126">
            <v>3697.87</v>
          </cell>
          <cell r="H126">
            <v>3697.87</v>
          </cell>
          <cell r="K126">
            <v>3697.87</v>
          </cell>
        </row>
        <row r="127">
          <cell r="A127" t="str">
            <v>9570000</v>
          </cell>
          <cell r="B127" t="str">
            <v>Trm Mn Station Equip</v>
          </cell>
          <cell r="C127">
            <v>2489018.4</v>
          </cell>
          <cell r="H127">
            <v>2489018.4</v>
          </cell>
          <cell r="K127">
            <v>2489018.4</v>
          </cell>
        </row>
        <row r="128">
          <cell r="A128" t="str">
            <v>9571000</v>
          </cell>
          <cell r="B128" t="str">
            <v>Trm Mn Ovhd Lines</v>
          </cell>
          <cell r="C128">
            <v>10438672</v>
          </cell>
          <cell r="H128">
            <v>10438672</v>
          </cell>
          <cell r="K128">
            <v>10438672</v>
          </cell>
        </row>
        <row r="129">
          <cell r="A129" t="str">
            <v>9573000</v>
          </cell>
          <cell r="B129" t="str">
            <v>Trm Mn Misc Transm</v>
          </cell>
          <cell r="C129">
            <v>60660.58</v>
          </cell>
          <cell r="H129">
            <v>60660.58</v>
          </cell>
          <cell r="K129">
            <v>60660.58</v>
          </cell>
        </row>
        <row r="130">
          <cell r="A130" t="str">
            <v>9856000</v>
          </cell>
          <cell r="B130" t="str">
            <v>Trm Op Mains Exp</v>
          </cell>
          <cell r="C130">
            <v>337292.09</v>
          </cell>
          <cell r="D130">
            <v>3947.83</v>
          </cell>
          <cell r="H130">
            <v>337292.09</v>
          </cell>
          <cell r="I130">
            <v>3947.83</v>
          </cell>
          <cell r="K130">
            <v>3947.83</v>
          </cell>
        </row>
        <row r="131">
          <cell r="A131" t="str">
            <v>ZW_DISTRIBUTION_EXP</v>
          </cell>
          <cell r="B131" t="str">
            <v>WUTC Distribution Ex</v>
          </cell>
          <cell r="C131">
            <v>118933286.58</v>
          </cell>
          <cell r="D131">
            <v>66264902.32</v>
          </cell>
          <cell r="H131">
            <v>118933286.58</v>
          </cell>
          <cell r="I131">
            <v>66264902.32</v>
          </cell>
          <cell r="K131">
            <v>185198188.90000001</v>
          </cell>
        </row>
        <row r="132">
          <cell r="A132" t="str">
            <v>9580000</v>
          </cell>
          <cell r="B132" t="str">
            <v>Dis Op Supv &amp; Eng</v>
          </cell>
          <cell r="C132">
            <v>2550485.36</v>
          </cell>
          <cell r="H132">
            <v>2550485.36</v>
          </cell>
          <cell r="K132">
            <v>2550485.36</v>
          </cell>
        </row>
        <row r="133">
          <cell r="A133" t="str">
            <v>9581000</v>
          </cell>
          <cell r="B133" t="str">
            <v>Dis Op Load Dispatch</v>
          </cell>
          <cell r="C133">
            <v>1579689.37</v>
          </cell>
          <cell r="H133">
            <v>1579689.37</v>
          </cell>
          <cell r="K133">
            <v>1579689.37</v>
          </cell>
        </row>
        <row r="134">
          <cell r="A134" t="str">
            <v>9582000</v>
          </cell>
          <cell r="B134" t="str">
            <v>Dis Op Station Exp</v>
          </cell>
          <cell r="C134">
            <v>2363355.41</v>
          </cell>
          <cell r="H134">
            <v>2363355.41</v>
          </cell>
          <cell r="K134">
            <v>2363355.41</v>
          </cell>
        </row>
        <row r="135">
          <cell r="A135" t="str">
            <v>9583000</v>
          </cell>
          <cell r="B135" t="str">
            <v>Dis Op Ovhd Line Exp</v>
          </cell>
          <cell r="C135">
            <v>6146308.0899999999</v>
          </cell>
          <cell r="H135">
            <v>6146308.0899999999</v>
          </cell>
          <cell r="K135">
            <v>6146308.0899999999</v>
          </cell>
        </row>
        <row r="136">
          <cell r="A136" t="str">
            <v>9584000</v>
          </cell>
          <cell r="B136" t="str">
            <v>Dis Op Undg Line Exp</v>
          </cell>
          <cell r="C136">
            <v>5746710.7400000002</v>
          </cell>
          <cell r="H136">
            <v>5746710.7400000002</v>
          </cell>
          <cell r="K136">
            <v>5746710.7400000002</v>
          </cell>
        </row>
        <row r="137">
          <cell r="A137" t="str">
            <v>9586000</v>
          </cell>
          <cell r="B137" t="str">
            <v>Dis Op Meter Exp</v>
          </cell>
          <cell r="C137">
            <v>4500866.5199999996</v>
          </cell>
          <cell r="H137">
            <v>4500866.5199999996</v>
          </cell>
          <cell r="K137">
            <v>4500866.5199999996</v>
          </cell>
        </row>
        <row r="138">
          <cell r="A138" t="str">
            <v>9587000</v>
          </cell>
          <cell r="B138" t="str">
            <v>Dis Op Cust Install</v>
          </cell>
          <cell r="C138">
            <v>6434518.0899999999</v>
          </cell>
          <cell r="H138">
            <v>6434518.0899999999</v>
          </cell>
          <cell r="K138">
            <v>6434518.0899999999</v>
          </cell>
        </row>
        <row r="139">
          <cell r="A139" t="str">
            <v>9588000</v>
          </cell>
          <cell r="B139" t="str">
            <v>Dis Op Misc Expenses</v>
          </cell>
          <cell r="C139">
            <v>14128074.59</v>
          </cell>
          <cell r="H139">
            <v>14128074.59</v>
          </cell>
          <cell r="K139">
            <v>14128074.59</v>
          </cell>
        </row>
        <row r="140">
          <cell r="A140" t="str">
            <v>9589000</v>
          </cell>
          <cell r="B140" t="str">
            <v>Dis Op Rents</v>
          </cell>
          <cell r="C140">
            <v>1301206.3999999999</v>
          </cell>
          <cell r="H140">
            <v>1301206.3999999999</v>
          </cell>
          <cell r="K140">
            <v>1301206.3999999999</v>
          </cell>
        </row>
        <row r="141">
          <cell r="A141" t="str">
            <v>9590000</v>
          </cell>
          <cell r="B141" t="str">
            <v>Dis Mn Supv &amp; Eng</v>
          </cell>
          <cell r="C141">
            <v>224292.85</v>
          </cell>
          <cell r="D141">
            <v>92618.11</v>
          </cell>
          <cell r="H141">
            <v>224292.85</v>
          </cell>
          <cell r="I141">
            <v>92618.11</v>
          </cell>
          <cell r="K141">
            <v>224292.85</v>
          </cell>
        </row>
        <row r="142">
          <cell r="A142" t="str">
            <v>9592000</v>
          </cell>
          <cell r="B142" t="str">
            <v>Dis Mn Station Equip</v>
          </cell>
          <cell r="C142">
            <v>1549017.75</v>
          </cell>
          <cell r="D142">
            <v>29720.15</v>
          </cell>
          <cell r="H142">
            <v>1549017.75</v>
          </cell>
          <cell r="I142">
            <v>29720.15</v>
          </cell>
          <cell r="K142">
            <v>1549017.75</v>
          </cell>
        </row>
        <row r="143">
          <cell r="A143" t="str">
            <v>9593000</v>
          </cell>
          <cell r="B143" t="str">
            <v>Dis Mn Ovhd Lines</v>
          </cell>
          <cell r="C143">
            <v>48977652.780000001</v>
          </cell>
          <cell r="D143">
            <v>2129105.2599999998</v>
          </cell>
          <cell r="H143">
            <v>48977652.780000001</v>
          </cell>
          <cell r="I143">
            <v>2129105.2599999998</v>
          </cell>
          <cell r="K143">
            <v>48977652.780000001</v>
          </cell>
        </row>
        <row r="144">
          <cell r="A144" t="str">
            <v>9594000</v>
          </cell>
          <cell r="B144" t="str">
            <v>Dis Mn Undgrd Lines</v>
          </cell>
          <cell r="C144">
            <v>17749841.690000001</v>
          </cell>
          <cell r="D144">
            <v>63464.77</v>
          </cell>
          <cell r="H144">
            <v>17749841.690000001</v>
          </cell>
          <cell r="I144">
            <v>63464.77</v>
          </cell>
          <cell r="K144">
            <v>17749841.690000001</v>
          </cell>
        </row>
        <row r="145">
          <cell r="A145" t="str">
            <v>9595000</v>
          </cell>
          <cell r="B145" t="str">
            <v>Dis Mn Line Transfor</v>
          </cell>
          <cell r="C145">
            <v>183663.42</v>
          </cell>
          <cell r="D145">
            <v>75271</v>
          </cell>
          <cell r="H145">
            <v>183663.42</v>
          </cell>
          <cell r="I145">
            <v>75271</v>
          </cell>
          <cell r="K145">
            <v>183663.42</v>
          </cell>
        </row>
        <row r="146">
          <cell r="A146" t="str">
            <v>9596000</v>
          </cell>
          <cell r="B146" t="str">
            <v>Dis Mn St Ltng &amp; Sig</v>
          </cell>
          <cell r="C146">
            <v>4702035.6399999997</v>
          </cell>
          <cell r="D146">
            <v>228593.89</v>
          </cell>
          <cell r="H146">
            <v>4702035.6399999997</v>
          </cell>
          <cell r="I146">
            <v>228593.89</v>
          </cell>
          <cell r="K146">
            <v>4702035.6399999997</v>
          </cell>
        </row>
        <row r="147">
          <cell r="A147" t="str">
            <v>9597000</v>
          </cell>
          <cell r="B147" t="str">
            <v>Dis Mn Meters</v>
          </cell>
          <cell r="C147">
            <v>795567.88</v>
          </cell>
          <cell r="D147">
            <v>128115.92</v>
          </cell>
          <cell r="H147">
            <v>795567.88</v>
          </cell>
          <cell r="I147">
            <v>128115.92</v>
          </cell>
          <cell r="K147">
            <v>795567.88</v>
          </cell>
        </row>
        <row r="148">
          <cell r="A148" t="str">
            <v>9870000</v>
          </cell>
          <cell r="B148" t="str">
            <v>Dis Op Supv &amp; Eng</v>
          </cell>
          <cell r="D148">
            <v>1229730.22</v>
          </cell>
          <cell r="I148">
            <v>1229730.22</v>
          </cell>
          <cell r="K148">
            <v>1229730.22</v>
          </cell>
        </row>
        <row r="149">
          <cell r="A149" t="str">
            <v>9871000</v>
          </cell>
          <cell r="B149" t="str">
            <v>Dis Op Load Dispatch</v>
          </cell>
          <cell r="D149">
            <v>383867.57</v>
          </cell>
          <cell r="I149">
            <v>383867.57</v>
          </cell>
          <cell r="K149">
            <v>383867.57</v>
          </cell>
        </row>
        <row r="150">
          <cell r="A150" t="str">
            <v>9874000</v>
          </cell>
          <cell r="B150" t="str">
            <v>Dis Op Mains &amp; Serv</v>
          </cell>
          <cell r="D150">
            <v>23054834.760000002</v>
          </cell>
          <cell r="I150">
            <v>23054834.760000002</v>
          </cell>
          <cell r="K150">
            <v>23054834.760000002</v>
          </cell>
        </row>
        <row r="151">
          <cell r="A151" t="str">
            <v>9875000</v>
          </cell>
          <cell r="B151" t="str">
            <v>Dis Op M &amp; R Stn-Gen</v>
          </cell>
          <cell r="D151">
            <v>1864225.28</v>
          </cell>
          <cell r="I151">
            <v>1864225.28</v>
          </cell>
          <cell r="K151">
            <v>1864225.28</v>
          </cell>
        </row>
        <row r="152">
          <cell r="A152" t="str">
            <v>9876000</v>
          </cell>
          <cell r="B152" t="str">
            <v>Dis Op M &amp; R Stn-Ind</v>
          </cell>
          <cell r="D152">
            <v>1047838.5</v>
          </cell>
          <cell r="I152">
            <v>1047838.5</v>
          </cell>
          <cell r="K152">
            <v>1047838.5</v>
          </cell>
        </row>
        <row r="153">
          <cell r="A153" t="str">
            <v>9878000</v>
          </cell>
          <cell r="B153" t="str">
            <v>Dis Op Mtr &amp; Hou Reg</v>
          </cell>
          <cell r="D153">
            <v>3081784.29</v>
          </cell>
          <cell r="I153">
            <v>3081784.29</v>
          </cell>
          <cell r="K153">
            <v>3081784.29</v>
          </cell>
        </row>
        <row r="154">
          <cell r="A154" t="str">
            <v>9879000</v>
          </cell>
          <cell r="B154" t="str">
            <v>Dis Op Cust Install</v>
          </cell>
          <cell r="D154">
            <v>2216530.7599999998</v>
          </cell>
          <cell r="I154">
            <v>2216530.7599999998</v>
          </cell>
          <cell r="K154">
            <v>2216530.7599999998</v>
          </cell>
        </row>
        <row r="155">
          <cell r="A155" t="str">
            <v>9880000</v>
          </cell>
          <cell r="B155" t="str">
            <v>Dis Op Other Expense</v>
          </cell>
          <cell r="D155">
            <v>15184348.119999999</v>
          </cell>
          <cell r="I155">
            <v>15184348.119999999</v>
          </cell>
          <cell r="K155">
            <v>15184348.119999999</v>
          </cell>
        </row>
        <row r="156">
          <cell r="A156" t="str">
            <v>9881000</v>
          </cell>
          <cell r="B156" t="str">
            <v>Dis Op Rents</v>
          </cell>
          <cell r="D156">
            <v>342169.29</v>
          </cell>
          <cell r="I156">
            <v>342169.29</v>
          </cell>
          <cell r="K156">
            <v>342169.29</v>
          </cell>
        </row>
        <row r="157">
          <cell r="A157" t="str">
            <v>9885000</v>
          </cell>
          <cell r="B157" t="str">
            <v>Dis Mn Supv &amp; Eng</v>
          </cell>
          <cell r="D157">
            <v>67278.759999999995</v>
          </cell>
          <cell r="I157">
            <v>67278.759999999995</v>
          </cell>
          <cell r="K157">
            <v>67278.759999999995</v>
          </cell>
        </row>
        <row r="158">
          <cell r="A158" t="str">
            <v>9886000</v>
          </cell>
          <cell r="B158" t="str">
            <v>Dis Mn Structures</v>
          </cell>
          <cell r="C158">
            <v>8896869.1899999995</v>
          </cell>
          <cell r="D158">
            <v>232749.14</v>
          </cell>
          <cell r="E158">
            <v>2462819.2000000002</v>
          </cell>
          <cell r="F158">
            <v>1447140.21</v>
          </cell>
          <cell r="G158">
            <v>1015678.99</v>
          </cell>
          <cell r="H158">
            <v>10344009.4</v>
          </cell>
          <cell r="I158">
            <v>232749.14</v>
          </cell>
          <cell r="K158">
            <v>232749.14</v>
          </cell>
        </row>
        <row r="159">
          <cell r="A159" t="str">
            <v>9887000</v>
          </cell>
          <cell r="B159" t="str">
            <v>Dis Mn Mains</v>
          </cell>
          <cell r="C159">
            <v>0</v>
          </cell>
          <cell r="D159">
            <v>9644727.8000000007</v>
          </cell>
          <cell r="E159">
            <v>13178.52</v>
          </cell>
          <cell r="F159">
            <v>7681.77</v>
          </cell>
          <cell r="G159">
            <v>5496.75</v>
          </cell>
          <cell r="H159">
            <v>7681.77</v>
          </cell>
          <cell r="I159">
            <v>9644727.8000000007</v>
          </cell>
          <cell r="K159">
            <v>9644727.8000000007</v>
          </cell>
        </row>
        <row r="160">
          <cell r="A160" t="str">
            <v>9889000</v>
          </cell>
          <cell r="B160" t="str">
            <v>Dis Mn M &amp; R Stn-Gen</v>
          </cell>
          <cell r="C160">
            <v>866371.79</v>
          </cell>
          <cell r="D160">
            <v>1116667.33</v>
          </cell>
          <cell r="E160">
            <v>179833.08</v>
          </cell>
          <cell r="F160">
            <v>112881.23</v>
          </cell>
          <cell r="G160">
            <v>66951.850000000006</v>
          </cell>
          <cell r="H160">
            <v>979253.02</v>
          </cell>
          <cell r="I160">
            <v>1116667.33</v>
          </cell>
          <cell r="K160">
            <v>1116667.33</v>
          </cell>
        </row>
        <row r="161">
          <cell r="A161" t="str">
            <v>9890000</v>
          </cell>
          <cell r="B161" t="str">
            <v>Dis Mn M &amp; R Stn-Ind</v>
          </cell>
          <cell r="C161">
            <v>5338.72</v>
          </cell>
          <cell r="D161">
            <v>256828.55</v>
          </cell>
          <cell r="H161">
            <v>5338.72</v>
          </cell>
          <cell r="I161">
            <v>256828.55</v>
          </cell>
          <cell r="K161">
            <v>256828.55</v>
          </cell>
        </row>
        <row r="162">
          <cell r="A162" t="str">
            <v>9892000</v>
          </cell>
          <cell r="B162" t="str">
            <v>Dis Mn Services</v>
          </cell>
          <cell r="D162">
            <v>5584239.96</v>
          </cell>
          <cell r="I162">
            <v>5584239.96</v>
          </cell>
          <cell r="K162">
            <v>5584239.96</v>
          </cell>
        </row>
        <row r="163">
          <cell r="A163" t="str">
            <v>9893000</v>
          </cell>
          <cell r="B163" t="str">
            <v>Dis Mn Mtr &amp; Hou Reg</v>
          </cell>
          <cell r="C163">
            <v>740615.23</v>
          </cell>
          <cell r="D163">
            <v>530279.69999999995</v>
          </cell>
          <cell r="E163">
            <v>2221643.39</v>
          </cell>
          <cell r="F163">
            <v>1294995.94</v>
          </cell>
          <cell r="G163">
            <v>926647.45</v>
          </cell>
          <cell r="H163">
            <v>2035611.17</v>
          </cell>
          <cell r="I163">
            <v>530279.69999999995</v>
          </cell>
          <cell r="K163">
            <v>530279.69999999995</v>
          </cell>
        </row>
        <row r="164">
          <cell r="A164" t="str">
            <v>9894000</v>
          </cell>
          <cell r="B164" t="str">
            <v>Dis Mn Other Equipm</v>
          </cell>
          <cell r="C164">
            <v>94010.21</v>
          </cell>
          <cell r="D164">
            <v>426802.29</v>
          </cell>
          <cell r="H164">
            <v>94010.21</v>
          </cell>
          <cell r="I164">
            <v>426802.29</v>
          </cell>
          <cell r="K164">
            <v>426802.29</v>
          </cell>
        </row>
        <row r="165">
          <cell r="A165" t="str">
            <v>ZW_CUSTOMER_ACCTS_EXP</v>
          </cell>
          <cell r="B165" t="str">
            <v>WUTC Customer Accoun</v>
          </cell>
          <cell r="C165">
            <v>42959418.240000002</v>
          </cell>
          <cell r="D165">
            <v>35282.51</v>
          </cell>
          <cell r="E165">
            <v>32412993.350000001</v>
          </cell>
          <cell r="F165">
            <v>18980066.960000001</v>
          </cell>
          <cell r="G165">
            <v>13432926.390000001</v>
          </cell>
          <cell r="H165">
            <v>61939485.200000003</v>
          </cell>
          <cell r="I165">
            <v>35282.51</v>
          </cell>
          <cell r="K165">
            <v>89916457.400000006</v>
          </cell>
        </row>
        <row r="166">
          <cell r="A166" t="str">
            <v>9901000</v>
          </cell>
          <cell r="B166" t="str">
            <v>Customer Accts Supv</v>
          </cell>
          <cell r="C166">
            <v>0</v>
          </cell>
          <cell r="D166">
            <v>0</v>
          </cell>
          <cell r="E166">
            <v>301279.07</v>
          </cell>
          <cell r="F166">
            <v>175452.84</v>
          </cell>
          <cell r="G166">
            <v>125826.23</v>
          </cell>
          <cell r="H166">
            <v>175452.84</v>
          </cell>
          <cell r="I166">
            <v>125826.23</v>
          </cell>
          <cell r="K166">
            <v>301279.07</v>
          </cell>
        </row>
        <row r="167">
          <cell r="A167" t="str">
            <v>9902000</v>
          </cell>
          <cell r="B167" t="str">
            <v>Meter Reading Exp</v>
          </cell>
          <cell r="C167">
            <v>10996973.130000001</v>
          </cell>
          <cell r="D167">
            <v>9222066.8200000003</v>
          </cell>
          <cell r="E167">
            <v>2248443.2200000002</v>
          </cell>
          <cell r="F167">
            <v>1410520.3</v>
          </cell>
          <cell r="G167">
            <v>837922.92</v>
          </cell>
          <cell r="H167">
            <v>89620.85</v>
          </cell>
          <cell r="I167">
            <v>10059989.74</v>
          </cell>
          <cell r="K167">
            <v>22467483.170000002</v>
          </cell>
        </row>
        <row r="168">
          <cell r="A168" t="str">
            <v>9902100</v>
          </cell>
          <cell r="B168" t="str">
            <v>Meter Reading Exp-E</v>
          </cell>
          <cell r="C168">
            <v>365418.61</v>
          </cell>
          <cell r="D168">
            <v>2505613.87</v>
          </cell>
          <cell r="E168">
            <v>399155.36</v>
          </cell>
          <cell r="F168">
            <v>249108.06</v>
          </cell>
          <cell r="G168">
            <v>150047.29999999999</v>
          </cell>
          <cell r="H168">
            <v>365418.61</v>
          </cell>
          <cell r="I168">
            <v>2655661.17</v>
          </cell>
          <cell r="K168">
            <v>365418.61</v>
          </cell>
        </row>
        <row r="169">
          <cell r="A169" t="str">
            <v>9902200</v>
          </cell>
          <cell r="B169" t="str">
            <v>Meter Reading Exp-G</v>
          </cell>
          <cell r="C169">
            <v>6745083.2800000003</v>
          </cell>
          <cell r="D169">
            <v>394762.75</v>
          </cell>
          <cell r="E169">
            <v>240679.18</v>
          </cell>
          <cell r="F169">
            <v>156732.26</v>
          </cell>
          <cell r="G169">
            <v>83946.92</v>
          </cell>
          <cell r="H169">
            <v>6901815.54</v>
          </cell>
          <cell r="I169">
            <v>394762.75</v>
          </cell>
          <cell r="K169">
            <v>394762.75</v>
          </cell>
        </row>
        <row r="170">
          <cell r="A170" t="str">
            <v>9903000</v>
          </cell>
          <cell r="B170" t="str">
            <v>Customer Rec &amp; Coll</v>
          </cell>
          <cell r="C170">
            <v>10336225.220000001</v>
          </cell>
          <cell r="D170">
            <v>304313.12</v>
          </cell>
          <cell r="E170">
            <v>29837396.469999999</v>
          </cell>
          <cell r="F170">
            <v>17377116.190000001</v>
          </cell>
          <cell r="G170">
            <v>12460280.279999999</v>
          </cell>
          <cell r="H170">
            <v>27713341.41</v>
          </cell>
          <cell r="I170">
            <v>12764593.4</v>
          </cell>
          <cell r="K170">
            <v>40477934.810000002</v>
          </cell>
        </row>
        <row r="171">
          <cell r="A171" t="str">
            <v>9903100</v>
          </cell>
          <cell r="B171" t="str">
            <v>Cust Rec Col Exp-E</v>
          </cell>
          <cell r="C171">
            <v>1116511.45</v>
          </cell>
          <cell r="D171">
            <v>0</v>
          </cell>
          <cell r="E171">
            <v>-15929.75</v>
          </cell>
          <cell r="F171">
            <v>-9285.4699999999993</v>
          </cell>
          <cell r="G171">
            <v>-6644.28</v>
          </cell>
          <cell r="H171">
            <v>1116511.45</v>
          </cell>
          <cell r="I171">
            <v>-6644.28</v>
          </cell>
          <cell r="K171">
            <v>1116511.45</v>
          </cell>
        </row>
        <row r="172">
          <cell r="A172" t="str">
            <v>9903200</v>
          </cell>
          <cell r="B172" t="str">
            <v>Cust Rec Col Exp-G</v>
          </cell>
          <cell r="C172">
            <v>7912173.9699999997</v>
          </cell>
          <cell r="D172">
            <v>468569.12</v>
          </cell>
          <cell r="H172">
            <v>7912173.9699999997</v>
          </cell>
          <cell r="I172">
            <v>468569.12</v>
          </cell>
          <cell r="K172">
            <v>468569.12</v>
          </cell>
        </row>
        <row r="173">
          <cell r="A173" t="str">
            <v>9904000</v>
          </cell>
          <cell r="B173" t="str">
            <v>Uncollectible Accts</v>
          </cell>
          <cell r="C173">
            <v>19668196.309999999</v>
          </cell>
          <cell r="D173">
            <v>4154334</v>
          </cell>
          <cell r="E173">
            <v>25874.59</v>
          </cell>
          <cell r="F173">
            <v>16977.63</v>
          </cell>
          <cell r="G173">
            <v>8896.9599999999991</v>
          </cell>
          <cell r="H173">
            <v>7912173.9699999997</v>
          </cell>
          <cell r="I173">
            <v>1347190.96</v>
          </cell>
          <cell r="K173">
            <v>23848404.899999999</v>
          </cell>
        </row>
        <row r="174">
          <cell r="A174" t="str">
            <v>9905000</v>
          </cell>
          <cell r="B174" t="str">
            <v>Misc Cust Accts Exp</v>
          </cell>
          <cell r="C174">
            <v>476093.52</v>
          </cell>
          <cell r="D174">
            <v>1371833.09</v>
          </cell>
          <cell r="E174">
            <v>7898799.6299999999</v>
          </cell>
          <cell r="F174">
            <v>5130049.13</v>
          </cell>
          <cell r="G174">
            <v>2768750.5</v>
          </cell>
          <cell r="H174">
            <v>476093.52</v>
          </cell>
          <cell r="I174">
            <v>4140583.59</v>
          </cell>
          <cell r="K174">
            <v>476093.52</v>
          </cell>
        </row>
        <row r="175">
          <cell r="A175" t="str">
            <v>ZW_CUSTOMER_SERV_EXP</v>
          </cell>
          <cell r="B175" t="str">
            <v>WUTC Customer Servic</v>
          </cell>
          <cell r="C175">
            <v>45977969.390000001</v>
          </cell>
          <cell r="D175">
            <v>10401654.99</v>
          </cell>
          <cell r="E175">
            <v>3656938.58</v>
          </cell>
          <cell r="F175">
            <v>2146158.25</v>
          </cell>
          <cell r="G175">
            <v>1510780.33</v>
          </cell>
          <cell r="H175">
            <v>48124127.640000001</v>
          </cell>
          <cell r="I175">
            <v>11912435.32</v>
          </cell>
          <cell r="K175">
            <v>60036562.960000001</v>
          </cell>
        </row>
        <row r="176">
          <cell r="A176" t="str">
            <v>9908010</v>
          </cell>
          <cell r="B176" t="str">
            <v>Customer Serv Exp</v>
          </cell>
          <cell r="C176">
            <v>44032168.43</v>
          </cell>
          <cell r="D176">
            <v>10133287.869999999</v>
          </cell>
          <cell r="E176">
            <v>701546.25</v>
          </cell>
          <cell r="F176">
            <v>425018.03</v>
          </cell>
          <cell r="G176">
            <v>276528.21999999997</v>
          </cell>
          <cell r="H176">
            <v>44457186.460000001</v>
          </cell>
          <cell r="I176">
            <v>10409816.09</v>
          </cell>
          <cell r="K176">
            <v>54867002.549999997</v>
          </cell>
        </row>
        <row r="177">
          <cell r="A177" t="str">
            <v>9909000</v>
          </cell>
          <cell r="B177" t="str">
            <v>Infor &amp; Inst Adv Exp</v>
          </cell>
          <cell r="C177">
            <v>626407.17000000004</v>
          </cell>
          <cell r="D177">
            <v>268367.12</v>
          </cell>
          <cell r="E177">
            <v>3183295.77</v>
          </cell>
          <cell r="F177">
            <v>1853787.23</v>
          </cell>
          <cell r="G177">
            <v>1329508.54</v>
          </cell>
          <cell r="H177">
            <v>2480194.4</v>
          </cell>
          <cell r="I177">
            <v>1597875.66</v>
          </cell>
          <cell r="K177">
            <v>4078070.06</v>
          </cell>
        </row>
        <row r="178">
          <cell r="A178" t="str">
            <v>9910000</v>
          </cell>
          <cell r="B178" t="str">
            <v>Misc Cust Serv Exp</v>
          </cell>
          <cell r="C178">
            <v>0</v>
          </cell>
          <cell r="D178">
            <v>0</v>
          </cell>
          <cell r="E178">
            <v>213.83</v>
          </cell>
          <cell r="F178">
            <v>124.55</v>
          </cell>
          <cell r="G178">
            <v>89.28</v>
          </cell>
          <cell r="H178">
            <v>124.55</v>
          </cell>
          <cell r="I178">
            <v>89.28</v>
          </cell>
          <cell r="K178">
            <v>213.83</v>
          </cell>
        </row>
        <row r="179">
          <cell r="A179" t="str">
            <v>9912000</v>
          </cell>
          <cell r="B179" t="str">
            <v>Demonstr &amp; Sell Exp</v>
          </cell>
          <cell r="C179">
            <v>1319393.79</v>
          </cell>
          <cell r="D179">
            <v>0</v>
          </cell>
          <cell r="E179">
            <v>-228117.27</v>
          </cell>
          <cell r="F179">
            <v>-132771.56</v>
          </cell>
          <cell r="G179">
            <v>-95345.71</v>
          </cell>
          <cell r="H179">
            <v>1186622.23</v>
          </cell>
          <cell r="I179">
            <v>-95345.71</v>
          </cell>
          <cell r="K179">
            <v>1091276.52</v>
          </cell>
        </row>
        <row r="180">
          <cell r="A180" t="str">
            <v>ZW_CONSERV_AMORTIZATION</v>
          </cell>
          <cell r="B180" t="str">
            <v>WUTC Conservation Am</v>
          </cell>
          <cell r="C180">
            <v>98426371.730000004</v>
          </cell>
          <cell r="D180">
            <v>25924825.43</v>
          </cell>
          <cell r="E180">
            <v>479522.17</v>
          </cell>
          <cell r="F180">
            <v>279513.52</v>
          </cell>
          <cell r="G180">
            <v>200008.65</v>
          </cell>
          <cell r="H180">
            <v>98426371.730000004</v>
          </cell>
          <cell r="I180">
            <v>25924825.43</v>
          </cell>
          <cell r="K180">
            <v>124351197.16</v>
          </cell>
        </row>
        <row r="181">
          <cell r="A181" t="str">
            <v>9908020</v>
          </cell>
          <cell r="B181" t="str">
            <v>Conserv Amortization</v>
          </cell>
          <cell r="C181">
            <v>98426371.730000004</v>
          </cell>
          <cell r="D181">
            <v>25924825.43</v>
          </cell>
          <cell r="E181">
            <v>71243.75</v>
          </cell>
          <cell r="F181">
            <v>26965.18</v>
          </cell>
          <cell r="G181">
            <v>44278.57</v>
          </cell>
          <cell r="H181">
            <v>98426371.730000004</v>
          </cell>
          <cell r="I181">
            <v>25924825.43</v>
          </cell>
          <cell r="K181">
            <v>124351197.16</v>
          </cell>
        </row>
        <row r="182">
          <cell r="A182" t="str">
            <v>ZW_ADMIN_GEN_EXP</v>
          </cell>
          <cell r="B182" t="str">
            <v>WUTC Admin &amp; General</v>
          </cell>
          <cell r="C182">
            <v>74691982.569999993</v>
          </cell>
          <cell r="D182">
            <v>24478197.469999999</v>
          </cell>
          <cell r="E182">
            <v>153511735.22</v>
          </cell>
          <cell r="F182">
            <v>99876393.430000007</v>
          </cell>
          <cell r="G182">
            <v>53635341.789999999</v>
          </cell>
          <cell r="H182">
            <v>174568376</v>
          </cell>
          <cell r="I182">
            <v>78113539.260000005</v>
          </cell>
          <cell r="K182">
            <v>252681915.25999999</v>
          </cell>
        </row>
        <row r="183">
          <cell r="A183" t="str">
            <v>9920000</v>
          </cell>
          <cell r="B183" t="str">
            <v>Admin &amp; Gen Salaries</v>
          </cell>
          <cell r="C183">
            <v>12278916.039999999</v>
          </cell>
          <cell r="D183">
            <v>1187856.78</v>
          </cell>
          <cell r="E183">
            <v>99690342.599999994</v>
          </cell>
          <cell r="F183">
            <v>65415110.359999999</v>
          </cell>
          <cell r="G183">
            <v>34275232.240000002</v>
          </cell>
          <cell r="H183">
            <v>5626.01</v>
          </cell>
          <cell r="I183">
            <v>35463089.020000003</v>
          </cell>
          <cell r="K183">
            <v>113157115.42</v>
          </cell>
        </row>
        <row r="184">
          <cell r="A184" t="str">
            <v>9921000</v>
          </cell>
          <cell r="B184" t="str">
            <v>Office Suppies &amp; Exp</v>
          </cell>
          <cell r="C184">
            <v>395287.71</v>
          </cell>
          <cell r="D184">
            <v>155918.20000000001</v>
          </cell>
          <cell r="E184">
            <v>9665333.2200000007</v>
          </cell>
          <cell r="F184">
            <v>6342311.7599999998</v>
          </cell>
          <cell r="G184">
            <v>3323021.46</v>
          </cell>
          <cell r="H184">
            <v>6737599.4699999997</v>
          </cell>
          <cell r="I184">
            <v>3478939.66</v>
          </cell>
          <cell r="K184">
            <v>10216539.130000001</v>
          </cell>
        </row>
        <row r="185">
          <cell r="A185" t="str">
            <v>9922000</v>
          </cell>
          <cell r="B185" t="str">
            <v>Admin Exp Transf-Cr</v>
          </cell>
          <cell r="C185">
            <v>-247731.84</v>
          </cell>
          <cell r="D185">
            <v>-129807.08</v>
          </cell>
          <cell r="E185">
            <v>-47676872.380000003</v>
          </cell>
          <cell r="F185">
            <v>-31283034.280000001</v>
          </cell>
          <cell r="G185">
            <v>-16393838.1</v>
          </cell>
          <cell r="H185">
            <v>-31530766.120000001</v>
          </cell>
          <cell r="I185">
            <v>-16523645.18</v>
          </cell>
          <cell r="K185">
            <v>-48054411.299999997</v>
          </cell>
        </row>
        <row r="186">
          <cell r="A186" t="str">
            <v>9923000</v>
          </cell>
          <cell r="B186" t="str">
            <v>Outside Svc Employed</v>
          </cell>
          <cell r="C186">
            <v>6207535.1500000004</v>
          </cell>
          <cell r="D186">
            <v>66804.37</v>
          </cell>
          <cell r="E186">
            <v>20827163.77</v>
          </cell>
          <cell r="F186">
            <v>13666660.74</v>
          </cell>
          <cell r="G186">
            <v>7160503.0300000003</v>
          </cell>
          <cell r="H186">
            <v>19874195.890000001</v>
          </cell>
          <cell r="I186">
            <v>66804.37</v>
          </cell>
          <cell r="K186">
            <v>31021904.690000001</v>
          </cell>
        </row>
        <row r="187">
          <cell r="A187" t="str">
            <v>9924000</v>
          </cell>
          <cell r="B187" t="str">
            <v>Property Insurance</v>
          </cell>
          <cell r="C187">
            <v>7132736.6900000004</v>
          </cell>
          <cell r="D187">
            <v>386322.23</v>
          </cell>
          <cell r="E187">
            <v>-422463.11</v>
          </cell>
          <cell r="F187">
            <v>-250578.34</v>
          </cell>
          <cell r="G187">
            <v>-171884.77</v>
          </cell>
          <cell r="H187">
            <v>6882158.3499999996</v>
          </cell>
          <cell r="I187">
            <v>214437.46</v>
          </cell>
          <cell r="K187">
            <v>7096595.8099999996</v>
          </cell>
        </row>
        <row r="188">
          <cell r="A188" t="str">
            <v>9925000</v>
          </cell>
          <cell r="B188" t="str">
            <v>Injuries and Damages</v>
          </cell>
          <cell r="C188">
            <v>4232478.3</v>
          </cell>
          <cell r="D188">
            <v>1026965.36</v>
          </cell>
          <cell r="E188">
            <v>7621158.4100000001</v>
          </cell>
          <cell r="F188">
            <v>4437669.68</v>
          </cell>
          <cell r="G188">
            <v>3183488.73</v>
          </cell>
          <cell r="H188">
            <v>8670147.9800000004</v>
          </cell>
          <cell r="I188">
            <v>4210454.09</v>
          </cell>
          <cell r="K188">
            <v>12880602.07</v>
          </cell>
        </row>
        <row r="189">
          <cell r="A189" t="str">
            <v>9926000</v>
          </cell>
          <cell r="B189" t="str">
            <v>Employee Pen &amp; Ben</v>
          </cell>
          <cell r="C189">
            <v>21462775.190000001</v>
          </cell>
          <cell r="D189">
            <v>7684006.8200000003</v>
          </cell>
          <cell r="E189">
            <v>12940392.970000001</v>
          </cell>
          <cell r="F189">
            <v>8170983.9800000004</v>
          </cell>
          <cell r="G189">
            <v>4769408.99</v>
          </cell>
          <cell r="H189">
            <v>29633759.170000002</v>
          </cell>
          <cell r="I189">
            <v>12453415.810000001</v>
          </cell>
          <cell r="K189">
            <v>42087174.979999997</v>
          </cell>
        </row>
        <row r="190">
          <cell r="A190" t="str">
            <v>9928000</v>
          </cell>
          <cell r="B190" t="str">
            <v>Reg Commission Exp</v>
          </cell>
          <cell r="C190">
            <v>17826632.460000001</v>
          </cell>
          <cell r="D190">
            <v>8151791.3899999997</v>
          </cell>
          <cell r="E190">
            <v>2430356.96</v>
          </cell>
          <cell r="F190">
            <v>1594405.19</v>
          </cell>
          <cell r="G190">
            <v>835951.77</v>
          </cell>
          <cell r="H190">
            <v>19421037.649999999</v>
          </cell>
          <cell r="I190">
            <v>8987743.1600000001</v>
          </cell>
          <cell r="K190">
            <v>28408780.809999999</v>
          </cell>
        </row>
        <row r="191">
          <cell r="A191" t="str">
            <v>9930100</v>
          </cell>
          <cell r="B191" t="str">
            <v>Gen Advertising Exp</v>
          </cell>
          <cell r="C191">
            <v>70347.070000000007</v>
          </cell>
          <cell r="D191">
            <v>0</v>
          </cell>
          <cell r="E191">
            <v>335.49</v>
          </cell>
          <cell r="F191">
            <v>220.28</v>
          </cell>
          <cell r="G191">
            <v>115.21</v>
          </cell>
          <cell r="H191">
            <v>70567.350000000006</v>
          </cell>
          <cell r="I191">
            <v>115.21</v>
          </cell>
          <cell r="K191">
            <v>70682.559999999998</v>
          </cell>
        </row>
        <row r="192">
          <cell r="A192" t="str">
            <v>9930200</v>
          </cell>
          <cell r="B192" t="str">
            <v>Misc General Exp</v>
          </cell>
          <cell r="C192">
            <v>1516761.6</v>
          </cell>
          <cell r="D192">
            <v>559482.59</v>
          </cell>
          <cell r="E192">
            <v>10736774.109999999</v>
          </cell>
          <cell r="F192">
            <v>7045364.2000000002</v>
          </cell>
          <cell r="G192">
            <v>3691409.91</v>
          </cell>
          <cell r="H192">
            <v>8562125.8000000007</v>
          </cell>
          <cell r="I192">
            <v>4250892.5</v>
          </cell>
          <cell r="K192">
            <v>12813018.300000001</v>
          </cell>
        </row>
        <row r="193">
          <cell r="A193" t="str">
            <v>9931000</v>
          </cell>
          <cell r="B193" t="str">
            <v>Rents</v>
          </cell>
          <cell r="C193">
            <v>2614561.75</v>
          </cell>
          <cell r="D193">
            <v>22576.61</v>
          </cell>
          <cell r="E193">
            <v>11892266.439999999</v>
          </cell>
          <cell r="F193">
            <v>7803151.54</v>
          </cell>
          <cell r="G193">
            <v>4089114.9</v>
          </cell>
          <cell r="H193">
            <v>10417713.289999999</v>
          </cell>
          <cell r="I193">
            <v>4111691.51</v>
          </cell>
          <cell r="K193">
            <v>14529404.800000001</v>
          </cell>
        </row>
        <row r="194">
          <cell r="A194" t="str">
            <v>9932000</v>
          </cell>
          <cell r="B194" t="str">
            <v>Gas Maint of Gen Plt</v>
          </cell>
          <cell r="C194">
            <v>765741.27</v>
          </cell>
          <cell r="D194">
            <v>1445878.8</v>
          </cell>
          <cell r="H194">
            <v>765741.27</v>
          </cell>
          <cell r="I194">
            <v>1445878.8</v>
          </cell>
          <cell r="K194">
            <v>1445878.8</v>
          </cell>
        </row>
        <row r="195">
          <cell r="A195" t="str">
            <v>9935000</v>
          </cell>
          <cell r="B195" t="str">
            <v>Ele Maint of Gen Plt</v>
          </cell>
          <cell r="C195">
            <v>1201682.45</v>
          </cell>
          <cell r="D195">
            <v>0</v>
          </cell>
          <cell r="E195">
            <v>25806946.739999998</v>
          </cell>
          <cell r="F195">
            <v>16934128.32</v>
          </cell>
          <cell r="G195">
            <v>8872818.4199999999</v>
          </cell>
          <cell r="H195">
            <v>18135810.77</v>
          </cell>
          <cell r="I195">
            <v>8872818.4199999999</v>
          </cell>
          <cell r="K195">
            <v>27008629.190000001</v>
          </cell>
        </row>
        <row r="196">
          <cell r="A196" t="str">
            <v>ZW_DEPR_DEPL_AMORTIZ</v>
          </cell>
          <cell r="B196" t="str">
            <v>WUTC Depreciation, D</v>
          </cell>
          <cell r="C196">
            <v>509949010.13</v>
          </cell>
          <cell r="D196">
            <v>485186.46</v>
          </cell>
          <cell r="E196">
            <v>95694397.469999999</v>
          </cell>
          <cell r="F196">
            <v>62788487.770000003</v>
          </cell>
          <cell r="G196">
            <v>32905909.699999999</v>
          </cell>
          <cell r="H196">
            <v>572737497.89999998</v>
          </cell>
          <cell r="I196">
            <v>485186.46</v>
          </cell>
          <cell r="K196">
            <v>992903222.19000006</v>
          </cell>
        </row>
        <row r="197">
          <cell r="A197" t="str">
            <v>ZW_DEPRECIATION</v>
          </cell>
          <cell r="B197" t="str">
            <v>WUTC Depreciation</v>
          </cell>
          <cell r="C197">
            <v>389583678.13999999</v>
          </cell>
          <cell r="D197">
            <v>170986682.27000001</v>
          </cell>
          <cell r="E197">
            <v>27772814.629999999</v>
          </cell>
          <cell r="F197">
            <v>18222783.710000001</v>
          </cell>
          <cell r="G197">
            <v>9550030.9199999999</v>
          </cell>
          <cell r="H197">
            <v>2853758</v>
          </cell>
          <cell r="I197">
            <v>180536713.19</v>
          </cell>
          <cell r="K197">
            <v>588343175.03999996</v>
          </cell>
        </row>
        <row r="198">
          <cell r="A198" t="str">
            <v>9403000</v>
          </cell>
          <cell r="B198" t="str">
            <v>Depreciation Expense</v>
          </cell>
          <cell r="C198">
            <v>386143146.29000002</v>
          </cell>
          <cell r="D198">
            <v>170664677.49000001</v>
          </cell>
          <cell r="E198">
            <v>27612630.469999999</v>
          </cell>
          <cell r="F198">
            <v>18117678.890000001</v>
          </cell>
          <cell r="G198">
            <v>9494951.5800000001</v>
          </cell>
          <cell r="H198">
            <v>2853758</v>
          </cell>
          <cell r="I198">
            <v>180159629.06999999</v>
          </cell>
          <cell r="K198">
            <v>584420454.25</v>
          </cell>
        </row>
        <row r="199">
          <cell r="A199" t="str">
            <v>9403100</v>
          </cell>
          <cell r="B199" t="str">
            <v>Dep Exp Asset Retire</v>
          </cell>
          <cell r="C199">
            <v>3440531.85</v>
          </cell>
          <cell r="D199">
            <v>322004.78000000003</v>
          </cell>
          <cell r="E199">
            <v>160184.16</v>
          </cell>
          <cell r="F199">
            <v>105104.82</v>
          </cell>
          <cell r="G199">
            <v>55079.34</v>
          </cell>
          <cell r="H199">
            <v>545820.86</v>
          </cell>
          <cell r="I199">
            <v>9240193.6500000004</v>
          </cell>
          <cell r="K199">
            <v>3922720.79</v>
          </cell>
        </row>
        <row r="200">
          <cell r="A200" t="str">
            <v>ZW_AMORTIZATION</v>
          </cell>
          <cell r="B200" t="str">
            <v>WUTC Amortization</v>
          </cell>
          <cell r="C200">
            <v>25514587.82</v>
          </cell>
          <cell r="D200">
            <v>5309289.4400000004</v>
          </cell>
          <cell r="E200">
            <v>67921582.840000004</v>
          </cell>
          <cell r="F200">
            <v>44565704.060000002</v>
          </cell>
          <cell r="G200">
            <v>23355878.780000001</v>
          </cell>
          <cell r="H200">
            <v>5951964.7999999998</v>
          </cell>
          <cell r="I200">
            <v>41391824.060000002</v>
          </cell>
          <cell r="K200">
            <v>98745460.099999994</v>
          </cell>
        </row>
        <row r="201">
          <cell r="A201" t="str">
            <v>9404000</v>
          </cell>
          <cell r="B201" t="str">
            <v>Amort of Limitd-Term</v>
          </cell>
          <cell r="C201">
            <v>13013191.57</v>
          </cell>
          <cell r="D201">
            <v>0</v>
          </cell>
          <cell r="E201">
            <v>67891309.75</v>
          </cell>
          <cell r="F201">
            <v>44545840.479999997</v>
          </cell>
          <cell r="G201">
            <v>23345469.27</v>
          </cell>
          <cell r="H201">
            <v>-5354233.6900000004</v>
          </cell>
          <cell r="I201">
            <v>-32310645.489999998</v>
          </cell>
          <cell r="K201">
            <v>80904501.319999993</v>
          </cell>
        </row>
        <row r="202">
          <cell r="A202" t="str">
            <v>9406000</v>
          </cell>
          <cell r="B202" t="str">
            <v>Amor of Plnt Acq Adj</v>
          </cell>
          <cell r="C202">
            <v>9525619.4199999999</v>
          </cell>
          <cell r="H202">
            <v>9525619.4199999999</v>
          </cell>
          <cell r="K202">
            <v>9525619.4199999999</v>
          </cell>
        </row>
        <row r="203">
          <cell r="A203" t="str">
            <v>9411000</v>
          </cell>
          <cell r="B203" t="str">
            <v>Accretion Expense</v>
          </cell>
          <cell r="C203">
            <v>2975776.83</v>
          </cell>
          <cell r="D203">
            <v>330397.34000000003</v>
          </cell>
          <cell r="E203">
            <v>30273.09</v>
          </cell>
          <cell r="F203">
            <v>19863.580000000002</v>
          </cell>
          <cell r="G203">
            <v>10409.51</v>
          </cell>
          <cell r="H203">
            <v>472.58</v>
          </cell>
          <cell r="I203">
            <v>159015.07999999999</v>
          </cell>
          <cell r="K203">
            <v>3336447.26</v>
          </cell>
        </row>
        <row r="204">
          <cell r="A204" t="str">
            <v>9404300</v>
          </cell>
          <cell r="B204" t="str">
            <v>Amort of Lim-Ter Gas</v>
          </cell>
          <cell r="C204">
            <v>18749425.420000002</v>
          </cell>
          <cell r="D204">
            <v>4978892.0999999996</v>
          </cell>
          <cell r="E204">
            <v>658431.54</v>
          </cell>
          <cell r="F204">
            <v>423799.03999999998</v>
          </cell>
          <cell r="G204">
            <v>234632.5</v>
          </cell>
          <cell r="H204">
            <v>19173224.460000001</v>
          </cell>
          <cell r="I204">
            <v>4978892.0999999996</v>
          </cell>
          <cell r="K204">
            <v>4978892.0999999996</v>
          </cell>
        </row>
        <row r="205">
          <cell r="A205" t="str">
            <v>ZW_AMORTIZ_PROP_LOSS</v>
          </cell>
          <cell r="B205" t="str">
            <v>WUTC Amortization of</v>
          </cell>
          <cell r="C205">
            <v>34245096</v>
          </cell>
          <cell r="D205">
            <v>6880063.0999999996</v>
          </cell>
          <cell r="E205">
            <v>658431.54</v>
          </cell>
          <cell r="F205">
            <v>423799.03999999998</v>
          </cell>
          <cell r="G205">
            <v>234632.5</v>
          </cell>
          <cell r="H205">
            <v>34245096</v>
          </cell>
          <cell r="I205">
            <v>7114695.5999999996</v>
          </cell>
          <cell r="K205">
            <v>34245096</v>
          </cell>
        </row>
        <row r="206">
          <cell r="A206" t="str">
            <v>9407000</v>
          </cell>
          <cell r="B206" t="str">
            <v>Amor of Prop Loss Un</v>
          </cell>
          <cell r="C206">
            <v>34245096</v>
          </cell>
          <cell r="D206">
            <v>879474.9</v>
          </cell>
          <cell r="H206">
            <v>34245096</v>
          </cell>
          <cell r="I206">
            <v>879474.9</v>
          </cell>
          <cell r="K206">
            <v>34245096</v>
          </cell>
        </row>
        <row r="207">
          <cell r="A207" t="str">
            <v>ZW_OTHER_OPERATING_EXP</v>
          </cell>
          <cell r="B207" t="str">
            <v>WUTC Other Operating</v>
          </cell>
          <cell r="C207">
            <v>60605648.170000002</v>
          </cell>
          <cell r="D207">
            <v>210963842.88</v>
          </cell>
          <cell r="H207">
            <v>60605648.170000002</v>
          </cell>
          <cell r="I207">
            <v>210963842.88</v>
          </cell>
          <cell r="K207">
            <v>271569491.05000001</v>
          </cell>
        </row>
        <row r="208">
          <cell r="A208" t="str">
            <v>9407300</v>
          </cell>
          <cell r="B208" t="str">
            <v>Regulatory Debits</v>
          </cell>
          <cell r="C208">
            <v>75926665.379999995</v>
          </cell>
          <cell r="D208">
            <v>579702039.10000002</v>
          </cell>
          <cell r="H208">
            <v>75926665.379999995</v>
          </cell>
          <cell r="I208">
            <v>579702039.10000002</v>
          </cell>
          <cell r="K208">
            <v>655628704.48000002</v>
          </cell>
        </row>
        <row r="209">
          <cell r="A209" t="str">
            <v>9407400</v>
          </cell>
          <cell r="B209" t="str">
            <v>Regulatory Credits</v>
          </cell>
          <cell r="C209">
            <v>-14698094.210000001</v>
          </cell>
          <cell r="D209">
            <v>-370646377.18000001</v>
          </cell>
          <cell r="H209">
            <v>-14698094.210000001</v>
          </cell>
          <cell r="I209">
            <v>-370646377.18000001</v>
          </cell>
          <cell r="K209">
            <v>-385344471.38999999</v>
          </cell>
        </row>
        <row r="210">
          <cell r="A210" t="str">
            <v>9411600</v>
          </cell>
          <cell r="B210" t="str">
            <v>Gns from Disposition</v>
          </cell>
          <cell r="C210">
            <v>-628593.96</v>
          </cell>
          <cell r="D210">
            <v>2084104.47</v>
          </cell>
          <cell r="H210">
            <v>-628593.96</v>
          </cell>
          <cell r="I210">
            <v>2084104.47</v>
          </cell>
          <cell r="K210">
            <v>-628593.96</v>
          </cell>
        </row>
        <row r="211">
          <cell r="A211" t="str">
            <v>9411700</v>
          </cell>
          <cell r="B211" t="str">
            <v>Lss from Disposition</v>
          </cell>
          <cell r="C211">
            <v>5670.96</v>
          </cell>
          <cell r="D211">
            <v>1908180.96</v>
          </cell>
          <cell r="H211">
            <v>5670.96</v>
          </cell>
          <cell r="I211">
            <v>1908180.96</v>
          </cell>
          <cell r="K211">
            <v>1913851.92</v>
          </cell>
        </row>
        <row r="212">
          <cell r="A212" t="str">
            <v>ZW_TAXES_OTHER_INC_TAX</v>
          </cell>
          <cell r="B212" t="str">
            <v>WUTC Taxes Other Tha</v>
          </cell>
          <cell r="C212">
            <v>266930797.62</v>
          </cell>
          <cell r="D212">
            <v>121350800.58</v>
          </cell>
          <cell r="E212">
            <v>8578478.8599999994</v>
          </cell>
          <cell r="F212">
            <v>5521580.1299999999</v>
          </cell>
          <cell r="G212">
            <v>3056898.73</v>
          </cell>
          <cell r="H212">
            <v>272452377.75</v>
          </cell>
          <cell r="I212">
            <v>124407699.31</v>
          </cell>
          <cell r="K212">
            <v>396860077.06</v>
          </cell>
        </row>
        <row r="213">
          <cell r="A213" t="str">
            <v>9408100</v>
          </cell>
          <cell r="B213" t="str">
            <v>Other Taxes-Utl Oper</v>
          </cell>
          <cell r="C213">
            <v>266930797.62</v>
          </cell>
          <cell r="D213">
            <v>121350800.58</v>
          </cell>
          <cell r="E213">
            <v>8578478.8599999994</v>
          </cell>
          <cell r="F213">
            <v>5521580.1299999999</v>
          </cell>
          <cell r="G213">
            <v>3056898.73</v>
          </cell>
          <cell r="H213">
            <v>2113320.11</v>
          </cell>
          <cell r="I213">
            <v>124407699.31</v>
          </cell>
          <cell r="K213">
            <v>396860077.06</v>
          </cell>
        </row>
        <row r="214">
          <cell r="A214" t="str">
            <v>ZW_INCOME_TAXES</v>
          </cell>
          <cell r="B214" t="str">
            <v>WUTC Income Taxes</v>
          </cell>
          <cell r="C214">
            <v>93985490.909999996</v>
          </cell>
          <cell r="D214">
            <v>25284007.719999999</v>
          </cell>
          <cell r="H214">
            <v>93985490.909999996</v>
          </cell>
          <cell r="I214">
            <v>25284007.719999999</v>
          </cell>
          <cell r="K214">
            <v>119269498.63</v>
          </cell>
        </row>
        <row r="215">
          <cell r="A215" t="str">
            <v>9409110</v>
          </cell>
          <cell r="B215" t="str">
            <v>State Income Taxes</v>
          </cell>
          <cell r="C215">
            <v>1329353.53</v>
          </cell>
          <cell r="H215">
            <v>1329353.53</v>
          </cell>
          <cell r="K215">
            <v>1329353.53</v>
          </cell>
        </row>
        <row r="216">
          <cell r="A216" t="str">
            <v>9409120</v>
          </cell>
          <cell r="B216" t="str">
            <v>Federal Income Taxes</v>
          </cell>
          <cell r="C216">
            <v>92656137.379999995</v>
          </cell>
          <cell r="D216">
            <v>25284007.719999999</v>
          </cell>
          <cell r="E216">
            <v>-2204790.38</v>
          </cell>
          <cell r="F216">
            <v>-1445680.98</v>
          </cell>
          <cell r="G216">
            <v>-759109.4</v>
          </cell>
          <cell r="H216">
            <v>92656137.379999995</v>
          </cell>
          <cell r="I216">
            <v>25284007.719999999</v>
          </cell>
          <cell r="K216">
            <v>117940145.09999999</v>
          </cell>
        </row>
        <row r="217">
          <cell r="A217" t="str">
            <v>ZW_DEFERRED_INC_TAXES</v>
          </cell>
          <cell r="B217" t="str">
            <v>WUTC Deferred Income</v>
          </cell>
          <cell r="C217">
            <v>-25303321.66</v>
          </cell>
          <cell r="D217">
            <v>7225522.0800000001</v>
          </cell>
          <cell r="E217">
            <v>1570.52</v>
          </cell>
          <cell r="F217">
            <v>1029.79</v>
          </cell>
          <cell r="G217">
            <v>540.73</v>
          </cell>
          <cell r="H217">
            <v>-25303321.66</v>
          </cell>
          <cell r="I217">
            <v>7225522.0800000001</v>
          </cell>
          <cell r="K217">
            <v>-18077799.579999998</v>
          </cell>
        </row>
        <row r="218">
          <cell r="A218" t="str">
            <v>9410100</v>
          </cell>
          <cell r="B218" t="str">
            <v>Prov Def Taxes-Utl</v>
          </cell>
          <cell r="C218">
            <v>82890700.769999996</v>
          </cell>
          <cell r="D218">
            <v>94994833.180000007</v>
          </cell>
          <cell r="E218">
            <v>-3082673.22</v>
          </cell>
          <cell r="F218">
            <v>-2021308.83</v>
          </cell>
          <cell r="G218">
            <v>-1061364.3899999999</v>
          </cell>
          <cell r="H218">
            <v>82890700.769999996</v>
          </cell>
          <cell r="I218">
            <v>94994833.180000007</v>
          </cell>
          <cell r="K218">
            <v>177885533.94999999</v>
          </cell>
        </row>
        <row r="219">
          <cell r="A219" t="str">
            <v>9411100</v>
          </cell>
          <cell r="B219" t="str">
            <v>Prov Def Tx-Cr Util</v>
          </cell>
          <cell r="C219">
            <v>-108194022.43000001</v>
          </cell>
          <cell r="D219">
            <v>-87769311.099999994</v>
          </cell>
          <cell r="E219">
            <v>-1094602.72</v>
          </cell>
          <cell r="F219">
            <v>-717731</v>
          </cell>
          <cell r="G219">
            <v>-376871.72</v>
          </cell>
          <cell r="H219">
            <v>-108194022.43000001</v>
          </cell>
          <cell r="I219">
            <v>-87769311.099999994</v>
          </cell>
          <cell r="K219">
            <v>-195963333.53</v>
          </cell>
        </row>
        <row r="220">
          <cell r="A220" t="str">
            <v>ZW_NON-OPERATING_INCOME</v>
          </cell>
          <cell r="B220" t="str">
            <v>WUTC Non-Operating I</v>
          </cell>
          <cell r="C220">
            <v>38714580.299999997</v>
          </cell>
          <cell r="D220">
            <v>15126453.369999999</v>
          </cell>
          <cell r="E220">
            <v>198382165.08000001</v>
          </cell>
          <cell r="F220">
            <v>130152040.7</v>
          </cell>
          <cell r="G220">
            <v>68230124.379999995</v>
          </cell>
          <cell r="H220">
            <v>168866621</v>
          </cell>
          <cell r="I220">
            <v>83356577.75</v>
          </cell>
          <cell r="K220">
            <v>252223198.75</v>
          </cell>
        </row>
        <row r="221">
          <cell r="A221" t="str">
            <v>ZW_ASC_815</v>
          </cell>
          <cell r="B221" t="str">
            <v>WUTC ASC 815</v>
          </cell>
          <cell r="C221">
            <v>84303125.930000007</v>
          </cell>
          <cell r="D221">
            <v>0</v>
          </cell>
          <cell r="E221">
            <v>15781.09</v>
          </cell>
          <cell r="F221">
            <v>10347.68</v>
          </cell>
          <cell r="G221">
            <v>5433.41</v>
          </cell>
          <cell r="H221">
            <v>84303125.930000007</v>
          </cell>
          <cell r="I221">
            <v>5433.41</v>
          </cell>
          <cell r="K221">
            <v>84303125.930000007</v>
          </cell>
        </row>
        <row r="222">
          <cell r="A222" t="str">
            <v>9421010</v>
          </cell>
          <cell r="B222" t="str">
            <v>Msc NonOp FAS 133 Gn</v>
          </cell>
          <cell r="C222">
            <v>16872508.23</v>
          </cell>
          <cell r="D222">
            <v>10191.66</v>
          </cell>
          <cell r="H222">
            <v>16872508.23</v>
          </cell>
          <cell r="I222">
            <v>10191.66</v>
          </cell>
          <cell r="K222">
            <v>16872508.23</v>
          </cell>
        </row>
        <row r="223">
          <cell r="A223" t="str">
            <v>9426510</v>
          </cell>
          <cell r="B223" t="str">
            <v>FAS 133 Loss</v>
          </cell>
          <cell r="C223">
            <v>67430617.700000003</v>
          </cell>
          <cell r="D223">
            <v>0</v>
          </cell>
          <cell r="E223">
            <v>2197767.06</v>
          </cell>
          <cell r="F223">
            <v>1441075.85</v>
          </cell>
          <cell r="G223">
            <v>756691.21</v>
          </cell>
          <cell r="H223">
            <v>67430617.700000003</v>
          </cell>
          <cell r="I223">
            <v>756691.21</v>
          </cell>
          <cell r="K223">
            <v>67430617.700000003</v>
          </cell>
        </row>
        <row r="224">
          <cell r="A224" t="str">
            <v>ZW_OTHER_INCOME</v>
          </cell>
          <cell r="B224" t="str">
            <v>WUTC Other Income</v>
          </cell>
          <cell r="C224">
            <v>-25047556.149999999</v>
          </cell>
          <cell r="D224">
            <v>4360213.46</v>
          </cell>
          <cell r="E224">
            <v>-78522772.090000004</v>
          </cell>
          <cell r="F224">
            <v>-51536134.469999999</v>
          </cell>
          <cell r="G224">
            <v>-26986637.620000001</v>
          </cell>
          <cell r="H224">
            <v>-76583690.620000005</v>
          </cell>
          <cell r="I224">
            <v>-22626424.16</v>
          </cell>
          <cell r="K224">
            <v>-99210114.780000001</v>
          </cell>
        </row>
        <row r="225">
          <cell r="A225" t="str">
            <v>9408200</v>
          </cell>
          <cell r="B225" t="str">
            <v>Other Taxes-Oth Inc</v>
          </cell>
          <cell r="C225">
            <v>243222.39</v>
          </cell>
          <cell r="D225">
            <v>0</v>
          </cell>
          <cell r="E225">
            <v>-963.41</v>
          </cell>
          <cell r="F225">
            <v>-631.26</v>
          </cell>
          <cell r="G225">
            <v>-332.15</v>
          </cell>
          <cell r="H225">
            <v>242591.13</v>
          </cell>
          <cell r="I225">
            <v>-332.15</v>
          </cell>
          <cell r="K225">
            <v>242258.98</v>
          </cell>
        </row>
        <row r="226">
          <cell r="A226" t="str">
            <v>9409200</v>
          </cell>
          <cell r="B226" t="str">
            <v>Inc Taxes-Other Inc</v>
          </cell>
          <cell r="C226">
            <v>0</v>
          </cell>
          <cell r="D226">
            <v>0</v>
          </cell>
          <cell r="E226">
            <v>-63796885.299999997</v>
          </cell>
          <cell r="F226">
            <v>-41865152.850000001</v>
          </cell>
          <cell r="G226">
            <v>-21931732.449999999</v>
          </cell>
          <cell r="H226">
            <v>-41865152.850000001</v>
          </cell>
          <cell r="I226">
            <v>-21931732.449999999</v>
          </cell>
          <cell r="K226">
            <v>-63796885.299999997</v>
          </cell>
        </row>
        <row r="227">
          <cell r="A227" t="str">
            <v>9410200</v>
          </cell>
          <cell r="B227" t="str">
            <v>Prov Def Taxes-Oth</v>
          </cell>
          <cell r="C227">
            <v>0</v>
          </cell>
          <cell r="D227">
            <v>0</v>
          </cell>
          <cell r="E227">
            <v>-23098084.199999999</v>
          </cell>
          <cell r="F227">
            <v>-15160957.609999999</v>
          </cell>
          <cell r="G227">
            <v>-7937126.5899999999</v>
          </cell>
          <cell r="H227">
            <v>-15160957.609999999</v>
          </cell>
          <cell r="I227">
            <v>-7937126.5899999999</v>
          </cell>
          <cell r="K227">
            <v>-23098084.199999999</v>
          </cell>
        </row>
        <row r="228">
          <cell r="A228" t="str">
            <v>9415000</v>
          </cell>
          <cell r="B228" t="str">
            <v>Rev frm Merch &amp; Job</v>
          </cell>
          <cell r="C228">
            <v>0</v>
          </cell>
          <cell r="D228">
            <v>0</v>
          </cell>
          <cell r="E228">
            <v>-255887.32</v>
          </cell>
          <cell r="F228">
            <v>-167865.97</v>
          </cell>
          <cell r="G228">
            <v>-88021.35</v>
          </cell>
          <cell r="H228">
            <v>90890.17</v>
          </cell>
          <cell r="I228">
            <v>-88021.35</v>
          </cell>
          <cell r="K228">
            <v>-255887.32</v>
          </cell>
        </row>
        <row r="229">
          <cell r="A229" t="str">
            <v>9416000</v>
          </cell>
          <cell r="B229" t="str">
            <v>Exp frm Merch &amp; Job</v>
          </cell>
          <cell r="C229">
            <v>0</v>
          </cell>
          <cell r="D229">
            <v>0</v>
          </cell>
          <cell r="E229">
            <v>135236.4</v>
          </cell>
          <cell r="F229">
            <v>88724.42</v>
          </cell>
          <cell r="G229">
            <v>46511.98</v>
          </cell>
          <cell r="H229">
            <v>88724.42</v>
          </cell>
          <cell r="I229">
            <v>46511.98</v>
          </cell>
          <cell r="K229">
            <v>135236.4</v>
          </cell>
        </row>
        <row r="230">
          <cell r="A230" t="str">
            <v>9416200</v>
          </cell>
          <cell r="B230" t="str">
            <v>Exp fr Merch &amp; Job-G</v>
          </cell>
          <cell r="C230">
            <v>0</v>
          </cell>
          <cell r="D230">
            <v>262298.28999999998</v>
          </cell>
          <cell r="E230">
            <v>-959336.29</v>
          </cell>
          <cell r="F230">
            <v>-629036.81000000006</v>
          </cell>
          <cell r="G230">
            <v>-330299.48</v>
          </cell>
          <cell r="H230">
            <v>-629036.81000000006</v>
          </cell>
          <cell r="I230">
            <v>262298.28999999998</v>
          </cell>
          <cell r="K230">
            <v>262298.28999999998</v>
          </cell>
        </row>
        <row r="231">
          <cell r="A231" t="str">
            <v>9417000</v>
          </cell>
          <cell r="B231" t="str">
            <v>Rev frm Nonutil Oper</v>
          </cell>
          <cell r="C231">
            <v>0</v>
          </cell>
          <cell r="D231">
            <v>-39809.019999999997</v>
          </cell>
          <cell r="E231">
            <v>-931082.67</v>
          </cell>
          <cell r="F231">
            <v>-611351.18999999994</v>
          </cell>
          <cell r="G231">
            <v>-319731.48</v>
          </cell>
          <cell r="H231">
            <v>-611351.18999999994</v>
          </cell>
          <cell r="I231">
            <v>-359540.5</v>
          </cell>
          <cell r="K231">
            <v>-970891.69</v>
          </cell>
        </row>
        <row r="232">
          <cell r="A232" t="str">
            <v>9417100</v>
          </cell>
          <cell r="B232" t="str">
            <v>Exp frm Nonutil Oper</v>
          </cell>
          <cell r="C232">
            <v>0</v>
          </cell>
          <cell r="D232">
            <v>0</v>
          </cell>
          <cell r="E232">
            <v>14215179.76</v>
          </cell>
          <cell r="F232">
            <v>9324420.4000000004</v>
          </cell>
          <cell r="G232">
            <v>4890759.3600000003</v>
          </cell>
          <cell r="H232">
            <v>9324420.4000000004</v>
          </cell>
          <cell r="I232">
            <v>4890759.3600000003</v>
          </cell>
          <cell r="K232">
            <v>14215179.76</v>
          </cell>
        </row>
        <row r="233">
          <cell r="A233" t="str">
            <v>9418100</v>
          </cell>
          <cell r="B233" t="str">
            <v>Equity in Earn Subs</v>
          </cell>
          <cell r="C233">
            <v>0</v>
          </cell>
          <cell r="D233">
            <v>0</v>
          </cell>
          <cell r="E233">
            <v>450041.7</v>
          </cell>
          <cell r="F233">
            <v>295327.18</v>
          </cell>
          <cell r="G233">
            <v>154714.51999999999</v>
          </cell>
          <cell r="H233">
            <v>295327.18</v>
          </cell>
          <cell r="I233">
            <v>154714.51999999999</v>
          </cell>
          <cell r="K233">
            <v>450041.7</v>
          </cell>
        </row>
        <row r="234">
          <cell r="A234" t="str">
            <v>9419000</v>
          </cell>
          <cell r="B234" t="str">
            <v>Inter &amp; Dividend Inc</v>
          </cell>
          <cell r="C234">
            <v>7250279.8700000001</v>
          </cell>
          <cell r="D234">
            <v>5468926.5700000003</v>
          </cell>
          <cell r="E234">
            <v>-18920631.460000001</v>
          </cell>
          <cell r="F234">
            <v>-12415343.199999999</v>
          </cell>
          <cell r="G234">
            <v>-6505288.2599999998</v>
          </cell>
          <cell r="H234">
            <v>-5165063.33</v>
          </cell>
          <cell r="I234">
            <v>-1036361.69</v>
          </cell>
          <cell r="K234">
            <v>-6201425.0199999996</v>
          </cell>
        </row>
        <row r="235">
          <cell r="A235" t="str">
            <v>9419100</v>
          </cell>
          <cell r="B235" t="str">
            <v>Allow for Oth FUDC</v>
          </cell>
          <cell r="C235">
            <v>-40124599.350000001</v>
          </cell>
          <cell r="D235">
            <v>-3921285.07</v>
          </cell>
          <cell r="E235">
            <v>-1918449.65</v>
          </cell>
          <cell r="F235">
            <v>-1258998.48</v>
          </cell>
          <cell r="G235">
            <v>-659451.17000000004</v>
          </cell>
          <cell r="H235">
            <v>-41383597.829999998</v>
          </cell>
          <cell r="I235">
            <v>-4580736.24</v>
          </cell>
          <cell r="K235">
            <v>-45964334.07</v>
          </cell>
        </row>
        <row r="236">
          <cell r="A236" t="str">
            <v>9421020</v>
          </cell>
          <cell r="B236" t="str">
            <v>Misc NonOper Income</v>
          </cell>
          <cell r="C236">
            <v>-106095.37</v>
          </cell>
          <cell r="D236">
            <v>-1050</v>
          </cell>
          <cell r="E236">
            <v>-68905.83</v>
          </cell>
          <cell r="F236">
            <v>-45223.69</v>
          </cell>
          <cell r="G236">
            <v>-23682.14</v>
          </cell>
          <cell r="H236">
            <v>-151319.06</v>
          </cell>
          <cell r="I236">
            <v>-24732.14</v>
          </cell>
          <cell r="K236">
            <v>-176051.20000000001</v>
          </cell>
        </row>
        <row r="237">
          <cell r="A237" t="str">
            <v>9421100</v>
          </cell>
          <cell r="B237" t="str">
            <v>Gn on Dispos of Prop</v>
          </cell>
          <cell r="C237">
            <v>-141078.88</v>
          </cell>
          <cell r="D237">
            <v>0</v>
          </cell>
          <cell r="E237">
            <v>160920.64000000001</v>
          </cell>
          <cell r="F237">
            <v>105515.65</v>
          </cell>
          <cell r="G237">
            <v>55404.99</v>
          </cell>
          <cell r="H237">
            <v>-141078.88</v>
          </cell>
          <cell r="I237">
            <v>55404.99</v>
          </cell>
          <cell r="K237">
            <v>-141078.88</v>
          </cell>
        </row>
        <row r="238">
          <cell r="A238" t="str">
            <v>9421030</v>
          </cell>
          <cell r="B238" t="str">
            <v>Misc NonOp Inc-AFUDC</v>
          </cell>
          <cell r="C238">
            <v>-423287.56</v>
          </cell>
          <cell r="D238">
            <v>1187167.56</v>
          </cell>
          <cell r="E238">
            <v>844912.31</v>
          </cell>
          <cell r="F238">
            <v>554009.01</v>
          </cell>
          <cell r="G238">
            <v>290903.3</v>
          </cell>
          <cell r="H238">
            <v>-423287.56</v>
          </cell>
          <cell r="I238">
            <v>1478070.86</v>
          </cell>
          <cell r="K238">
            <v>-423287.56</v>
          </cell>
        </row>
        <row r="239">
          <cell r="A239" t="str">
            <v>9426100</v>
          </cell>
          <cell r="B239" t="str">
            <v>Donations</v>
          </cell>
          <cell r="C239">
            <v>10250</v>
          </cell>
          <cell r="D239">
            <v>0</v>
          </cell>
          <cell r="E239">
            <v>22850</v>
          </cell>
          <cell r="F239">
            <v>14989.81</v>
          </cell>
          <cell r="G239">
            <v>7860.19</v>
          </cell>
          <cell r="H239">
            <v>25239.81</v>
          </cell>
          <cell r="I239">
            <v>7860.19</v>
          </cell>
          <cell r="K239">
            <v>33100</v>
          </cell>
        </row>
        <row r="240">
          <cell r="A240" t="str">
            <v>9426200</v>
          </cell>
          <cell r="B240" t="str">
            <v>Life insurance</v>
          </cell>
          <cell r="C240">
            <v>0</v>
          </cell>
          <cell r="D240">
            <v>0</v>
          </cell>
          <cell r="E240">
            <v>-1571456.49</v>
          </cell>
          <cell r="F240">
            <v>-1030799.7</v>
          </cell>
          <cell r="G240">
            <v>-540656.79</v>
          </cell>
          <cell r="H240">
            <v>0</v>
          </cell>
          <cell r="I240">
            <v>0.02</v>
          </cell>
          <cell r="J240">
            <v>-4312114.4800000004</v>
          </cell>
          <cell r="K240">
            <v>-1571456.49</v>
          </cell>
        </row>
        <row r="241">
          <cell r="A241" t="str">
            <v>9426300</v>
          </cell>
          <cell r="B241" t="str">
            <v>Penalties</v>
          </cell>
          <cell r="C241">
            <v>743444</v>
          </cell>
          <cell r="D241">
            <v>0</v>
          </cell>
          <cell r="E241">
            <v>-74502.38</v>
          </cell>
          <cell r="F241">
            <v>-48863.33</v>
          </cell>
          <cell r="G241">
            <v>-25639.05</v>
          </cell>
          <cell r="H241">
            <v>694580.67</v>
          </cell>
          <cell r="I241">
            <v>-25639.05</v>
          </cell>
          <cell r="J241">
            <v>1614074.94</v>
          </cell>
          <cell r="K241">
            <v>668941.62</v>
          </cell>
        </row>
        <row r="242">
          <cell r="A242" t="str">
            <v>9426400</v>
          </cell>
          <cell r="B242" t="str">
            <v>Exp Civic Politi Act</v>
          </cell>
          <cell r="C242">
            <v>0</v>
          </cell>
          <cell r="D242">
            <v>223.57</v>
          </cell>
          <cell r="E242">
            <v>8641465.3699999992</v>
          </cell>
          <cell r="F242">
            <v>5670668.0300000003</v>
          </cell>
          <cell r="G242">
            <v>2970797.34</v>
          </cell>
          <cell r="H242">
            <v>5670668.0300000003</v>
          </cell>
          <cell r="I242">
            <v>2971020.91</v>
          </cell>
          <cell r="J242">
            <v>260777664.47999999</v>
          </cell>
          <cell r="K242">
            <v>8641688.9399999995</v>
          </cell>
        </row>
        <row r="243">
          <cell r="A243" t="str">
            <v>9426520</v>
          </cell>
          <cell r="B243" t="str">
            <v>Other Deductions</v>
          </cell>
          <cell r="C243">
            <v>7500308.75</v>
          </cell>
          <cell r="D243">
            <v>2590909.12</v>
          </cell>
          <cell r="E243">
            <v>8649303.3900000006</v>
          </cell>
          <cell r="F243">
            <v>5674922.9699999997</v>
          </cell>
          <cell r="G243">
            <v>2974380.42</v>
          </cell>
          <cell r="H243">
            <v>13175231.720000001</v>
          </cell>
          <cell r="I243">
            <v>5565289.54</v>
          </cell>
          <cell r="J243">
            <v>-491373.44</v>
          </cell>
          <cell r="K243">
            <v>18740521.260000002</v>
          </cell>
        </row>
        <row r="244">
          <cell r="A244" t="str">
            <v>ZW_INTEREST</v>
          </cell>
          <cell r="B244" t="str">
            <v>WUTC Interest</v>
          </cell>
          <cell r="C244">
            <v>-20540989.48</v>
          </cell>
          <cell r="D244">
            <v>10766239.91</v>
          </cell>
          <cell r="E244">
            <v>276904937.17000002</v>
          </cell>
          <cell r="F244">
            <v>181688175.16999999</v>
          </cell>
          <cell r="G244">
            <v>95216762</v>
          </cell>
          <cell r="H244">
            <v>161147185.69</v>
          </cell>
          <cell r="I244">
            <v>105983001.91</v>
          </cell>
          <cell r="J244">
            <v>-204232123.59999999</v>
          </cell>
          <cell r="K244">
            <v>267130187.59999999</v>
          </cell>
        </row>
        <row r="245">
          <cell r="A245" t="str">
            <v>9427000</v>
          </cell>
          <cell r="B245" t="str">
            <v>Interest on LT Debt</v>
          </cell>
          <cell r="C245">
            <v>0</v>
          </cell>
          <cell r="D245">
            <v>0</v>
          </cell>
          <cell r="E245">
            <v>264443111.77000001</v>
          </cell>
          <cell r="F245">
            <v>173513246.30000001</v>
          </cell>
          <cell r="G245">
            <v>90929865.469999999</v>
          </cell>
          <cell r="H245">
            <v>173513246.30000001</v>
          </cell>
          <cell r="I245">
            <v>90929865.469999999</v>
          </cell>
          <cell r="J245">
            <v>72276796.890000001</v>
          </cell>
          <cell r="K245">
            <v>264443111.77000001</v>
          </cell>
        </row>
        <row r="246">
          <cell r="A246" t="str">
            <v>9428000</v>
          </cell>
          <cell r="B246" t="str">
            <v>Amort Debt Disp&amp;Exp</v>
          </cell>
          <cell r="C246">
            <v>0</v>
          </cell>
          <cell r="D246">
            <v>0</v>
          </cell>
          <cell r="E246">
            <v>2738167.61</v>
          </cell>
          <cell r="F246">
            <v>1796635.7</v>
          </cell>
          <cell r="G246">
            <v>941531.91</v>
          </cell>
          <cell r="H246">
            <v>1796635.7</v>
          </cell>
          <cell r="I246">
            <v>941531.91</v>
          </cell>
          <cell r="J246">
            <v>-29027408.460000001</v>
          </cell>
          <cell r="K246">
            <v>2738167.61</v>
          </cell>
        </row>
        <row r="247">
          <cell r="A247" t="str">
            <v>9428100</v>
          </cell>
          <cell r="B247" t="str">
            <v>Amort Lss Reacq Debt</v>
          </cell>
          <cell r="C247">
            <v>0</v>
          </cell>
          <cell r="D247">
            <v>0</v>
          </cell>
          <cell r="E247">
            <v>2030451.76</v>
          </cell>
          <cell r="F247">
            <v>1332312.98</v>
          </cell>
          <cell r="G247">
            <v>698138.78</v>
          </cell>
          <cell r="H247">
            <v>1332312.98</v>
          </cell>
          <cell r="I247">
            <v>698138.78</v>
          </cell>
          <cell r="J247">
            <v>-7863874.2800000003</v>
          </cell>
          <cell r="K247">
            <v>2030451.76</v>
          </cell>
        </row>
        <row r="248">
          <cell r="A248" t="str">
            <v>9431000</v>
          </cell>
          <cell r="B248" t="str">
            <v>Oth Interest Expense</v>
          </cell>
          <cell r="C248">
            <v>7370326.6900000004</v>
          </cell>
          <cell r="D248">
            <v>12933801.960000001</v>
          </cell>
          <cell r="E248">
            <v>8886822.6400000006</v>
          </cell>
          <cell r="F248">
            <v>5829264.5599999996</v>
          </cell>
          <cell r="G248">
            <v>3057558.08</v>
          </cell>
          <cell r="H248">
            <v>13199591.25</v>
          </cell>
          <cell r="I248">
            <v>15991360.039999999</v>
          </cell>
          <cell r="J248">
            <v>-480124.43</v>
          </cell>
          <cell r="K248">
            <v>29190951.289999999</v>
          </cell>
        </row>
        <row r="249">
          <cell r="A249" t="str">
            <v>9432000</v>
          </cell>
          <cell r="B249" t="str">
            <v>Allow for Borr FUDC</v>
          </cell>
          <cell r="C249">
            <v>-27911316.170000002</v>
          </cell>
          <cell r="D249">
            <v>-2167562.0499999998</v>
          </cell>
          <cell r="E249">
            <v>-1193616.6100000001</v>
          </cell>
          <cell r="F249">
            <v>-783284.37</v>
          </cell>
          <cell r="G249">
            <v>-410332.24</v>
          </cell>
          <cell r="H249">
            <v>-28694600.539999999</v>
          </cell>
          <cell r="I249">
            <v>-2577894.29</v>
          </cell>
          <cell r="J249">
            <v>2878.48</v>
          </cell>
          <cell r="K249">
            <v>-31272494.829999998</v>
          </cell>
        </row>
        <row r="250">
          <cell r="A250" t="str">
            <v>Not Assigned Reg Account (s)</v>
          </cell>
          <cell r="B250" t="str">
            <v/>
          </cell>
          <cell r="C250">
            <v>0</v>
          </cell>
          <cell r="D250">
            <v>0.89</v>
          </cell>
          <cell r="H250">
            <v>0</v>
          </cell>
          <cell r="I250">
            <v>0.89</v>
          </cell>
          <cell r="J250">
            <v>-0.15</v>
          </cell>
          <cell r="K250">
            <v>-0.15</v>
          </cell>
        </row>
        <row r="251">
          <cell r="A251" t="str">
            <v>#</v>
          </cell>
          <cell r="B251" t="str">
            <v>PSE/Not assigned</v>
          </cell>
          <cell r="J251">
            <v>17352908.52</v>
          </cell>
          <cell r="K251">
            <v>17352908.52</v>
          </cell>
        </row>
        <row r="252">
          <cell r="A252" t="str">
            <v>9101000</v>
          </cell>
          <cell r="B252" t="str">
            <v>Plant in Service</v>
          </cell>
          <cell r="J252">
            <v>1294968906.3499999</v>
          </cell>
          <cell r="K252">
            <v>1294968906.3499999</v>
          </cell>
        </row>
        <row r="253">
          <cell r="A253" t="str">
            <v>9101100</v>
          </cell>
          <cell r="B253" t="str">
            <v>Property-Cap Leases</v>
          </cell>
          <cell r="J253">
            <v>-3743253.08</v>
          </cell>
          <cell r="K253">
            <v>-3743253.08</v>
          </cell>
        </row>
        <row r="254">
          <cell r="A254" t="str">
            <v>9105000</v>
          </cell>
          <cell r="B254" t="str">
            <v>Plant Held for Futur</v>
          </cell>
          <cell r="J254">
            <v>13450287.369999999</v>
          </cell>
          <cell r="K254">
            <v>13450287.369999999</v>
          </cell>
        </row>
        <row r="255">
          <cell r="A255" t="str">
            <v>9106000</v>
          </cell>
          <cell r="B255" t="str">
            <v>Const not Classified</v>
          </cell>
          <cell r="J255">
            <v>-293062416.45999998</v>
          </cell>
          <cell r="K255">
            <v>-293062416.45999998</v>
          </cell>
        </row>
        <row r="256">
          <cell r="A256" t="str">
            <v>9107000</v>
          </cell>
          <cell r="B256" t="str">
            <v>Const Work in Prog</v>
          </cell>
          <cell r="J256">
            <v>410021336.30000001</v>
          </cell>
          <cell r="K256">
            <v>410021336.30000001</v>
          </cell>
        </row>
        <row r="257">
          <cell r="A257" t="str">
            <v>9108000</v>
          </cell>
          <cell r="B257" t="str">
            <v>Accum Prov Depreciat</v>
          </cell>
          <cell r="J257">
            <v>-405800029.72000003</v>
          </cell>
          <cell r="K257">
            <v>-405800029.72000003</v>
          </cell>
        </row>
        <row r="258">
          <cell r="A258" t="str">
            <v>9111000</v>
          </cell>
          <cell r="B258" t="str">
            <v>Accum Prov Amortizat</v>
          </cell>
          <cell r="J258">
            <v>-61661646.210000001</v>
          </cell>
          <cell r="K258">
            <v>-61661646.210000001</v>
          </cell>
        </row>
        <row r="259">
          <cell r="A259" t="str">
            <v>9115000</v>
          </cell>
          <cell r="B259" t="str">
            <v>Amort of Plt Acq Adj</v>
          </cell>
          <cell r="J259">
            <v>-5761493.1600000001</v>
          </cell>
          <cell r="K259">
            <v>-5761493.1600000001</v>
          </cell>
        </row>
        <row r="260">
          <cell r="A260" t="str">
            <v>9121000</v>
          </cell>
          <cell r="B260" t="str">
            <v>Nonutility Property</v>
          </cell>
          <cell r="J260">
            <v>-60311.92</v>
          </cell>
          <cell r="K260">
            <v>-60311.92</v>
          </cell>
        </row>
        <row r="261">
          <cell r="A261" t="str">
            <v>9122000</v>
          </cell>
          <cell r="B261" t="str">
            <v>Deprec &amp; Amort-Non</v>
          </cell>
          <cell r="J261">
            <v>-0.19</v>
          </cell>
          <cell r="K261">
            <v>-0.19</v>
          </cell>
        </row>
        <row r="262">
          <cell r="A262" t="str">
            <v>9123100</v>
          </cell>
          <cell r="B262" t="str">
            <v>Invsmnt in Subs Comp</v>
          </cell>
          <cell r="J262">
            <v>-450041.7</v>
          </cell>
          <cell r="K262">
            <v>-450041.7</v>
          </cell>
        </row>
        <row r="263">
          <cell r="A263" t="str">
            <v>9124000</v>
          </cell>
          <cell r="B263" t="str">
            <v>Other Investments</v>
          </cell>
          <cell r="J263">
            <v>1265319.79</v>
          </cell>
          <cell r="K263">
            <v>1265319.79</v>
          </cell>
        </row>
        <row r="264">
          <cell r="A264" t="str">
            <v>9128000</v>
          </cell>
          <cell r="B264" t="str">
            <v>Other Special Funds</v>
          </cell>
          <cell r="J264">
            <v>22288.3</v>
          </cell>
          <cell r="K264">
            <v>22288.3</v>
          </cell>
        </row>
        <row r="265">
          <cell r="A265" t="str">
            <v>9131000</v>
          </cell>
          <cell r="B265" t="str">
            <v>Cash</v>
          </cell>
          <cell r="J265">
            <v>3930814.22</v>
          </cell>
          <cell r="K265">
            <v>3930814.22</v>
          </cell>
        </row>
        <row r="266">
          <cell r="A266" t="str">
            <v>9134000</v>
          </cell>
          <cell r="B266" t="str">
            <v>Other Special Dep</v>
          </cell>
          <cell r="J266">
            <v>16983916.809999999</v>
          </cell>
          <cell r="K266">
            <v>16983916.809999999</v>
          </cell>
        </row>
        <row r="267">
          <cell r="A267" t="str">
            <v>9135000</v>
          </cell>
          <cell r="B267" t="str">
            <v>Working Funds</v>
          </cell>
          <cell r="J267">
            <v>-1168815.8500000001</v>
          </cell>
          <cell r="K267">
            <v>-1168815.8500000001</v>
          </cell>
        </row>
        <row r="268">
          <cell r="A268" t="str">
            <v>9136000</v>
          </cell>
          <cell r="B268" t="str">
            <v>Temporary Cash Invst</v>
          </cell>
          <cell r="J268">
            <v>384623012.94999999</v>
          </cell>
          <cell r="K268">
            <v>384623012.94999999</v>
          </cell>
        </row>
        <row r="269">
          <cell r="A269" t="str">
            <v>9142000</v>
          </cell>
          <cell r="B269" t="str">
            <v>Cust Accounts Receiv</v>
          </cell>
          <cell r="J269">
            <v>22921668.109999999</v>
          </cell>
          <cell r="K269">
            <v>22921668.109999999</v>
          </cell>
        </row>
        <row r="270">
          <cell r="A270" t="str">
            <v>9143000</v>
          </cell>
          <cell r="B270" t="str">
            <v>Oth Accounts Receiv</v>
          </cell>
          <cell r="J270">
            <v>13267875.74</v>
          </cell>
          <cell r="K270">
            <v>13267875.74</v>
          </cell>
        </row>
        <row r="271">
          <cell r="A271" t="str">
            <v>9144000</v>
          </cell>
          <cell r="B271" t="str">
            <v>Accum Prov Uncollect</v>
          </cell>
          <cell r="J271">
            <v>3081943.77</v>
          </cell>
          <cell r="K271">
            <v>3081943.77</v>
          </cell>
        </row>
        <row r="272">
          <cell r="A272" t="str">
            <v>9146000</v>
          </cell>
          <cell r="B272" t="str">
            <v>Accts Rec Assoc Comp</v>
          </cell>
          <cell r="J272">
            <v>397494.51</v>
          </cell>
          <cell r="K272">
            <v>397494.51</v>
          </cell>
        </row>
        <row r="273">
          <cell r="A273" t="str">
            <v>9151000</v>
          </cell>
          <cell r="B273" t="str">
            <v>Fuel Stock</v>
          </cell>
          <cell r="J273">
            <v>2438724.7599999998</v>
          </cell>
          <cell r="K273">
            <v>2438724.7599999998</v>
          </cell>
        </row>
        <row r="274">
          <cell r="A274" t="str">
            <v>9154000</v>
          </cell>
          <cell r="B274" t="str">
            <v>Plnt Mat &amp; Oper Supp</v>
          </cell>
          <cell r="J274">
            <v>50463175.299999997</v>
          </cell>
          <cell r="K274">
            <v>50463175.299999997</v>
          </cell>
        </row>
        <row r="275">
          <cell r="A275" t="str">
            <v>9156000</v>
          </cell>
          <cell r="B275" t="str">
            <v>Oth Mat &amp; Oper Supp</v>
          </cell>
          <cell r="J275">
            <v>-304487.73</v>
          </cell>
          <cell r="K275">
            <v>-304487.73</v>
          </cell>
        </row>
        <row r="276">
          <cell r="A276" t="str">
            <v>9158100</v>
          </cell>
          <cell r="B276" t="str">
            <v>Allowance Inventory</v>
          </cell>
          <cell r="J276">
            <v>38514384.409999996</v>
          </cell>
          <cell r="K276">
            <v>38514384.409999996</v>
          </cell>
        </row>
        <row r="277">
          <cell r="A277" t="str">
            <v>9163000</v>
          </cell>
          <cell r="B277" t="str">
            <v>Stores Exp Undistrib</v>
          </cell>
          <cell r="J277">
            <v>-1053815.1200000001</v>
          </cell>
          <cell r="K277">
            <v>-1053815.1200000001</v>
          </cell>
        </row>
        <row r="278">
          <cell r="A278" t="str">
            <v>9164100</v>
          </cell>
          <cell r="B278" t="str">
            <v>Gas Stored-Current</v>
          </cell>
          <cell r="J278">
            <v>953013.28</v>
          </cell>
          <cell r="K278">
            <v>953013.28</v>
          </cell>
        </row>
        <row r="279">
          <cell r="A279" t="str">
            <v>9164200</v>
          </cell>
          <cell r="B279" t="str">
            <v>Liquef Nat Gas Store</v>
          </cell>
          <cell r="J279">
            <v>-593651.99</v>
          </cell>
          <cell r="K279">
            <v>-593651.99</v>
          </cell>
        </row>
        <row r="280">
          <cell r="A280" t="str">
            <v>9165000</v>
          </cell>
          <cell r="B280" t="str">
            <v>Prepayments</v>
          </cell>
          <cell r="J280">
            <v>-7930869.7999999998</v>
          </cell>
          <cell r="K280">
            <v>-7930869.7999999998</v>
          </cell>
        </row>
        <row r="281">
          <cell r="A281" t="str">
            <v>9173000</v>
          </cell>
          <cell r="B281" t="str">
            <v>Accrued Utility Rev</v>
          </cell>
          <cell r="J281">
            <v>8342496.9699999997</v>
          </cell>
          <cell r="K281">
            <v>8342496.9699999997</v>
          </cell>
        </row>
        <row r="282">
          <cell r="A282" t="str">
            <v>9174000</v>
          </cell>
          <cell r="B282" t="str">
            <v>Misc Cur &amp; Acc Asst</v>
          </cell>
          <cell r="J282">
            <v>749834.62</v>
          </cell>
          <cell r="K282">
            <v>749834.62</v>
          </cell>
        </row>
        <row r="283">
          <cell r="A283" t="str">
            <v>9175000</v>
          </cell>
          <cell r="B283" t="str">
            <v>LT Deriv Instr Asset</v>
          </cell>
          <cell r="J283">
            <v>-24925768.780000001</v>
          </cell>
          <cell r="K283">
            <v>-24925768.780000001</v>
          </cell>
        </row>
        <row r="284">
          <cell r="A284" t="str">
            <v>9175100</v>
          </cell>
          <cell r="B284" t="str">
            <v>Deriv Instrum Assets</v>
          </cell>
          <cell r="J284">
            <v>-35914681.43</v>
          </cell>
          <cell r="K284">
            <v>-35914681.43</v>
          </cell>
        </row>
        <row r="285">
          <cell r="A285" t="str">
            <v>9181000</v>
          </cell>
          <cell r="B285" t="str">
            <v>Unamortiz Debt Exp</v>
          </cell>
          <cell r="J285">
            <v>-614393.28</v>
          </cell>
          <cell r="K285">
            <v>-614393.28</v>
          </cell>
        </row>
        <row r="286">
          <cell r="A286" t="str">
            <v>9182100</v>
          </cell>
          <cell r="B286" t="str">
            <v>Extraord Prop Losses</v>
          </cell>
          <cell r="J286">
            <v>-33299436.440000001</v>
          </cell>
          <cell r="K286">
            <v>-33299436.440000001</v>
          </cell>
        </row>
        <row r="287">
          <cell r="A287" t="str">
            <v>9182300</v>
          </cell>
          <cell r="B287" t="str">
            <v>Oth Regulatory Asset</v>
          </cell>
          <cell r="J287">
            <v>-129567026.52</v>
          </cell>
          <cell r="K287">
            <v>-129567026.52</v>
          </cell>
        </row>
        <row r="288">
          <cell r="A288" t="str">
            <v>9183000</v>
          </cell>
          <cell r="B288" t="str">
            <v>Prelim Srvy &amp; Inv-EL</v>
          </cell>
          <cell r="J288">
            <v>806636.2</v>
          </cell>
          <cell r="K288">
            <v>806636.2</v>
          </cell>
        </row>
        <row r="289">
          <cell r="A289" t="str">
            <v>9184000</v>
          </cell>
          <cell r="B289" t="str">
            <v>Clearing Accounts</v>
          </cell>
          <cell r="J289">
            <v>0</v>
          </cell>
          <cell r="K289">
            <v>0</v>
          </cell>
        </row>
        <row r="290">
          <cell r="A290" t="str">
            <v>9185000</v>
          </cell>
          <cell r="B290" t="str">
            <v>Temporary Facilities</v>
          </cell>
          <cell r="J290">
            <v>-51131.03</v>
          </cell>
          <cell r="K290">
            <v>-51131.03</v>
          </cell>
        </row>
        <row r="291">
          <cell r="A291" t="str">
            <v>9186000</v>
          </cell>
          <cell r="B291" t="str">
            <v>Misc Deferred Debits</v>
          </cell>
          <cell r="J291">
            <v>106446979.70999999</v>
          </cell>
          <cell r="K291">
            <v>106446979.70999999</v>
          </cell>
        </row>
        <row r="292">
          <cell r="A292" t="str">
            <v>9187000</v>
          </cell>
          <cell r="B292" t="str">
            <v>Defrrd Loss frm Disp</v>
          </cell>
          <cell r="J292">
            <v>-1913851.92</v>
          </cell>
          <cell r="K292">
            <v>-1913851.92</v>
          </cell>
        </row>
        <row r="293">
          <cell r="A293" t="str">
            <v>9189000</v>
          </cell>
          <cell r="B293" t="str">
            <v>Unamor Loss Reac Dbt</v>
          </cell>
          <cell r="J293">
            <v>-2030451.76</v>
          </cell>
          <cell r="K293">
            <v>-2030451.76</v>
          </cell>
        </row>
        <row r="294">
          <cell r="A294" t="str">
            <v>9190000</v>
          </cell>
          <cell r="B294" t="str">
            <v>Accum Defrrd Inc Tax</v>
          </cell>
          <cell r="J294">
            <v>-38287219.899999999</v>
          </cell>
          <cell r="K294">
            <v>-38287219.899999999</v>
          </cell>
        </row>
        <row r="295">
          <cell r="A295" t="str">
            <v>9191000</v>
          </cell>
          <cell r="B295" t="str">
            <v>Unrecov Purch Gas</v>
          </cell>
          <cell r="J295">
            <v>57635388.119999997</v>
          </cell>
          <cell r="K295">
            <v>57635388.119999997</v>
          </cell>
        </row>
        <row r="296">
          <cell r="A296" t="str">
            <v>9211000</v>
          </cell>
          <cell r="B296" t="str">
            <v>Misc Paid-in Capital</v>
          </cell>
          <cell r="J296">
            <v>-392800000</v>
          </cell>
          <cell r="K296">
            <v>-392800000</v>
          </cell>
        </row>
        <row r="297">
          <cell r="A297" t="str">
            <v>9215000</v>
          </cell>
          <cell r="B297" t="str">
            <v>Appropr Ret Earnings</v>
          </cell>
          <cell r="J297">
            <v>1529012.07</v>
          </cell>
          <cell r="K297">
            <v>1529012.07</v>
          </cell>
        </row>
        <row r="298">
          <cell r="A298" t="str">
            <v>9216000</v>
          </cell>
          <cell r="B298" t="str">
            <v>Unappro Ret Earnings</v>
          </cell>
          <cell r="J298">
            <v>94020946.230000004</v>
          </cell>
          <cell r="K298">
            <v>94020946.230000004</v>
          </cell>
        </row>
        <row r="299">
          <cell r="A299" t="str">
            <v>9216100</v>
          </cell>
          <cell r="B299" t="str">
            <v>Unappro Subs Earning</v>
          </cell>
          <cell r="J299">
            <v>450041.7</v>
          </cell>
          <cell r="K299">
            <v>450041.7</v>
          </cell>
        </row>
        <row r="300">
          <cell r="A300" t="str">
            <v>9219000</v>
          </cell>
          <cell r="B300" t="str">
            <v>Accum Oth Compr Inc</v>
          </cell>
          <cell r="J300">
            <v>-49495085.780000001</v>
          </cell>
          <cell r="K300">
            <v>-49495085.780000001</v>
          </cell>
        </row>
        <row r="301">
          <cell r="A301" t="str">
            <v>9221000</v>
          </cell>
          <cell r="B301" t="str">
            <v>Bonds</v>
          </cell>
          <cell r="J301">
            <v>-800000000</v>
          </cell>
          <cell r="K301">
            <v>-800000000</v>
          </cell>
        </row>
        <row r="302">
          <cell r="A302" t="str">
            <v>9226000</v>
          </cell>
          <cell r="B302" t="str">
            <v>Unarmot Disc LT Debt</v>
          </cell>
          <cell r="J302">
            <v>5371175.5599999996</v>
          </cell>
          <cell r="K302">
            <v>5371175.5599999996</v>
          </cell>
        </row>
        <row r="303">
          <cell r="A303" t="str">
            <v>9227000</v>
          </cell>
          <cell r="B303" t="str">
            <v>Oblig Undr Cap Ls-Nc</v>
          </cell>
          <cell r="J303">
            <v>2084119.54</v>
          </cell>
          <cell r="K303">
            <v>2084119.54</v>
          </cell>
        </row>
        <row r="304">
          <cell r="A304" t="str">
            <v>9228200</v>
          </cell>
          <cell r="B304" t="str">
            <v>Accum Prov Inj &amp; Dam</v>
          </cell>
          <cell r="J304">
            <v>-527000</v>
          </cell>
          <cell r="K304">
            <v>-527000</v>
          </cell>
        </row>
        <row r="305">
          <cell r="A305" t="str">
            <v>9228300</v>
          </cell>
          <cell r="B305" t="str">
            <v>Accum Prov Pen &amp; Ben</v>
          </cell>
          <cell r="J305">
            <v>84342129.780000001</v>
          </cell>
          <cell r="K305">
            <v>84342129.780000001</v>
          </cell>
        </row>
        <row r="306">
          <cell r="A306" t="str">
            <v>9228400</v>
          </cell>
          <cell r="B306" t="str">
            <v>Accum Prov Misc Oper</v>
          </cell>
          <cell r="J306">
            <v>-44631691.079999998</v>
          </cell>
          <cell r="K306">
            <v>-44631691.079999998</v>
          </cell>
        </row>
        <row r="307">
          <cell r="A307" t="str">
            <v>9229000</v>
          </cell>
          <cell r="B307" t="str">
            <v>Accum Prov Rate Refu</v>
          </cell>
          <cell r="J307">
            <v>0</v>
          </cell>
          <cell r="K307">
            <v>0</v>
          </cell>
        </row>
        <row r="308">
          <cell r="A308" t="str">
            <v>9230000</v>
          </cell>
          <cell r="B308" t="str">
            <v>Asset Retirem Obliga</v>
          </cell>
          <cell r="J308">
            <v>-10960980.029999999</v>
          </cell>
          <cell r="K308">
            <v>-10960980.029999999</v>
          </cell>
        </row>
        <row r="309">
          <cell r="A309" t="str">
            <v>9231000</v>
          </cell>
          <cell r="B309" t="str">
            <v>Notes Payable</v>
          </cell>
          <cell r="J309">
            <v>0</v>
          </cell>
          <cell r="K309">
            <v>0</v>
          </cell>
        </row>
        <row r="310">
          <cell r="A310" t="str">
            <v>9232000</v>
          </cell>
          <cell r="B310" t="str">
            <v>Accounts Payable</v>
          </cell>
          <cell r="J310">
            <v>-45760872.530000001</v>
          </cell>
          <cell r="K310">
            <v>-45760872.530000001</v>
          </cell>
        </row>
        <row r="311">
          <cell r="A311" t="str">
            <v>9234000</v>
          </cell>
          <cell r="B311" t="str">
            <v>Accts Payable Assoc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154698.9</v>
          </cell>
          <cell r="K311">
            <v>154698.9</v>
          </cell>
        </row>
        <row r="312">
          <cell r="A312" t="str">
            <v>9235000</v>
          </cell>
          <cell r="B312" t="str">
            <v>Customer Deposits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3431898.18</v>
          </cell>
          <cell r="K312">
            <v>3431898.18</v>
          </cell>
        </row>
        <row r="313">
          <cell r="A313" t="str">
            <v>9236000</v>
          </cell>
          <cell r="B313" t="str">
            <v>Taxes Accrued</v>
          </cell>
          <cell r="J313">
            <v>53001667.439999998</v>
          </cell>
          <cell r="K313">
            <v>53001667.439999998</v>
          </cell>
        </row>
        <row r="314">
          <cell r="A314" t="str">
            <v>9237000</v>
          </cell>
          <cell r="B314" t="str">
            <v>Interest Accrued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-1596783.07</v>
          </cell>
          <cell r="K314">
            <v>0</v>
          </cell>
        </row>
        <row r="315">
          <cell r="A315" t="str">
            <v>9241000</v>
          </cell>
          <cell r="B315" t="str">
            <v>Tax Collect Payable</v>
          </cell>
          <cell r="C315">
            <v>0</v>
          </cell>
          <cell r="H315">
            <v>0</v>
          </cell>
          <cell r="J315">
            <v>351251.16</v>
          </cell>
          <cell r="K315">
            <v>0</v>
          </cell>
        </row>
        <row r="316">
          <cell r="A316" t="str">
            <v>9242000</v>
          </cell>
          <cell r="B316" t="str">
            <v>Misc Cur &amp; Acc Liab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-4752489.2300000004</v>
          </cell>
          <cell r="K316">
            <v>0</v>
          </cell>
        </row>
        <row r="317">
          <cell r="A317" t="str">
            <v>9243000</v>
          </cell>
          <cell r="B317" t="str">
            <v>Oblig Under Cap Leas</v>
          </cell>
          <cell r="C317">
            <v>0</v>
          </cell>
          <cell r="H317">
            <v>0</v>
          </cell>
          <cell r="J317">
            <v>-99423.47</v>
          </cell>
          <cell r="K317">
            <v>0</v>
          </cell>
        </row>
        <row r="318">
          <cell r="A318" t="str">
            <v>9244000</v>
          </cell>
          <cell r="B318" t="str">
            <v>LT Deriv Instr Liab</v>
          </cell>
          <cell r="C318">
            <v>0</v>
          </cell>
          <cell r="D318">
            <v>0.02</v>
          </cell>
          <cell r="H318">
            <v>0</v>
          </cell>
          <cell r="I318">
            <v>0.02</v>
          </cell>
          <cell r="J318">
            <v>-5000580.3</v>
          </cell>
          <cell r="K318">
            <v>0.02</v>
          </cell>
        </row>
        <row r="319">
          <cell r="A319" t="str">
            <v>9244100</v>
          </cell>
          <cell r="B319" t="str">
            <v>Deriv Instrum Liab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-45377653.25</v>
          </cell>
          <cell r="K319">
            <v>0</v>
          </cell>
        </row>
        <row r="320">
          <cell r="A320" t="str">
            <v>9252000</v>
          </cell>
          <cell r="B320" t="str">
            <v>Customer Adv Constr</v>
          </cell>
          <cell r="C320">
            <v>0</v>
          </cell>
          <cell r="H320">
            <v>0</v>
          </cell>
          <cell r="J320">
            <v>-17370619.239999998</v>
          </cell>
          <cell r="K320">
            <v>0</v>
          </cell>
        </row>
        <row r="321">
          <cell r="A321" t="str">
            <v>9253000</v>
          </cell>
          <cell r="B321" t="str">
            <v>Oth Deferred Credits</v>
          </cell>
          <cell r="D321">
            <v>0</v>
          </cell>
          <cell r="I321">
            <v>0</v>
          </cell>
          <cell r="J321">
            <v>-72512084.120000005</v>
          </cell>
          <cell r="K321">
            <v>0</v>
          </cell>
        </row>
        <row r="322">
          <cell r="A322" t="str">
            <v>9254000</v>
          </cell>
          <cell r="B322" t="str">
            <v>Oth Regulatory Liab</v>
          </cell>
          <cell r="C322">
            <v>0</v>
          </cell>
          <cell r="H322">
            <v>0</v>
          </cell>
          <cell r="J322">
            <v>61641894.030000001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519446.11</v>
          </cell>
          <cell r="K323">
            <v>0</v>
          </cell>
        </row>
        <row r="324">
          <cell r="A324" t="str">
            <v>9282000</v>
          </cell>
          <cell r="B324" t="str">
            <v>Acc Defrd Inc Tax-Pr</v>
          </cell>
          <cell r="C324">
            <v>0</v>
          </cell>
          <cell r="H324">
            <v>0</v>
          </cell>
          <cell r="J324">
            <v>42763452.520000003</v>
          </cell>
          <cell r="K324">
            <v>0</v>
          </cell>
        </row>
        <row r="325">
          <cell r="A325" t="str">
            <v>9283000</v>
          </cell>
          <cell r="B325" t="str">
            <v>Acc Defrd Inc Tax-Ot</v>
          </cell>
          <cell r="C325">
            <v>0</v>
          </cell>
          <cell r="H325">
            <v>0</v>
          </cell>
          <cell r="J325">
            <v>-14537699.859999999</v>
          </cell>
          <cell r="K325">
            <v>0</v>
          </cell>
        </row>
        <row r="326">
          <cell r="A326" t="str">
            <v>9438000</v>
          </cell>
          <cell r="B326" t="str">
            <v>Divid Declrd-Common</v>
          </cell>
          <cell r="C326">
            <v>0</v>
          </cell>
          <cell r="H326">
            <v>0</v>
          </cell>
          <cell r="J326">
            <v>19343000</v>
          </cell>
          <cell r="K326">
            <v>0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7540264.3399999999</v>
          </cell>
          <cell r="K327">
            <v>7540264.3399999999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-7540264.3399999999</v>
          </cell>
          <cell r="K328">
            <v>-7540264.3399999999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1614074.94</v>
          </cell>
          <cell r="K330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23" activePane="bottomRight" state="frozen"/>
      <selection activeCell="C13" sqref="C13"/>
      <selection pane="topRight" activeCell="C13" sqref="C13"/>
      <selection pane="bottomLeft" activeCell="C13" sqref="C13"/>
      <selection pane="bottomRight" activeCell="K17" sqref="K17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717</v>
      </c>
      <c r="B3" s="36"/>
      <c r="C3" s="36"/>
      <c r="D3" s="36"/>
      <c r="E3" s="130"/>
    </row>
    <row r="4" spans="1:5" x14ac:dyDescent="0.25">
      <c r="A4" s="132"/>
      <c r="B4" s="35"/>
      <c r="C4" s="35"/>
      <c r="D4" s="35"/>
    </row>
    <row r="5" spans="1:5" x14ac:dyDescent="0.25">
      <c r="A5" s="121"/>
      <c r="B5" s="121"/>
      <c r="C5" s="121"/>
      <c r="D5" s="121"/>
    </row>
    <row r="6" spans="1:5" x14ac:dyDescent="0.25">
      <c r="A6" s="121" t="s">
        <v>712</v>
      </c>
      <c r="B6" s="121"/>
      <c r="C6" s="121"/>
      <c r="D6" s="121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205129702.79999998</v>
      </c>
      <c r="C9" s="24">
        <f>+'Unallocated Detail'!H18</f>
        <v>68302764.049999997</v>
      </c>
      <c r="D9" s="14">
        <f>SUM(B9:C9)</f>
        <v>273432466.84999996</v>
      </c>
    </row>
    <row r="10" spans="1:5" x14ac:dyDescent="0.25">
      <c r="A10" s="22" t="s">
        <v>26</v>
      </c>
      <c r="B10" s="28">
        <f>+'Unallocated Detail'!G21</f>
        <v>17472.169999999998</v>
      </c>
      <c r="C10" s="28">
        <f>+'Unallocated Detail'!H21</f>
        <v>0</v>
      </c>
      <c r="D10" s="5">
        <f>SUM(B10:C10)</f>
        <v>17472.169999999998</v>
      </c>
    </row>
    <row r="11" spans="1:5" x14ac:dyDescent="0.25">
      <c r="A11" s="22" t="s">
        <v>25</v>
      </c>
      <c r="B11" s="28">
        <f>+'Unallocated Detail'!G25</f>
        <v>24489460.479999997</v>
      </c>
      <c r="C11" s="28">
        <f>+'Unallocated Detail'!H25</f>
        <v>0</v>
      </c>
      <c r="D11" s="5">
        <f>SUM(B11:C11)</f>
        <v>24489460.479999997</v>
      </c>
    </row>
    <row r="12" spans="1:5" x14ac:dyDescent="0.25">
      <c r="A12" s="22" t="s">
        <v>24</v>
      </c>
      <c r="B12" s="27">
        <f>+'Unallocated Detail'!G40</f>
        <v>9229512.6600000001</v>
      </c>
      <c r="C12" s="26">
        <f>+'Unallocated Detail'!H40</f>
        <v>22791373.759999998</v>
      </c>
      <c r="D12" s="31">
        <f>SUM(B12:C12)</f>
        <v>32020886.419999998</v>
      </c>
    </row>
    <row r="13" spans="1:5" x14ac:dyDescent="0.25">
      <c r="A13" s="22" t="s">
        <v>23</v>
      </c>
      <c r="B13" s="15">
        <f>SUM(B9:B12)</f>
        <v>238866148.10999995</v>
      </c>
      <c r="C13" s="15">
        <f>SUM(C9:C12)</f>
        <v>91094137.810000002</v>
      </c>
      <c r="D13" s="14">
        <f>SUM(D9:D12)</f>
        <v>329960285.92000002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13353383.629999999</v>
      </c>
      <c r="C18" s="24">
        <f>+'Unallocated Detail'!H47</f>
        <v>0</v>
      </c>
      <c r="D18" s="14">
        <f>B18+C18</f>
        <v>13353383.629999999</v>
      </c>
    </row>
    <row r="19" spans="1:4" x14ac:dyDescent="0.25">
      <c r="A19" s="22" t="s">
        <v>21</v>
      </c>
      <c r="B19" s="28">
        <f>+'Unallocated Detail'!G56</f>
        <v>80601642.039999992</v>
      </c>
      <c r="C19" s="28">
        <f>+'Unallocated Detail'!H56</f>
        <v>38161515.599999994</v>
      </c>
      <c r="D19" s="23">
        <f>B19+C19</f>
        <v>118763157.63999999</v>
      </c>
    </row>
    <row r="20" spans="1:4" x14ac:dyDescent="0.25">
      <c r="A20" s="22" t="s">
        <v>20</v>
      </c>
      <c r="B20" s="28">
        <f>+'Unallocated Detail'!G59</f>
        <v>12485117.869999999</v>
      </c>
      <c r="C20" s="28">
        <f>+'Unallocated Detail'!H59</f>
        <v>0</v>
      </c>
      <c r="D20" s="23">
        <f>B20+C20</f>
        <v>12485117.869999999</v>
      </c>
    </row>
    <row r="21" spans="1:4" x14ac:dyDescent="0.25">
      <c r="A21" s="22" t="s">
        <v>19</v>
      </c>
      <c r="B21" s="27">
        <f>+'Unallocated Detail'!G62</f>
        <v>-5271203.66</v>
      </c>
      <c r="C21" s="26">
        <f>+'Unallocated Detail'!H62</f>
        <v>0</v>
      </c>
      <c r="D21" s="25">
        <f>B21+C21</f>
        <v>-5271203.66</v>
      </c>
    </row>
    <row r="22" spans="1:4" x14ac:dyDescent="0.25">
      <c r="A22" s="22" t="s">
        <v>18</v>
      </c>
      <c r="B22" s="15">
        <f>SUM(B18:B21)</f>
        <v>101168939.88</v>
      </c>
      <c r="C22" s="15">
        <f>SUM(C18:C21)</f>
        <v>38161515.599999994</v>
      </c>
      <c r="D22" s="14">
        <f>SUM(D18:D21)</f>
        <v>139330455.47999999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Detail'!G150</f>
        <v>7067383.5599999996</v>
      </c>
      <c r="C24" s="24">
        <f>+'Unallocated Detail'!H150</f>
        <v>1709131.0400000003</v>
      </c>
      <c r="D24" s="14">
        <f t="shared" ref="D24:D37" si="0">B24+C24</f>
        <v>8776514.5999999996</v>
      </c>
    </row>
    <row r="25" spans="1:4" x14ac:dyDescent="0.25">
      <c r="A25" s="22" t="s">
        <v>16</v>
      </c>
      <c r="B25" s="21">
        <f>+'Unallocated Detail'!G180</f>
        <v>2552066.7100000004</v>
      </c>
      <c r="C25" s="21">
        <f>+'Unallocated Detail'!H180</f>
        <v>0</v>
      </c>
      <c r="D25" s="23">
        <f t="shared" si="0"/>
        <v>2552066.7100000004</v>
      </c>
    </row>
    <row r="26" spans="1:4" x14ac:dyDescent="0.25">
      <c r="A26" s="22" t="s">
        <v>15</v>
      </c>
      <c r="B26" s="21">
        <f>+'Unallocated Detail'!G218</f>
        <v>9982581.3100000005</v>
      </c>
      <c r="C26" s="21">
        <f>+'Unallocated Detail'!H218</f>
        <v>5528784.2600000007</v>
      </c>
      <c r="D26" s="23">
        <f t="shared" si="0"/>
        <v>15511365.57</v>
      </c>
    </row>
    <row r="27" spans="1:4" x14ac:dyDescent="0.25">
      <c r="A27" s="22" t="s">
        <v>14</v>
      </c>
      <c r="B27" s="21">
        <f>+'Unallocated Detail'!G225</f>
        <v>10344009.399999999</v>
      </c>
      <c r="C27" s="21">
        <f>+'Unallocated Detail'!H225</f>
        <v>2171413.5100000002</v>
      </c>
      <c r="D27" s="23">
        <f t="shared" si="0"/>
        <v>12515422.909999998</v>
      </c>
    </row>
    <row r="28" spans="1:4" x14ac:dyDescent="0.25">
      <c r="A28" s="22" t="s">
        <v>13</v>
      </c>
      <c r="B28" s="21">
        <f>+'Unallocated Detail'!G234</f>
        <v>7114890.5600000005</v>
      </c>
      <c r="C28" s="21">
        <f>+'Unallocated Detail'!H234</f>
        <v>2655661.17</v>
      </c>
      <c r="D28" s="23">
        <f t="shared" si="0"/>
        <v>9770551.7300000004</v>
      </c>
    </row>
    <row r="29" spans="1:4" x14ac:dyDescent="0.25">
      <c r="A29" s="22" t="s">
        <v>12</v>
      </c>
      <c r="B29" s="21">
        <f>+'Unallocated Detail'!G237</f>
        <v>7912173.9699999997</v>
      </c>
      <c r="C29" s="21">
        <f>+'Unallocated Detail'!H237</f>
        <v>1347190.96</v>
      </c>
      <c r="D29" s="23">
        <f t="shared" si="0"/>
        <v>9259364.9299999997</v>
      </c>
    </row>
    <row r="30" spans="1:4" x14ac:dyDescent="0.25">
      <c r="A30" s="22" t="s">
        <v>11</v>
      </c>
      <c r="B30" s="21">
        <f>+'Unallocated Detail'!G252</f>
        <v>11942104.539999999</v>
      </c>
      <c r="C30" s="21">
        <f>+'Unallocated Detail'!H252</f>
        <v>4144737.6399999997</v>
      </c>
      <c r="D30" s="23">
        <f t="shared" si="0"/>
        <v>16086842.18</v>
      </c>
    </row>
    <row r="31" spans="1:4" x14ac:dyDescent="0.25">
      <c r="A31" s="22" t="s">
        <v>10</v>
      </c>
      <c r="B31" s="21">
        <f>+'Unallocated Detail'!G259</f>
        <v>34581764.210000001</v>
      </c>
      <c r="C31" s="21">
        <f>+'Unallocated Detail'!H259</f>
        <v>15316284.75</v>
      </c>
      <c r="D31" s="23">
        <f t="shared" si="0"/>
        <v>49898048.960000001</v>
      </c>
    </row>
    <row r="32" spans="1:4" x14ac:dyDescent="0.25">
      <c r="A32" s="22" t="s">
        <v>9</v>
      </c>
      <c r="B32" s="21">
        <f>+'Unallocated Detail'!G264</f>
        <v>6407318.1799999997</v>
      </c>
      <c r="C32" s="21">
        <f>+'Unallocated Detail'!H264</f>
        <v>2536718.1800000002</v>
      </c>
      <c r="D32" s="23">
        <f t="shared" si="0"/>
        <v>8944036.3599999994</v>
      </c>
    </row>
    <row r="33" spans="1:4" x14ac:dyDescent="0.25">
      <c r="A33" s="22" t="s">
        <v>8</v>
      </c>
      <c r="B33" s="21">
        <f>+'Unallocated Detail'!G267</f>
        <v>2853758</v>
      </c>
      <c r="C33" s="21">
        <f>+'Unallocated Detail'!H267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Detail'!G275</f>
        <v>960120.66999999899</v>
      </c>
      <c r="C34" s="21">
        <f>+'Unallocated Detail'!H275</f>
        <v>8406989.4600000028</v>
      </c>
      <c r="D34" s="20">
        <f t="shared" si="0"/>
        <v>9367110.1300000027</v>
      </c>
    </row>
    <row r="35" spans="1:4" x14ac:dyDescent="0.25">
      <c r="A35" s="13" t="s">
        <v>686</v>
      </c>
      <c r="B35" s="21">
        <f>+'Unallocated Detail'!G280</f>
        <v>19173224.460000001</v>
      </c>
      <c r="C35" s="21">
        <f>+'Unallocated Detail'!H280</f>
        <v>7114695.5999999996</v>
      </c>
      <c r="D35" s="20">
        <f t="shared" si="0"/>
        <v>26287920.060000002</v>
      </c>
    </row>
    <row r="36" spans="1:4" x14ac:dyDescent="0.25">
      <c r="A36" s="13" t="s">
        <v>687</v>
      </c>
      <c r="B36" s="21">
        <f>+'Unallocated Detail'!G285</f>
        <v>5984804.6499999994</v>
      </c>
      <c r="C36" s="21">
        <f>+'Unallocated Detail'!H285</f>
        <v>879474.9</v>
      </c>
      <c r="D36" s="20">
        <f t="shared" si="0"/>
        <v>6864279.5499999998</v>
      </c>
    </row>
    <row r="37" spans="1:4" x14ac:dyDescent="0.25">
      <c r="A37" s="13" t="s">
        <v>688</v>
      </c>
      <c r="B37" s="19">
        <f>+'Unallocated Detail'!G290</f>
        <v>-4051877.26</v>
      </c>
      <c r="C37" s="18">
        <f>+'Unallocated Detail'!H290</f>
        <v>-567195.44000000018</v>
      </c>
      <c r="D37" s="17">
        <f t="shared" si="0"/>
        <v>-4619072.7</v>
      </c>
    </row>
    <row r="38" spans="1:4" x14ac:dyDescent="0.25">
      <c r="A38" s="16" t="s">
        <v>689</v>
      </c>
      <c r="B38" s="15">
        <f>SUM(B22:B37)</f>
        <v>223993262.84</v>
      </c>
      <c r="C38" s="15">
        <f>SUM(C22:C37)</f>
        <v>89405401.63000001</v>
      </c>
      <c r="D38" s="14">
        <f>SUM(D22:D37)</f>
        <v>313398664.47000003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14872885.269999951</v>
      </c>
      <c r="C40" s="9">
        <f>C13-C38</f>
        <v>1688736.1799999923</v>
      </c>
      <c r="D40" s="8">
        <f>D13-D38</f>
        <v>16561621.449999988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C13" sqref="C13"/>
      <selection pane="topRight" activeCell="C13" sqref="C13"/>
      <selection pane="bottomLeft" activeCell="C13" sqref="C13"/>
      <selection pane="bottomRight" activeCell="B23" sqref="B23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JUNE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205129702.79999998</v>
      </c>
      <c r="C8" s="15">
        <f>+'Unallocated Detail'!C18</f>
        <v>68302764.049999997</v>
      </c>
      <c r="D8" s="15">
        <f>+'Unallocated Detail'!D18</f>
        <v>0</v>
      </c>
      <c r="E8" s="15">
        <v>0</v>
      </c>
      <c r="F8" s="14">
        <f>SUM(B8:E8)</f>
        <v>273432466.84999996</v>
      </c>
    </row>
    <row r="9" spans="1:6" ht="18" customHeight="1" x14ac:dyDescent="0.25">
      <c r="A9" s="13" t="s">
        <v>26</v>
      </c>
      <c r="B9" s="102">
        <f>+'Unallocated Detail'!B21</f>
        <v>17472.169999999998</v>
      </c>
      <c r="C9" s="102">
        <f>+'Unallocated Detail'!C21</f>
        <v>0</v>
      </c>
      <c r="D9" s="102">
        <f>+'Unallocated Detail'!D21</f>
        <v>0</v>
      </c>
      <c r="E9" s="46">
        <v>0</v>
      </c>
      <c r="F9" s="23">
        <f>SUM(B9:E9)</f>
        <v>17472.169999999998</v>
      </c>
    </row>
    <row r="10" spans="1:6" ht="18" customHeight="1" x14ac:dyDescent="0.25">
      <c r="A10" s="13" t="s">
        <v>25</v>
      </c>
      <c r="B10" s="102">
        <f>+'Unallocated Detail'!B25</f>
        <v>24489460.479999997</v>
      </c>
      <c r="C10" s="102">
        <f>+'Unallocated Detail'!C25</f>
        <v>0</v>
      </c>
      <c r="D10" s="102">
        <f>+'Unallocated Detail'!D25</f>
        <v>0</v>
      </c>
      <c r="E10" s="46">
        <v>0</v>
      </c>
      <c r="F10" s="23">
        <f>SUM(B10:E10)</f>
        <v>24489460.479999997</v>
      </c>
    </row>
    <row r="11" spans="1:6" ht="18" customHeight="1" x14ac:dyDescent="0.25">
      <c r="A11" s="13" t="s">
        <v>24</v>
      </c>
      <c r="B11" s="27">
        <f>+'Unallocated Detail'!B40</f>
        <v>9229512.6600000001</v>
      </c>
      <c r="C11" s="48">
        <f>+'Unallocated Detail'!C40</f>
        <v>22791373.759999998</v>
      </c>
      <c r="D11" s="48">
        <f>+'Unallocated Detail'!D40</f>
        <v>0</v>
      </c>
      <c r="E11" s="26">
        <v>0</v>
      </c>
      <c r="F11" s="25">
        <f>SUM(B11:E11)</f>
        <v>32020886.419999998</v>
      </c>
    </row>
    <row r="12" spans="1:6" ht="18" customHeight="1" x14ac:dyDescent="0.25">
      <c r="A12" s="13" t="s">
        <v>23</v>
      </c>
      <c r="B12" s="15">
        <f>SUM(B8:B11)</f>
        <v>238866148.10999995</v>
      </c>
      <c r="C12" s="15">
        <f>SUM(C8:C11)</f>
        <v>91094137.810000002</v>
      </c>
      <c r="D12" s="15">
        <f>SUM(D8:D11)</f>
        <v>0</v>
      </c>
      <c r="E12" s="15">
        <f>SUM(E8:E11)</f>
        <v>0</v>
      </c>
      <c r="F12" s="14">
        <f>SUM(F8:F11)</f>
        <v>329960285.92000002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13353383.629999999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13353383.629999999</v>
      </c>
    </row>
    <row r="18" spans="1:6" ht="18" customHeight="1" x14ac:dyDescent="0.25">
      <c r="A18" s="13" t="s">
        <v>21</v>
      </c>
      <c r="B18" s="102">
        <f>+'Unallocated Detail'!B56</f>
        <v>80601642.039999992</v>
      </c>
      <c r="C18" s="102">
        <f>+'Unallocated Detail'!C56</f>
        <v>38161515.599999994</v>
      </c>
      <c r="D18" s="102">
        <f>+'Unallocated Detail'!D56</f>
        <v>0</v>
      </c>
      <c r="E18" s="46">
        <v>0</v>
      </c>
      <c r="F18" s="23">
        <f>SUM(B18:E18)</f>
        <v>118763157.63999999</v>
      </c>
    </row>
    <row r="19" spans="1:6" ht="18" customHeight="1" x14ac:dyDescent="0.25">
      <c r="A19" s="13" t="s">
        <v>20</v>
      </c>
      <c r="B19" s="102">
        <f>+'Unallocated Detail'!B59</f>
        <v>12485117.869999999</v>
      </c>
      <c r="C19" s="102">
        <f>+'Unallocated Detail'!C59</f>
        <v>0</v>
      </c>
      <c r="D19" s="102">
        <f>+'Unallocated Detail'!D59</f>
        <v>0</v>
      </c>
      <c r="E19" s="46">
        <v>0</v>
      </c>
      <c r="F19" s="23">
        <f>SUM(B19:E19)</f>
        <v>12485117.869999999</v>
      </c>
    </row>
    <row r="20" spans="1:6" ht="18" customHeight="1" x14ac:dyDescent="0.25">
      <c r="A20" s="13" t="s">
        <v>19</v>
      </c>
      <c r="B20" s="27">
        <f>+'Unallocated Detail'!B62</f>
        <v>-5271203.66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-5271203.66</v>
      </c>
    </row>
    <row r="21" spans="1:6" ht="18" customHeight="1" x14ac:dyDescent="0.25">
      <c r="A21" s="13" t="s">
        <v>18</v>
      </c>
      <c r="B21" s="15">
        <f>SUM(B17:B20)</f>
        <v>101168939.88</v>
      </c>
      <c r="C21" s="15">
        <f>SUM(C17:C20)</f>
        <v>38161515.599999994</v>
      </c>
      <c r="D21" s="15">
        <f>SUM(D17:D20)</f>
        <v>0</v>
      </c>
      <c r="E21" s="15">
        <f>SUM(E17:E20)</f>
        <v>0</v>
      </c>
      <c r="F21" s="14">
        <f>SUM(F17:F20)</f>
        <v>139330455.47999999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Detail'!B150</f>
        <v>7067383.5599999996</v>
      </c>
      <c r="C23" s="15">
        <f>+'Unallocated Detail'!C150</f>
        <v>1709131.0400000003</v>
      </c>
      <c r="D23" s="15">
        <f>+'Unallocated Detail'!D150</f>
        <v>0</v>
      </c>
      <c r="E23" s="15">
        <v>0</v>
      </c>
      <c r="F23" s="14">
        <f t="shared" ref="F23:F36" si="0">SUM(B23:E23)</f>
        <v>8776514.5999999996</v>
      </c>
    </row>
    <row r="24" spans="1:6" ht="18" customHeight="1" x14ac:dyDescent="0.25">
      <c r="A24" s="13" t="s">
        <v>16</v>
      </c>
      <c r="B24" s="47">
        <f>+'Unallocated Detail'!B180</f>
        <v>2552066.7100000004</v>
      </c>
      <c r="C24" s="46">
        <f>+'Unallocated Detail'!C180</f>
        <v>0</v>
      </c>
      <c r="D24" s="46">
        <f>+'Unallocated Detail'!D180</f>
        <v>0</v>
      </c>
      <c r="E24" s="46">
        <v>0</v>
      </c>
      <c r="F24" s="23">
        <f t="shared" si="0"/>
        <v>2552066.7100000004</v>
      </c>
    </row>
    <row r="25" spans="1:6" ht="18" customHeight="1" x14ac:dyDescent="0.25">
      <c r="A25" s="13" t="s">
        <v>15</v>
      </c>
      <c r="B25" s="47">
        <f>+'Unallocated Detail'!B218</f>
        <v>9982581.3100000005</v>
      </c>
      <c r="C25" s="29">
        <f>+'Unallocated Detail'!C218</f>
        <v>5528784.2600000007</v>
      </c>
      <c r="D25" s="29">
        <f>+'Unallocated Detail'!D218</f>
        <v>0</v>
      </c>
      <c r="E25" s="46">
        <v>0</v>
      </c>
      <c r="F25" s="23">
        <f t="shared" si="0"/>
        <v>15511365.57</v>
      </c>
    </row>
    <row r="26" spans="1:6" ht="18" customHeight="1" x14ac:dyDescent="0.25">
      <c r="A26" s="22" t="s">
        <v>14</v>
      </c>
      <c r="B26" s="47">
        <f>+'Unallocated Detail'!B225</f>
        <v>8896869.1899999995</v>
      </c>
      <c r="C26" s="29">
        <f>+'Unallocated Detail'!C225</f>
        <v>1155734.52</v>
      </c>
      <c r="D26" s="29">
        <f>+'Unallocated Detail'!D225</f>
        <v>2462819.2000000002</v>
      </c>
      <c r="E26" s="46">
        <v>0</v>
      </c>
      <c r="F26" s="23">
        <f t="shared" si="0"/>
        <v>12515422.91</v>
      </c>
    </row>
    <row r="27" spans="1:6" ht="18" customHeight="1" x14ac:dyDescent="0.25">
      <c r="A27" s="13" t="s">
        <v>13</v>
      </c>
      <c r="B27" s="47">
        <f>+'Unallocated Detail'!B234</f>
        <v>6865782.5</v>
      </c>
      <c r="C27" s="29">
        <f>+'Unallocated Detail'!C234</f>
        <v>2505613.8699999996</v>
      </c>
      <c r="D27" s="29">
        <f>+'Unallocated Detail'!D234</f>
        <v>399155.36</v>
      </c>
      <c r="E27" s="46">
        <v>0</v>
      </c>
      <c r="F27" s="23">
        <f t="shared" si="0"/>
        <v>9770551.7299999986</v>
      </c>
    </row>
    <row r="28" spans="1:6" ht="18" customHeight="1" x14ac:dyDescent="0.25">
      <c r="A28" s="13" t="s">
        <v>12</v>
      </c>
      <c r="B28" s="47">
        <f>+'Unallocated Detail'!B237</f>
        <v>7912173.9699999997</v>
      </c>
      <c r="C28" s="29">
        <f>+'Unallocated Detail'!C237</f>
        <v>1347190.96</v>
      </c>
      <c r="D28" s="29">
        <f>+'Unallocated Detail'!D237</f>
        <v>0</v>
      </c>
      <c r="E28" s="46">
        <v>0</v>
      </c>
      <c r="F28" s="23">
        <f t="shared" si="0"/>
        <v>9259364.9299999997</v>
      </c>
    </row>
    <row r="29" spans="1:6" ht="18" customHeight="1" x14ac:dyDescent="0.25">
      <c r="A29" s="22" t="s">
        <v>11</v>
      </c>
      <c r="B29" s="47">
        <f>+'Unallocated Detail'!B252</f>
        <v>6812055.4100000001</v>
      </c>
      <c r="C29" s="29">
        <f>+'Unallocated Detail'!C252</f>
        <v>1375987.1400000001</v>
      </c>
      <c r="D29" s="29">
        <f>+'Unallocated Detail'!D252</f>
        <v>7898799.6300000008</v>
      </c>
      <c r="E29" s="46">
        <v>0</v>
      </c>
      <c r="F29" s="23">
        <f t="shared" si="0"/>
        <v>16086842.180000002</v>
      </c>
    </row>
    <row r="30" spans="1:6" ht="18" customHeight="1" x14ac:dyDescent="0.25">
      <c r="A30" s="13" t="s">
        <v>10</v>
      </c>
      <c r="B30" s="47">
        <f>+'Unallocated Detail'!B259</f>
        <v>33012825.400000002</v>
      </c>
      <c r="C30" s="29">
        <f>+'Unallocated Detail'!C259</f>
        <v>14492454.290000001</v>
      </c>
      <c r="D30" s="29">
        <f>+'Unallocated Detail'!D259</f>
        <v>2392769.27</v>
      </c>
      <c r="E30" s="46">
        <v>0</v>
      </c>
      <c r="F30" s="23">
        <f t="shared" si="0"/>
        <v>49898048.960000008</v>
      </c>
    </row>
    <row r="31" spans="1:6" ht="18" customHeight="1" x14ac:dyDescent="0.25">
      <c r="A31" s="13" t="s">
        <v>9</v>
      </c>
      <c r="B31" s="47">
        <f>+'Unallocated Detail'!B264</f>
        <v>2569681.15</v>
      </c>
      <c r="C31" s="29">
        <f>+'Unallocated Detail'!C264</f>
        <v>521622.21</v>
      </c>
      <c r="D31" s="29">
        <f>+'Unallocated Detail'!D264</f>
        <v>5852733</v>
      </c>
      <c r="E31" s="46">
        <v>0</v>
      </c>
      <c r="F31" s="23">
        <f t="shared" si="0"/>
        <v>8944036.3599999994</v>
      </c>
    </row>
    <row r="32" spans="1:6" ht="18" customHeight="1" x14ac:dyDescent="0.25">
      <c r="A32" s="13" t="s">
        <v>8</v>
      </c>
      <c r="B32" s="47">
        <f>+'Unallocated Detail'!B267</f>
        <v>2853758</v>
      </c>
      <c r="C32" s="46">
        <f>+'Unallocated Detail'!C267</f>
        <v>0</v>
      </c>
      <c r="D32" s="46">
        <f>+'Unallocated Detail'!D267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Detail'!B275</f>
        <v>960120.66999999899</v>
      </c>
      <c r="C33" s="29">
        <f>+'Unallocated Detail'!C275</f>
        <v>8406989.4600000028</v>
      </c>
      <c r="D33" s="29">
        <f>+'Unallocated Detail'!D275</f>
        <v>0</v>
      </c>
      <c r="E33" s="46">
        <v>0</v>
      </c>
      <c r="F33" s="23">
        <f t="shared" si="0"/>
        <v>9367110.1300000027</v>
      </c>
    </row>
    <row r="34" spans="1:6" ht="18" customHeight="1" x14ac:dyDescent="0.25">
      <c r="A34" s="13" t="s">
        <v>686</v>
      </c>
      <c r="B34" s="47">
        <f>+'Unallocated Detail'!B280</f>
        <v>18749425.420000002</v>
      </c>
      <c r="C34" s="29">
        <f>+'Unallocated Detail'!C280</f>
        <v>6880063.0999999996</v>
      </c>
      <c r="D34" s="29">
        <f>+'Unallocated Detail'!D280</f>
        <v>658431.54</v>
      </c>
      <c r="E34" s="46">
        <v>0</v>
      </c>
      <c r="F34" s="23">
        <f t="shared" si="0"/>
        <v>26287920.060000002</v>
      </c>
    </row>
    <row r="35" spans="1:6" ht="18" customHeight="1" x14ac:dyDescent="0.25">
      <c r="A35" s="13" t="s">
        <v>687</v>
      </c>
      <c r="B35" s="47">
        <f>+'Unallocated Detail'!B285</f>
        <v>5984804.6499999994</v>
      </c>
      <c r="C35" s="46">
        <f>+'Unallocated Detail'!C285</f>
        <v>879474.9</v>
      </c>
      <c r="D35" s="46">
        <f>+'Unallocated Detail'!D285</f>
        <v>0</v>
      </c>
      <c r="E35" s="46">
        <v>0</v>
      </c>
      <c r="F35" s="23">
        <f t="shared" si="0"/>
        <v>6864279.5499999998</v>
      </c>
    </row>
    <row r="36" spans="1:6" ht="18" customHeight="1" x14ac:dyDescent="0.25">
      <c r="A36" s="13" t="s">
        <v>688</v>
      </c>
      <c r="B36" s="27">
        <f>+'Unallocated Detail'!B290</f>
        <v>-4051877.26</v>
      </c>
      <c r="C36" s="48">
        <f>+'Unallocated Detail'!C290</f>
        <v>-567195.44000000018</v>
      </c>
      <c r="D36" s="48">
        <f>+'Unallocated Detail'!D290</f>
        <v>0</v>
      </c>
      <c r="E36" s="26">
        <v>0</v>
      </c>
      <c r="F36" s="25">
        <f t="shared" si="0"/>
        <v>-4619072.7</v>
      </c>
    </row>
    <row r="37" spans="1:6" ht="18" customHeight="1" x14ac:dyDescent="0.25">
      <c r="A37" s="16" t="s">
        <v>689</v>
      </c>
      <c r="B37" s="15">
        <f>SUM(B21:B36)</f>
        <v>211336590.55999997</v>
      </c>
      <c r="C37" s="15">
        <f>SUM(C21:C36)</f>
        <v>82397365.909999996</v>
      </c>
      <c r="D37" s="15">
        <f>SUM(D21:D36)</f>
        <v>19664708</v>
      </c>
      <c r="E37" s="15">
        <f>SUM(E21:E36)</f>
        <v>0</v>
      </c>
      <c r="F37" s="14">
        <f>SUM(F21:F36)</f>
        <v>313398664.47000003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27529557.549999982</v>
      </c>
      <c r="C39" s="15">
        <f>C12-C37</f>
        <v>8696771.900000006</v>
      </c>
      <c r="D39" s="15">
        <f>D12-D37</f>
        <v>-19664708</v>
      </c>
      <c r="E39" s="15">
        <f>E12-E37</f>
        <v>0</v>
      </c>
      <c r="F39" s="124">
        <f>F12-F37</f>
        <v>16561621.449999988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Detail'!B298</f>
        <v>2113320.11</v>
      </c>
      <c r="C42" s="15">
        <f>+'Unallocated Detail'!C298</f>
        <v>0</v>
      </c>
      <c r="D42" s="15">
        <f>+'Unallocated Detail'!D298</f>
        <v>0</v>
      </c>
      <c r="E42" s="15">
        <v>0</v>
      </c>
      <c r="F42" s="14">
        <f>SUM(B42:E42)</f>
        <v>2113320.11</v>
      </c>
    </row>
    <row r="43" spans="1:6" ht="18" customHeight="1" x14ac:dyDescent="0.25">
      <c r="A43" s="13" t="s">
        <v>4</v>
      </c>
      <c r="B43" s="47">
        <v>0</v>
      </c>
      <c r="C43" s="102">
        <v>0</v>
      </c>
      <c r="D43" s="102">
        <v>0</v>
      </c>
      <c r="E43" s="102">
        <f>+'Unallocated Detail'!I324</f>
        <v>-3893836.24</v>
      </c>
      <c r="F43" s="70">
        <f>SUM(B43:E43)</f>
        <v>-3893836.24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Detail'!I335</f>
        <v>24268326.98</v>
      </c>
      <c r="F44" s="23">
        <f>SUM(B44:E44)</f>
        <v>24268326.98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Detail'!I339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2113320.11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20374490.740000002</v>
      </c>
      <c r="F46" s="15">
        <f t="shared" si="1"/>
        <v>22487810.850000001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25416237.439999983</v>
      </c>
      <c r="C48" s="43">
        <f>C39-C46</f>
        <v>8696771.900000006</v>
      </c>
      <c r="D48" s="43">
        <f>D39-D46</f>
        <v>-19664708</v>
      </c>
      <c r="E48" s="43">
        <f>E39-E46</f>
        <v>-20374490.740000002</v>
      </c>
      <c r="F48" s="42">
        <f>F39-F46</f>
        <v>-5926189.4000000134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38" sqref="J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10" width="8.5703125" style="60" customWidth="1"/>
    <col min="11" max="16384" width="8.5703125" style="60"/>
  </cols>
  <sheetData>
    <row r="1" spans="1:11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6.350000000000001" customHeight="1" x14ac:dyDescent="0.2">
      <c r="B3" s="61" t="str">
        <f>Allocated!A3</f>
        <v>FOR THE MONTH ENDED JUNE 30, 2024</v>
      </c>
      <c r="C3" s="61"/>
      <c r="D3" s="61"/>
      <c r="E3" s="61"/>
      <c r="F3" s="61"/>
      <c r="G3" s="61"/>
      <c r="H3" s="61"/>
    </row>
    <row r="4" spans="1:11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11" ht="16.350000000000001" customHeight="1" x14ac:dyDescent="0.2">
      <c r="A5" s="122"/>
      <c r="B5" s="122" t="str">
        <f>Allocated!A6</f>
        <v>(Spread is based on allocation factors developed for the 12 ME 12/31/2023)</v>
      </c>
      <c r="C5" s="122"/>
      <c r="D5" s="122"/>
      <c r="E5" s="122"/>
      <c r="F5" s="122"/>
      <c r="G5" s="122"/>
      <c r="H5" s="122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7" t="s">
        <v>654</v>
      </c>
      <c r="G7" s="127" t="s">
        <v>655</v>
      </c>
      <c r="H7" s="64" t="s">
        <v>31</v>
      </c>
    </row>
    <row r="8" spans="1:11" ht="16.350000000000001" customHeight="1" x14ac:dyDescent="0.2">
      <c r="A8" s="88" t="s">
        <v>14</v>
      </c>
      <c r="B8" s="66"/>
      <c r="C8" s="67"/>
      <c r="D8" s="67"/>
      <c r="E8" s="68"/>
      <c r="F8" s="69"/>
      <c r="G8" s="69"/>
      <c r="H8" s="70"/>
    </row>
    <row r="9" spans="1:11" ht="16.350000000000001" customHeight="1" x14ac:dyDescent="0.2">
      <c r="A9" s="88"/>
      <c r="B9" s="71" t="s">
        <v>344</v>
      </c>
      <c r="C9" s="72">
        <f>+'Unallocated Detail'!E220</f>
        <v>7681.77</v>
      </c>
      <c r="D9" s="72">
        <f>+'Unallocated Detail'!F220</f>
        <v>5496.75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13178.52</v>
      </c>
      <c r="J9" s="129"/>
      <c r="K9" s="129"/>
    </row>
    <row r="10" spans="1:11" ht="16.350000000000001" customHeight="1" x14ac:dyDescent="0.2">
      <c r="A10" s="88" t="s">
        <v>345</v>
      </c>
      <c r="B10" s="71" t="s">
        <v>346</v>
      </c>
      <c r="C10" s="85">
        <f>+'Unallocated Detail'!E221</f>
        <v>112881.23</v>
      </c>
      <c r="D10" s="85">
        <f>+'Unallocated Detail'!F221</f>
        <v>66951.850000000006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7">
        <f>C10+D10</f>
        <v>179833.08000000002</v>
      </c>
      <c r="J10" s="129"/>
      <c r="K10" s="129"/>
    </row>
    <row r="11" spans="1:11" ht="16.350000000000001" customHeight="1" x14ac:dyDescent="0.2">
      <c r="A11" s="88" t="s">
        <v>345</v>
      </c>
      <c r="B11" s="71" t="s">
        <v>347</v>
      </c>
      <c r="C11" s="85">
        <f>+'Unallocated Detail'!E222</f>
        <v>1294995.94</v>
      </c>
      <c r="D11" s="85">
        <f>+'Unallocated Detail'!F222</f>
        <v>926647.45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7">
        <f>C11+D11</f>
        <v>2221643.3899999997</v>
      </c>
      <c r="J11" s="129"/>
      <c r="K11" s="129"/>
    </row>
    <row r="12" spans="1:11" ht="16.350000000000001" customHeight="1" x14ac:dyDescent="0.2">
      <c r="A12" s="88" t="s">
        <v>345</v>
      </c>
      <c r="B12" s="120" t="s">
        <v>652</v>
      </c>
      <c r="C12" s="85">
        <f>+'Unallocated Detail'!E223</f>
        <v>31581.27</v>
      </c>
      <c r="D12" s="85">
        <f>+'Unallocated Detail'!F223</f>
        <v>16582.939999999999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7">
        <f>C12+D12</f>
        <v>48164.21</v>
      </c>
      <c r="J12" s="129"/>
      <c r="K12" s="129"/>
    </row>
    <row r="13" spans="1:11" ht="16.350000000000001" customHeight="1" x14ac:dyDescent="0.2">
      <c r="A13" s="88" t="s">
        <v>345</v>
      </c>
      <c r="B13" s="71" t="s">
        <v>348</v>
      </c>
      <c r="C13" s="76">
        <f>+'Unallocated Detail'!E224</f>
        <v>0</v>
      </c>
      <c r="D13" s="76">
        <f>+'Unallocated Detail'!F224</f>
        <v>0</v>
      </c>
      <c r="E13" s="83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  <c r="J13" s="129"/>
      <c r="K13" s="129"/>
    </row>
    <row r="14" spans="1:11" ht="16.350000000000001" customHeight="1" x14ac:dyDescent="0.2">
      <c r="A14" s="88" t="s">
        <v>345</v>
      </c>
      <c r="B14" s="66" t="s">
        <v>349</v>
      </c>
      <c r="C14" s="85">
        <f>SUM(C9:C13)</f>
        <v>1447140.21</v>
      </c>
      <c r="D14" s="85">
        <f>SUM(D9:D13)</f>
        <v>1015678.9899999999</v>
      </c>
      <c r="E14" s="75"/>
      <c r="F14" s="78"/>
      <c r="G14" s="79"/>
      <c r="H14" s="87">
        <f>SUM(H9:H13)</f>
        <v>2462819.1999999997</v>
      </c>
      <c r="J14" s="129"/>
      <c r="K14" s="129"/>
    </row>
    <row r="15" spans="1:11" ht="16.350000000000001" customHeight="1" x14ac:dyDescent="0.2">
      <c r="A15" s="88" t="s">
        <v>13</v>
      </c>
      <c r="B15" s="66"/>
      <c r="C15" s="85"/>
      <c r="D15" s="85"/>
      <c r="E15" s="75"/>
      <c r="F15" s="79"/>
      <c r="G15" s="79"/>
      <c r="H15" s="87"/>
      <c r="J15" s="129"/>
      <c r="K15" s="129"/>
    </row>
    <row r="16" spans="1:11" ht="16.350000000000001" customHeight="1" x14ac:dyDescent="0.2">
      <c r="A16" s="88"/>
      <c r="B16" s="71" t="s">
        <v>350</v>
      </c>
      <c r="C16" s="85">
        <f>+'Unallocated Detail'!E227</f>
        <v>156732.26</v>
      </c>
      <c r="D16" s="85">
        <f>+'Unallocated Detail'!F227</f>
        <v>83946.92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7">
        <f t="shared" ref="H16:H22" si="2">C16+D16</f>
        <v>240679.18</v>
      </c>
      <c r="J16" s="129"/>
      <c r="K16" s="129"/>
    </row>
    <row r="17" spans="1:11" ht="16.350000000000001" customHeight="1" x14ac:dyDescent="0.2">
      <c r="A17" s="88" t="s">
        <v>345</v>
      </c>
      <c r="B17" s="71" t="s">
        <v>351</v>
      </c>
      <c r="C17" s="85">
        <f>+'Unallocated Detail'!E228</f>
        <v>101661.27</v>
      </c>
      <c r="D17" s="85">
        <f>+'Unallocated Detail'!F228</f>
        <v>72744.66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7">
        <f t="shared" si="2"/>
        <v>174405.93</v>
      </c>
      <c r="J17" s="129"/>
      <c r="K17" s="129"/>
    </row>
    <row r="18" spans="1:11" ht="16.350000000000001" customHeight="1" x14ac:dyDescent="0.2">
      <c r="A18" s="88" t="s">
        <v>345</v>
      </c>
      <c r="B18" s="71" t="s">
        <v>352</v>
      </c>
      <c r="C18" s="85">
        <f>+'Unallocated Detail'!E229</f>
        <v>0</v>
      </c>
      <c r="D18" s="85">
        <f>+'Unallocated Detail'!F229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7">
        <f t="shared" si="2"/>
        <v>0</v>
      </c>
      <c r="J18" s="129"/>
      <c r="K18" s="129"/>
    </row>
    <row r="19" spans="1:11" ht="16.350000000000001" customHeight="1" x14ac:dyDescent="0.2">
      <c r="A19" s="88"/>
      <c r="B19" s="71" t="s">
        <v>353</v>
      </c>
      <c r="C19" s="85">
        <f>+'Unallocated Detail'!E230</f>
        <v>0</v>
      </c>
      <c r="D19" s="85">
        <f>+'Unallocated Detail'!F230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7">
        <f t="shared" si="2"/>
        <v>0</v>
      </c>
      <c r="J19" s="129"/>
      <c r="K19" s="129"/>
    </row>
    <row r="20" spans="1:11" ht="16.350000000000001" customHeight="1" x14ac:dyDescent="0.2">
      <c r="A20" s="88" t="s">
        <v>345</v>
      </c>
      <c r="B20" s="71" t="s">
        <v>354</v>
      </c>
      <c r="C20" s="85">
        <f>+'Unallocated Detail'!E231</f>
        <v>-9285.4699999999993</v>
      </c>
      <c r="D20" s="85">
        <f>+'Unallocated Detail'!F231</f>
        <v>-6644.28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7">
        <f t="shared" si="2"/>
        <v>-15929.75</v>
      </c>
      <c r="J20" s="129"/>
      <c r="K20" s="129"/>
    </row>
    <row r="21" spans="1:11" ht="16.350000000000001" customHeight="1" x14ac:dyDescent="0.2">
      <c r="A21" s="88"/>
      <c r="B21" s="71" t="s">
        <v>355</v>
      </c>
      <c r="C21" s="85">
        <f>+'Unallocated Detail'!E232</f>
        <v>0</v>
      </c>
      <c r="D21" s="85">
        <f>+'Unallocated Detail'!F232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7">
        <f t="shared" si="2"/>
        <v>0</v>
      </c>
      <c r="J21" s="129"/>
      <c r="K21" s="129"/>
    </row>
    <row r="22" spans="1:11" ht="16.350000000000001" customHeight="1" x14ac:dyDescent="0.2">
      <c r="A22" s="88"/>
      <c r="B22" s="71" t="s">
        <v>356</v>
      </c>
      <c r="C22" s="76">
        <f>+'Unallocated Detail'!E233</f>
        <v>0</v>
      </c>
      <c r="D22" s="76">
        <f>+'Unallocated Detail'!F233</f>
        <v>0</v>
      </c>
      <c r="E22" s="83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  <c r="J22" s="129"/>
      <c r="K22" s="129"/>
    </row>
    <row r="23" spans="1:11" ht="16.350000000000001" customHeight="1" x14ac:dyDescent="0.2">
      <c r="A23" s="88" t="s">
        <v>345</v>
      </c>
      <c r="B23" s="66" t="s">
        <v>349</v>
      </c>
      <c r="C23" s="85">
        <f>SUM(C16:C22)</f>
        <v>249108.06000000003</v>
      </c>
      <c r="D23" s="85">
        <f>SUM(D16:D22)</f>
        <v>150047.30000000002</v>
      </c>
      <c r="E23" s="75"/>
      <c r="F23" s="78"/>
      <c r="G23" s="79"/>
      <c r="H23" s="87">
        <f>SUM(H16:H22)</f>
        <v>399155.36</v>
      </c>
      <c r="J23" s="129"/>
      <c r="K23" s="129"/>
    </row>
    <row r="24" spans="1:11" ht="16.350000000000001" customHeight="1" x14ac:dyDescent="0.2">
      <c r="A24" s="88" t="s">
        <v>11</v>
      </c>
      <c r="B24" s="66"/>
      <c r="C24" s="85"/>
      <c r="D24" s="85"/>
      <c r="E24" s="75"/>
      <c r="F24" s="79"/>
      <c r="G24" s="79"/>
      <c r="H24" s="87"/>
      <c r="J24" s="129"/>
      <c r="K24" s="129"/>
    </row>
    <row r="25" spans="1:11" ht="16.350000000000001" customHeight="1" x14ac:dyDescent="0.2">
      <c r="A25" s="88"/>
      <c r="B25" s="71" t="s">
        <v>357</v>
      </c>
      <c r="C25" s="85">
        <f>+'Unallocated Detail'!E239</f>
        <v>3940161.93</v>
      </c>
      <c r="D25" s="85">
        <f>+'Unallocated Detail'!F239</f>
        <v>2068301.24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7">
        <f t="shared" ref="H25:H37" si="5">C25+D25</f>
        <v>6008463.1699999999</v>
      </c>
      <c r="J25" s="129"/>
      <c r="K25" s="129"/>
    </row>
    <row r="26" spans="1:11" ht="16.350000000000001" customHeight="1" x14ac:dyDescent="0.2">
      <c r="A26" s="88"/>
      <c r="B26" s="71" t="s">
        <v>358</v>
      </c>
      <c r="C26" s="85">
        <f>+'Unallocated Detail'!E240</f>
        <v>242650.04</v>
      </c>
      <c r="D26" s="85">
        <f>+'Unallocated Detail'!F240</f>
        <v>127412.49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7">
        <f t="shared" si="5"/>
        <v>370062.53</v>
      </c>
      <c r="J26" s="129"/>
      <c r="K26" s="129"/>
    </row>
    <row r="27" spans="1:11" ht="16.350000000000001" customHeight="1" x14ac:dyDescent="0.2">
      <c r="A27" s="88" t="s">
        <v>345</v>
      </c>
      <c r="B27" s="71" t="s">
        <v>359</v>
      </c>
      <c r="C27" s="85">
        <f>+'Unallocated Detail'!E241</f>
        <v>-2299453.85</v>
      </c>
      <c r="D27" s="85">
        <f>+'Unallocated Detail'!F241</f>
        <v>-1207414.93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7">
        <f t="shared" si="5"/>
        <v>-3506868.7800000003</v>
      </c>
      <c r="J27" s="129"/>
      <c r="K27" s="129"/>
    </row>
    <row r="28" spans="1:11" ht="16.350000000000001" customHeight="1" x14ac:dyDescent="0.2">
      <c r="A28" s="88" t="s">
        <v>345</v>
      </c>
      <c r="B28" s="71" t="s">
        <v>360</v>
      </c>
      <c r="C28" s="85">
        <f>+'Unallocated Detail'!E242</f>
        <v>742152.03</v>
      </c>
      <c r="D28" s="85">
        <f>+'Unallocated Detail'!F242</f>
        <v>389694.9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7">
        <f t="shared" si="5"/>
        <v>1131846.9300000002</v>
      </c>
      <c r="J28" s="129"/>
      <c r="K28" s="129"/>
    </row>
    <row r="29" spans="1:11" ht="16.350000000000001" customHeight="1" x14ac:dyDescent="0.2">
      <c r="A29" s="88" t="s">
        <v>345</v>
      </c>
      <c r="B29" s="71" t="s">
        <v>361</v>
      </c>
      <c r="C29" s="85">
        <f>+'Unallocated Detail'!E243</f>
        <v>-48120.22</v>
      </c>
      <c r="D29" s="85">
        <f>+'Unallocated Detail'!F243</f>
        <v>-32972.15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7">
        <f t="shared" si="5"/>
        <v>-81092.37</v>
      </c>
      <c r="J29" s="129"/>
      <c r="K29" s="129"/>
    </row>
    <row r="30" spans="1:11" ht="16.350000000000001" customHeight="1" x14ac:dyDescent="0.2">
      <c r="A30" s="88" t="s">
        <v>345</v>
      </c>
      <c r="B30" s="71" t="s">
        <v>362</v>
      </c>
      <c r="C30" s="85">
        <f>+'Unallocated Detail'!E244</f>
        <v>279513.52</v>
      </c>
      <c r="D30" s="85">
        <f>+'Unallocated Detail'!F244</f>
        <v>200008.65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7">
        <f t="shared" si="5"/>
        <v>479522.17000000004</v>
      </c>
      <c r="J30" s="129"/>
      <c r="K30" s="129"/>
    </row>
    <row r="31" spans="1:11" ht="16.350000000000001" customHeight="1" x14ac:dyDescent="0.2">
      <c r="A31" s="88" t="s">
        <v>345</v>
      </c>
      <c r="B31" s="71" t="s">
        <v>363</v>
      </c>
      <c r="C31" s="85">
        <f>+'Unallocated Detail'!E245</f>
        <v>26965.18</v>
      </c>
      <c r="D31" s="85">
        <f>+'Unallocated Detail'!F245</f>
        <v>44278.57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7">
        <f t="shared" si="5"/>
        <v>71243.75</v>
      </c>
      <c r="J31" s="129"/>
      <c r="K31" s="129"/>
    </row>
    <row r="32" spans="1:11" ht="16.350000000000001" customHeight="1" x14ac:dyDescent="0.2">
      <c r="A32" s="88"/>
      <c r="B32" s="71" t="s">
        <v>364</v>
      </c>
      <c r="C32" s="85">
        <f>+'Unallocated Detail'!E246</f>
        <v>56617.53</v>
      </c>
      <c r="D32" s="85">
        <f>+'Unallocated Detail'!F246</f>
        <v>29729.200000000001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7">
        <f t="shared" si="5"/>
        <v>86346.73</v>
      </c>
      <c r="J32" s="129"/>
      <c r="K32" s="129"/>
    </row>
    <row r="33" spans="1:11" ht="16.350000000000001" customHeight="1" x14ac:dyDescent="0.2">
      <c r="A33" s="88" t="s">
        <v>345</v>
      </c>
      <c r="B33" s="71" t="s">
        <v>365</v>
      </c>
      <c r="C33" s="85">
        <f>+'Unallocated Detail'!E247</f>
        <v>0</v>
      </c>
      <c r="D33" s="85">
        <f>+'Unallocated Detail'!F247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7">
        <f t="shared" si="5"/>
        <v>0</v>
      </c>
      <c r="J33" s="129"/>
      <c r="K33" s="129"/>
    </row>
    <row r="34" spans="1:11" ht="16.350000000000001" customHeight="1" x14ac:dyDescent="0.2">
      <c r="A34" s="88" t="s">
        <v>345</v>
      </c>
      <c r="B34" s="71" t="s">
        <v>366</v>
      </c>
      <c r="C34" s="85">
        <f>+'Unallocated Detail'!E248</f>
        <v>411316.46</v>
      </c>
      <c r="D34" s="85">
        <f>+'Unallocated Detail'!F248</f>
        <v>215977.19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7">
        <f t="shared" si="5"/>
        <v>627293.65</v>
      </c>
      <c r="J34" s="129"/>
      <c r="K34" s="129"/>
    </row>
    <row r="35" spans="1:11" ht="16.350000000000001" customHeight="1" x14ac:dyDescent="0.2">
      <c r="A35" s="88" t="s">
        <v>345</v>
      </c>
      <c r="B35" s="71" t="s">
        <v>367</v>
      </c>
      <c r="C35" s="85">
        <f>+'Unallocated Detail'!E249</f>
        <v>643559.15</v>
      </c>
      <c r="D35" s="85">
        <f>+'Unallocated Detail'!F249</f>
        <v>337924.98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7">
        <f t="shared" si="5"/>
        <v>981484.13</v>
      </c>
      <c r="J35" s="129"/>
      <c r="K35" s="129"/>
    </row>
    <row r="36" spans="1:11" ht="16.350000000000001" customHeight="1" x14ac:dyDescent="0.2">
      <c r="A36" s="88"/>
      <c r="B36" s="71" t="s">
        <v>368</v>
      </c>
      <c r="C36" s="85">
        <f>+'Unallocated Detail'!E250</f>
        <v>0</v>
      </c>
      <c r="D36" s="85">
        <f>+'Unallocated Detail'!F250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7">
        <f t="shared" si="5"/>
        <v>0</v>
      </c>
      <c r="J36" s="129"/>
      <c r="K36" s="129"/>
    </row>
    <row r="37" spans="1:11" ht="16.350000000000001" customHeight="1" x14ac:dyDescent="0.2">
      <c r="A37" s="88"/>
      <c r="B37" s="71" t="s">
        <v>369</v>
      </c>
      <c r="C37" s="76">
        <f>+'Unallocated Detail'!E251</f>
        <v>1134687.3600000001</v>
      </c>
      <c r="D37" s="76">
        <f>+'Unallocated Detail'!F251</f>
        <v>595810.36</v>
      </c>
      <c r="E37" s="83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1730497.7200000002</v>
      </c>
      <c r="J37" s="129"/>
      <c r="K37" s="129"/>
    </row>
    <row r="38" spans="1:11" ht="16.350000000000001" customHeight="1" x14ac:dyDescent="0.2">
      <c r="A38" s="88" t="s">
        <v>345</v>
      </c>
      <c r="B38" s="66" t="s">
        <v>349</v>
      </c>
      <c r="C38" s="87">
        <f>SUM(C25:C37)</f>
        <v>5130049.13</v>
      </c>
      <c r="D38" s="87">
        <f>SUM(D25:D37)</f>
        <v>2768750.5</v>
      </c>
      <c r="E38" s="75"/>
      <c r="F38" s="78"/>
      <c r="G38" s="79"/>
      <c r="H38" s="87">
        <f>SUM(H25:H37)</f>
        <v>7898799.6300000008</v>
      </c>
      <c r="J38" s="129"/>
      <c r="K38" s="129"/>
    </row>
    <row r="39" spans="1:11" ht="16.350000000000001" customHeight="1" x14ac:dyDescent="0.2">
      <c r="A39" s="88" t="s">
        <v>370</v>
      </c>
      <c r="B39" s="66"/>
      <c r="C39" s="85"/>
      <c r="D39" s="85"/>
      <c r="E39" s="75"/>
      <c r="F39" s="79"/>
      <c r="G39" s="79"/>
      <c r="H39" s="87"/>
      <c r="J39" s="129"/>
      <c r="K39" s="129"/>
    </row>
    <row r="40" spans="1:11" ht="16.350000000000001" customHeight="1" x14ac:dyDescent="0.2">
      <c r="A40" s="88"/>
      <c r="B40" s="71" t="s">
        <v>371</v>
      </c>
      <c r="C40" s="85">
        <f>+'Unallocated Detail'!E257</f>
        <v>1560186.08</v>
      </c>
      <c r="D40" s="85">
        <f>+'Unallocated Detail'!F257</f>
        <v>819234.51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7">
        <f>C40+D40</f>
        <v>2379420.59</v>
      </c>
      <c r="J40" s="129"/>
      <c r="K40" s="129"/>
    </row>
    <row r="41" spans="1:11" ht="16.350000000000001" customHeight="1" x14ac:dyDescent="0.2">
      <c r="A41" s="88"/>
      <c r="B41" s="80" t="s">
        <v>372</v>
      </c>
      <c r="C41" s="76">
        <f>+'Unallocated Detail'!E258</f>
        <v>8752.73</v>
      </c>
      <c r="D41" s="76">
        <f>+'Unallocated Detail'!F258</f>
        <v>4595.95</v>
      </c>
      <c r="E41" s="83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  <c r="J41" s="129"/>
      <c r="K41" s="129"/>
    </row>
    <row r="42" spans="1:11" ht="16.350000000000001" customHeight="1" x14ac:dyDescent="0.2">
      <c r="A42" s="88"/>
      <c r="B42" s="66" t="s">
        <v>349</v>
      </c>
      <c r="C42" s="87">
        <f>SUM(C40:C41)</f>
        <v>1568938.81</v>
      </c>
      <c r="D42" s="87">
        <f>SUM(D40:D41)</f>
        <v>823830.46</v>
      </c>
      <c r="E42" s="75"/>
      <c r="F42" s="79"/>
      <c r="G42" s="79"/>
      <c r="H42" s="87">
        <f>SUM(H40:H41)</f>
        <v>2392769.27</v>
      </c>
      <c r="J42" s="129"/>
      <c r="K42" s="129"/>
    </row>
    <row r="43" spans="1:11" ht="16.350000000000001" customHeight="1" x14ac:dyDescent="0.2">
      <c r="A43" s="88" t="s">
        <v>9</v>
      </c>
      <c r="B43" s="71"/>
      <c r="C43" s="85"/>
      <c r="D43" s="85"/>
      <c r="E43" s="75"/>
      <c r="F43" s="79"/>
      <c r="G43" s="79"/>
      <c r="H43" s="87"/>
      <c r="J43" s="129"/>
      <c r="K43" s="129"/>
    </row>
    <row r="44" spans="1:11" ht="16.350000000000001" customHeight="1" x14ac:dyDescent="0.2">
      <c r="A44" s="88"/>
      <c r="B44" s="71" t="s">
        <v>373</v>
      </c>
      <c r="C44" s="85">
        <f>+'Unallocated Detail'!E261</f>
        <v>3835961.37</v>
      </c>
      <c r="D44" s="85">
        <f>+'Unallocated Detail'!F261</f>
        <v>2014216.1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7">
        <f>C44+D44</f>
        <v>5850177.4700000007</v>
      </c>
      <c r="J44" s="129"/>
      <c r="K44" s="129"/>
    </row>
    <row r="45" spans="1:11" ht="16.350000000000001" customHeight="1" x14ac:dyDescent="0.2">
      <c r="A45" s="88"/>
      <c r="B45" s="71" t="s">
        <v>374</v>
      </c>
      <c r="C45" s="85">
        <f>+'Unallocated Detail'!E262</f>
        <v>0</v>
      </c>
      <c r="D45" s="85">
        <f>+'Unallocated Detail'!F262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7">
        <f>C45+D45</f>
        <v>0</v>
      </c>
      <c r="J45" s="129"/>
      <c r="K45" s="129"/>
    </row>
    <row r="46" spans="1:11" ht="16.350000000000001" customHeight="1" x14ac:dyDescent="0.2">
      <c r="A46" s="88"/>
      <c r="B46" s="80" t="s">
        <v>375</v>
      </c>
      <c r="C46" s="76">
        <f>+'Unallocated Detail'!E263</f>
        <v>1675.66</v>
      </c>
      <c r="D46" s="76">
        <f>+'Unallocated Detail'!F263</f>
        <v>879.87</v>
      </c>
      <c r="E46" s="83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7">
        <f>C46+D46</f>
        <v>2555.5300000000002</v>
      </c>
      <c r="J46" s="129"/>
      <c r="K46" s="129"/>
    </row>
    <row r="47" spans="1:11" ht="16.350000000000001" customHeight="1" x14ac:dyDescent="0.2">
      <c r="A47" s="88" t="s">
        <v>345</v>
      </c>
      <c r="B47" s="66" t="s">
        <v>349</v>
      </c>
      <c r="C47" s="81">
        <f>SUM(C44:C46)</f>
        <v>3837637.0300000003</v>
      </c>
      <c r="D47" s="81">
        <f>SUM(D44:D46)</f>
        <v>2015095.9700000002</v>
      </c>
      <c r="E47" s="75"/>
      <c r="F47" s="79"/>
      <c r="G47" s="79"/>
      <c r="H47" s="81">
        <f>SUM(H44:H46)</f>
        <v>5852733.0000000009</v>
      </c>
      <c r="J47" s="129"/>
      <c r="K47" s="129"/>
    </row>
    <row r="48" spans="1:11" ht="16.350000000000001" customHeight="1" x14ac:dyDescent="0.2">
      <c r="A48" s="88" t="s">
        <v>658</v>
      </c>
      <c r="B48" s="82"/>
      <c r="C48" s="85"/>
      <c r="D48" s="85"/>
      <c r="E48" s="75"/>
      <c r="F48" s="79"/>
      <c r="G48" s="79"/>
      <c r="H48" s="87"/>
      <c r="J48" s="129"/>
      <c r="K48" s="129"/>
    </row>
    <row r="49" spans="1:11" ht="16.350000000000001" customHeight="1" x14ac:dyDescent="0.2">
      <c r="A49" s="88"/>
      <c r="B49" s="80" t="s">
        <v>659</v>
      </c>
      <c r="C49" s="85">
        <f>+'Unallocated Detail'!E270</f>
        <v>0</v>
      </c>
      <c r="D49" s="85">
        <f>+'Unallocated Detail'!F270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7">
        <f>C49+D49</f>
        <v>0</v>
      </c>
      <c r="J49" s="129"/>
      <c r="K49" s="129"/>
    </row>
    <row r="50" spans="1:11" ht="16.350000000000001" customHeight="1" x14ac:dyDescent="0.2">
      <c r="A50" s="88"/>
      <c r="B50" s="80" t="s">
        <v>692</v>
      </c>
      <c r="C50" s="76">
        <f>+'Unallocated Detail'!E272</f>
        <v>0</v>
      </c>
      <c r="D50" s="76">
        <f>+'Unallocated Detail'!F272</f>
        <v>0</v>
      </c>
      <c r="E50" s="83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  <c r="J50" s="129"/>
      <c r="K50" s="129"/>
    </row>
    <row r="51" spans="1:11" ht="16.350000000000001" customHeight="1" x14ac:dyDescent="0.2">
      <c r="A51" s="88" t="s">
        <v>345</v>
      </c>
      <c r="B51" s="66" t="s">
        <v>349</v>
      </c>
      <c r="C51" s="87">
        <f>SUM(C49:C50)</f>
        <v>0</v>
      </c>
      <c r="D51" s="87">
        <f>SUM(D49:D50)</f>
        <v>0</v>
      </c>
      <c r="E51" s="75"/>
      <c r="F51" s="79"/>
      <c r="G51" s="79"/>
      <c r="H51" s="87">
        <f>SUM(H49:H50)</f>
        <v>0</v>
      </c>
      <c r="J51" s="129"/>
      <c r="K51" s="129"/>
    </row>
    <row r="52" spans="1:11" ht="16.350000000000001" customHeight="1" x14ac:dyDescent="0.2">
      <c r="A52" s="88"/>
      <c r="B52" s="66"/>
      <c r="C52" s="85"/>
      <c r="D52" s="85"/>
      <c r="E52" s="75"/>
      <c r="F52" s="79"/>
      <c r="G52" s="79"/>
      <c r="H52" s="87"/>
      <c r="J52" s="129"/>
      <c r="K52" s="129"/>
    </row>
    <row r="53" spans="1:11" ht="16.350000000000001" customHeight="1" x14ac:dyDescent="0.2">
      <c r="A53" s="88" t="s">
        <v>678</v>
      </c>
      <c r="B53" s="82"/>
      <c r="C53" s="85"/>
      <c r="D53" s="85"/>
      <c r="E53" s="75"/>
      <c r="F53" s="79"/>
      <c r="G53" s="79"/>
      <c r="H53" s="87"/>
      <c r="J53" s="129"/>
      <c r="K53" s="129"/>
    </row>
    <row r="54" spans="1:11" ht="16.350000000000001" customHeight="1" x14ac:dyDescent="0.2">
      <c r="A54" s="88"/>
      <c r="B54" s="80" t="s">
        <v>679</v>
      </c>
      <c r="C54" s="76">
        <f>+'Unallocated Detail'!E279</f>
        <v>423799.03999999998</v>
      </c>
      <c r="D54" s="76">
        <f>+'Unallocated Detail'!F279</f>
        <v>234632.5</v>
      </c>
      <c r="E54" s="83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7">
        <f>C54+D54</f>
        <v>658431.54</v>
      </c>
      <c r="J54" s="129"/>
      <c r="K54" s="129"/>
    </row>
    <row r="55" spans="1:11" ht="16.350000000000001" customHeight="1" x14ac:dyDescent="0.2">
      <c r="A55" s="88" t="s">
        <v>345</v>
      </c>
      <c r="B55" s="66" t="s">
        <v>349</v>
      </c>
      <c r="C55" s="85">
        <f>C54</f>
        <v>423799.03999999998</v>
      </c>
      <c r="D55" s="85">
        <f>D54</f>
        <v>234632.5</v>
      </c>
      <c r="E55" s="75"/>
      <c r="F55" s="79"/>
      <c r="G55" s="79"/>
      <c r="H55" s="81">
        <f>SUM(H54)</f>
        <v>658431.54</v>
      </c>
      <c r="J55" s="129"/>
      <c r="K55" s="129"/>
    </row>
    <row r="56" spans="1:11" ht="16.350000000000001" customHeight="1" x14ac:dyDescent="0.2">
      <c r="A56" s="88"/>
      <c r="B56" s="66"/>
      <c r="C56" s="85"/>
      <c r="D56" s="85"/>
      <c r="E56" s="75"/>
      <c r="F56" s="79"/>
      <c r="G56" s="79"/>
      <c r="H56" s="87"/>
      <c r="J56" s="129"/>
      <c r="K56" s="129"/>
    </row>
    <row r="57" spans="1:11" ht="16.350000000000001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  <c r="J57" s="129"/>
      <c r="K57" s="129"/>
    </row>
    <row r="58" spans="1:11" ht="16.350000000000001" customHeight="1" x14ac:dyDescent="0.2">
      <c r="A58" s="84"/>
      <c r="B58" s="80" t="s">
        <v>681</v>
      </c>
      <c r="C58" s="76">
        <f>'Unallocated Detail'!E284</f>
        <v>0</v>
      </c>
      <c r="D58" s="76">
        <f>'Unallocated Detail'!F284</f>
        <v>0</v>
      </c>
      <c r="E58" s="83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7">
        <f>C58+D58</f>
        <v>0</v>
      </c>
      <c r="J58" s="129"/>
      <c r="K58" s="129"/>
    </row>
    <row r="59" spans="1:11" ht="16.350000000000001" customHeight="1" x14ac:dyDescent="0.2">
      <c r="A59" s="84"/>
      <c r="B59" s="66" t="s">
        <v>349</v>
      </c>
      <c r="C59" s="85">
        <f>SUM(C58)</f>
        <v>0</v>
      </c>
      <c r="D59" s="85">
        <f>SUM(D58)</f>
        <v>0</v>
      </c>
      <c r="E59" s="75"/>
      <c r="F59" s="79"/>
      <c r="G59" s="79"/>
      <c r="H59" s="81">
        <f>SUM(H58)</f>
        <v>0</v>
      </c>
      <c r="J59" s="129"/>
      <c r="K59" s="129"/>
    </row>
    <row r="60" spans="1:11" ht="16.350000000000001" customHeight="1" x14ac:dyDescent="0.2">
      <c r="A60" s="84"/>
      <c r="B60" s="82"/>
      <c r="C60" s="85"/>
      <c r="D60" s="85"/>
      <c r="E60" s="75"/>
      <c r="F60" s="79"/>
      <c r="G60" s="79"/>
      <c r="H60" s="87"/>
      <c r="J60" s="129"/>
      <c r="K60" s="129"/>
    </row>
    <row r="61" spans="1:11" ht="16.350000000000001" customHeight="1" x14ac:dyDescent="0.2">
      <c r="A61" s="88" t="s">
        <v>682</v>
      </c>
      <c r="B61" s="66"/>
      <c r="C61" s="85"/>
      <c r="D61" s="85"/>
      <c r="E61" s="75"/>
      <c r="F61" s="79"/>
      <c r="G61" s="79"/>
      <c r="H61" s="87"/>
      <c r="J61" s="129"/>
      <c r="K61" s="129"/>
    </row>
    <row r="62" spans="1:11" ht="16.350000000000001" customHeight="1" x14ac:dyDescent="0.2">
      <c r="A62" s="88"/>
      <c r="B62" s="80" t="s">
        <v>683</v>
      </c>
      <c r="C62" s="85">
        <f>+'Unallocated Detail'!E287</f>
        <v>0</v>
      </c>
      <c r="D62" s="85">
        <f>+'Unallocated Detail'!F287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7">
        <f>C62+D62</f>
        <v>0</v>
      </c>
      <c r="J62" s="129"/>
      <c r="K62" s="129"/>
    </row>
    <row r="63" spans="1:11" ht="16.350000000000001" customHeight="1" x14ac:dyDescent="0.2">
      <c r="A63" s="88"/>
      <c r="B63" s="80" t="s">
        <v>684</v>
      </c>
      <c r="C63" s="76">
        <v>0</v>
      </c>
      <c r="D63" s="76">
        <v>0</v>
      </c>
      <c r="E63" s="89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  <c r="J63" s="129"/>
      <c r="K63" s="129"/>
    </row>
    <row r="64" spans="1:11" ht="16.350000000000001" customHeight="1" x14ac:dyDescent="0.2">
      <c r="A64" s="90" t="s">
        <v>345</v>
      </c>
      <c r="B64" s="91" t="s">
        <v>349</v>
      </c>
      <c r="C64" s="76">
        <f>SUM(C62:C63)</f>
        <v>0</v>
      </c>
      <c r="D64" s="76">
        <f>SUM(D62:D63)</f>
        <v>0</v>
      </c>
      <c r="E64" s="83"/>
      <c r="F64" s="92"/>
      <c r="G64" s="92"/>
      <c r="H64" s="76">
        <f>SUM(H62:H63)</f>
        <v>0</v>
      </c>
    </row>
    <row r="65" spans="1:8" ht="16.350000000000001" customHeight="1" x14ac:dyDescent="0.2">
      <c r="A65" s="88"/>
      <c r="B65" s="66"/>
      <c r="C65" s="85"/>
      <c r="D65" s="85"/>
      <c r="E65" s="93"/>
      <c r="F65" s="79"/>
      <c r="G65" s="79"/>
      <c r="H65" s="87"/>
    </row>
    <row r="66" spans="1:8" ht="16.350000000000001" customHeight="1" x14ac:dyDescent="0.35">
      <c r="A66" s="90" t="s">
        <v>376</v>
      </c>
      <c r="B66" s="91"/>
      <c r="C66" s="94">
        <f>C64+C59+C55+C51+C47+C42+C38+C23+C14</f>
        <v>12656672.280000001</v>
      </c>
      <c r="D66" s="94">
        <f>D64+D59+D55+D51+D47+D42+D38+D23+D14</f>
        <v>7008035.7199999997</v>
      </c>
      <c r="E66" s="95"/>
      <c r="F66" s="95"/>
      <c r="G66" s="96"/>
      <c r="H66" s="94">
        <f>H64+H59+H55+H51+H47+H42+H38+H23+H14</f>
        <v>19664708</v>
      </c>
    </row>
    <row r="67" spans="1:8" ht="16.350000000000001" customHeight="1" x14ac:dyDescent="0.2">
      <c r="C67" s="97"/>
      <c r="D67" s="97"/>
      <c r="E67" s="97"/>
      <c r="F67" s="97"/>
    </row>
    <row r="68" spans="1:8" ht="16.350000000000001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0.58289999999999997</v>
      </c>
      <c r="G70" s="103">
        <v>0.41710000000000003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0.62770000000000004</v>
      </c>
      <c r="G71" s="106">
        <v>0.37230000000000002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0.59340000000000004</v>
      </c>
      <c r="G72" s="106">
        <v>0.40660000000000002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0.65559999999999996</v>
      </c>
      <c r="G73" s="106">
        <v>0.34439999999999998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0.72499999999999998</v>
      </c>
      <c r="G74" s="110">
        <v>0.27500000000000002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6.350000000000001" customHeight="1" x14ac:dyDescent="0.2">
      <c r="A76" s="112"/>
      <c r="C76" s="105"/>
      <c r="D76" s="105"/>
      <c r="E76" s="105"/>
      <c r="F76" s="105"/>
      <c r="G76" s="105"/>
      <c r="H76" s="105"/>
    </row>
    <row r="77" spans="1:8" ht="16.350000000000001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6"/>
  <sheetViews>
    <sheetView zoomScaleNormal="100" workbookViewId="0">
      <pane xSplit="1" ySplit="6" topLeftCell="B323" activePane="bottomRight" state="frozen"/>
      <selection activeCell="C228" sqref="C228"/>
      <selection pane="topRight" activeCell="C228" sqref="C228"/>
      <selection pane="bottomLeft" activeCell="C228" sqref="C228"/>
      <selection pane="bottomRight" activeCell="A59" sqref="A59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7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40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40"/>
    </row>
    <row r="3" spans="1:10" x14ac:dyDescent="0.25">
      <c r="A3" s="61" t="str">
        <f>Allocated!A3</f>
        <v>FOR THE MONTH ENDED JUNE 30, 2024</v>
      </c>
      <c r="B3" s="61"/>
      <c r="C3" s="61"/>
      <c r="D3" s="61"/>
      <c r="E3" s="61"/>
      <c r="F3" s="61"/>
      <c r="G3" s="61"/>
      <c r="H3" s="61"/>
      <c r="I3" s="61"/>
      <c r="J3" s="140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14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15" t="s">
        <v>32</v>
      </c>
      <c r="B10" s="149"/>
      <c r="C10" s="149"/>
      <c r="D10" s="149"/>
      <c r="E10" s="149"/>
      <c r="F10" s="149"/>
      <c r="G10" s="149"/>
      <c r="H10" s="149"/>
      <c r="I10" s="149"/>
    </row>
    <row r="11" spans="1:10" x14ac:dyDescent="0.25">
      <c r="A11" s="58" t="s">
        <v>33</v>
      </c>
      <c r="B11" s="133"/>
      <c r="C11" s="133"/>
      <c r="D11" s="133"/>
      <c r="E11" s="133"/>
      <c r="F11" s="133"/>
      <c r="G11" s="133"/>
      <c r="H11" s="133"/>
      <c r="I11" s="133"/>
    </row>
    <row r="12" spans="1:10" x14ac:dyDescent="0.25">
      <c r="A12" s="116" t="s">
        <v>34</v>
      </c>
      <c r="B12" s="150">
        <v>105143871.34999999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ref="G12:H17" si="0">B12+E12</f>
        <v>105143871.34999999</v>
      </c>
      <c r="H12" s="150">
        <f t="shared" si="0"/>
        <v>0</v>
      </c>
      <c r="I12" s="150">
        <f t="shared" ref="I12:I14" si="1">SUM(G12:H12)</f>
        <v>105143871.34999999</v>
      </c>
      <c r="J12" s="151" t="s">
        <v>389</v>
      </c>
    </row>
    <row r="13" spans="1:10" x14ac:dyDescent="0.25">
      <c r="A13" s="116" t="s">
        <v>35</v>
      </c>
      <c r="B13" s="59">
        <v>98381471.439999998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98381471.439999998</v>
      </c>
      <c r="H13" s="59">
        <f t="shared" si="0"/>
        <v>0</v>
      </c>
      <c r="I13" s="59">
        <f t="shared" si="1"/>
        <v>98381471.439999998</v>
      </c>
      <c r="J13" s="151" t="s">
        <v>390</v>
      </c>
    </row>
    <row r="14" spans="1:10" x14ac:dyDescent="0.25">
      <c r="A14" s="116" t="s">
        <v>36</v>
      </c>
      <c r="B14" s="59">
        <v>1604360.01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1604360.01</v>
      </c>
      <c r="H14" s="59">
        <f t="shared" si="0"/>
        <v>0</v>
      </c>
      <c r="I14" s="59">
        <f t="shared" si="1"/>
        <v>1604360.01</v>
      </c>
      <c r="J14" s="151" t="s">
        <v>391</v>
      </c>
    </row>
    <row r="15" spans="1:10" x14ac:dyDescent="0.25">
      <c r="A15" s="116" t="s">
        <v>37</v>
      </c>
      <c r="B15" s="59">
        <v>0</v>
      </c>
      <c r="C15" s="59">
        <v>43446225.530000001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43446225.530000001</v>
      </c>
      <c r="I15" s="59">
        <f t="shared" ref="I15:I17" si="2">SUM(G15:H15)</f>
        <v>43446225.530000001</v>
      </c>
      <c r="J15" s="151" t="s">
        <v>392</v>
      </c>
    </row>
    <row r="16" spans="1:10" x14ac:dyDescent="0.25">
      <c r="A16" s="116" t="s">
        <v>38</v>
      </c>
      <c r="B16" s="59">
        <v>0</v>
      </c>
      <c r="C16" s="59">
        <v>23259091.460000001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23259091.460000001</v>
      </c>
      <c r="I16" s="59">
        <f t="shared" si="2"/>
        <v>23259091.460000001</v>
      </c>
      <c r="J16" s="151" t="s">
        <v>393</v>
      </c>
    </row>
    <row r="17" spans="1:11" x14ac:dyDescent="0.25">
      <c r="A17" s="116" t="s">
        <v>39</v>
      </c>
      <c r="B17" s="59">
        <v>0</v>
      </c>
      <c r="C17" s="59">
        <v>1597447.06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1597447.06</v>
      </c>
      <c r="I17" s="59">
        <f t="shared" si="2"/>
        <v>1597447.06</v>
      </c>
      <c r="J17" s="151" t="s">
        <v>394</v>
      </c>
    </row>
    <row r="18" spans="1:11" x14ac:dyDescent="0.25">
      <c r="A18" s="116" t="s">
        <v>40</v>
      </c>
      <c r="B18" s="59">
        <f t="shared" ref="B18:I18" si="3">SUM(B12:B17)</f>
        <v>205129702.79999998</v>
      </c>
      <c r="C18" s="59">
        <f t="shared" si="3"/>
        <v>68302764.049999997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205129702.79999998</v>
      </c>
      <c r="H18" s="59">
        <f t="shared" si="3"/>
        <v>68302764.049999997</v>
      </c>
      <c r="I18" s="59">
        <f t="shared" si="3"/>
        <v>273432466.84999996</v>
      </c>
      <c r="J18" s="137" t="s">
        <v>388</v>
      </c>
    </row>
    <row r="19" spans="1:11" x14ac:dyDescent="0.25">
      <c r="A19" s="58" t="s">
        <v>41</v>
      </c>
      <c r="B19" s="133"/>
      <c r="C19" s="133"/>
      <c r="D19" s="133"/>
      <c r="E19" s="133"/>
      <c r="F19" s="133"/>
      <c r="G19" s="133"/>
      <c r="H19" s="133"/>
      <c r="I19" s="133"/>
      <c r="J19" s="58"/>
    </row>
    <row r="20" spans="1:11" x14ac:dyDescent="0.25">
      <c r="A20" s="116" t="s">
        <v>42</v>
      </c>
      <c r="B20" s="128">
        <v>17472.169999999998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17472.169999999998</v>
      </c>
      <c r="H20" s="128">
        <f>C20+F20</f>
        <v>0</v>
      </c>
      <c r="I20" s="128">
        <f>SUM(G20:H20)</f>
        <v>17472.169999999998</v>
      </c>
      <c r="J20" s="151" t="s">
        <v>396</v>
      </c>
    </row>
    <row r="21" spans="1:11" x14ac:dyDescent="0.25">
      <c r="A21" s="116" t="s">
        <v>43</v>
      </c>
      <c r="B21" s="59">
        <f t="shared" ref="B21:I21" si="4">SUM(B20)</f>
        <v>17472.169999999998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17472.169999999998</v>
      </c>
      <c r="H21" s="59">
        <f t="shared" si="4"/>
        <v>0</v>
      </c>
      <c r="I21" s="59">
        <f t="shared" si="4"/>
        <v>17472.169999999998</v>
      </c>
      <c r="J21" s="137" t="s">
        <v>395</v>
      </c>
    </row>
    <row r="22" spans="1:11" x14ac:dyDescent="0.25">
      <c r="A22" s="58" t="s">
        <v>44</v>
      </c>
      <c r="B22" s="133"/>
      <c r="C22" s="133"/>
      <c r="D22" s="133"/>
      <c r="E22" s="133"/>
      <c r="F22" s="133"/>
      <c r="G22" s="133"/>
      <c r="H22" s="133"/>
      <c r="I22" s="133"/>
      <c r="J22" s="58"/>
    </row>
    <row r="23" spans="1:11" x14ac:dyDescent="0.25">
      <c r="A23" s="116" t="s">
        <v>45</v>
      </c>
      <c r="B23" s="59">
        <v>14940843.779999999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14940843.779999999</v>
      </c>
      <c r="H23" s="59">
        <f>C23+F23</f>
        <v>0</v>
      </c>
      <c r="I23" s="59">
        <f>SUM(G23:H23)</f>
        <v>14940843.779999999</v>
      </c>
      <c r="J23" s="151" t="s">
        <v>398</v>
      </c>
      <c r="K23" s="152"/>
    </row>
    <row r="24" spans="1:11" x14ac:dyDescent="0.25">
      <c r="A24" s="116" t="s">
        <v>46</v>
      </c>
      <c r="B24" s="128">
        <v>9548616.6999999993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9548616.6999999993</v>
      </c>
      <c r="H24" s="128">
        <f>C24+F24</f>
        <v>0</v>
      </c>
      <c r="I24" s="128">
        <f>SUM(G24:H24)</f>
        <v>9548616.6999999993</v>
      </c>
      <c r="J24" s="151" t="s">
        <v>399</v>
      </c>
    </row>
    <row r="25" spans="1:11" x14ac:dyDescent="0.25">
      <c r="A25" s="116" t="s">
        <v>47</v>
      </c>
      <c r="B25" s="59">
        <f t="shared" ref="B25:I25" si="5">SUM(B23:B24)</f>
        <v>24489460.479999997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24489460.479999997</v>
      </c>
      <c r="H25" s="59">
        <f t="shared" si="5"/>
        <v>0</v>
      </c>
      <c r="I25" s="59">
        <f t="shared" si="5"/>
        <v>24489460.479999997</v>
      </c>
      <c r="J25" s="137" t="s">
        <v>397</v>
      </c>
    </row>
    <row r="26" spans="1:11" x14ac:dyDescent="0.25">
      <c r="A26" s="58" t="s">
        <v>48</v>
      </c>
      <c r="B26" s="133"/>
      <c r="C26" s="133"/>
      <c r="D26" s="133"/>
      <c r="E26" s="133"/>
      <c r="F26" s="133"/>
      <c r="G26" s="133"/>
      <c r="H26" s="133"/>
      <c r="I26" s="133"/>
      <c r="J26" s="58"/>
    </row>
    <row r="27" spans="1:11" x14ac:dyDescent="0.25">
      <c r="A27" s="116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51" t="s">
        <v>605</v>
      </c>
    </row>
    <row r="28" spans="1:11" x14ac:dyDescent="0.25">
      <c r="A28" s="116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51" t="s">
        <v>606</v>
      </c>
    </row>
    <row r="29" spans="1:11" ht="14.1" customHeight="1" x14ac:dyDescent="0.25">
      <c r="A29" s="116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51" t="s">
        <v>401</v>
      </c>
    </row>
    <row r="30" spans="1:11" x14ac:dyDescent="0.25">
      <c r="A30" s="116" t="s">
        <v>51</v>
      </c>
      <c r="B30" s="59">
        <v>1660085.39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1660085.39</v>
      </c>
      <c r="H30" s="59">
        <f t="shared" si="6"/>
        <v>0</v>
      </c>
      <c r="I30" s="59">
        <f t="shared" si="7"/>
        <v>1660085.39</v>
      </c>
      <c r="J30" s="151" t="s">
        <v>402</v>
      </c>
    </row>
    <row r="31" spans="1:11" x14ac:dyDescent="0.25">
      <c r="A31" s="116" t="s">
        <v>52</v>
      </c>
      <c r="B31" s="59">
        <v>1402688.03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1402688.03</v>
      </c>
      <c r="H31" s="59">
        <f t="shared" si="6"/>
        <v>0</v>
      </c>
      <c r="I31" s="59">
        <f t="shared" si="7"/>
        <v>1402688.03</v>
      </c>
      <c r="J31" s="151" t="s">
        <v>403</v>
      </c>
    </row>
    <row r="32" spans="1:11" x14ac:dyDescent="0.25">
      <c r="A32" s="116" t="s">
        <v>383</v>
      </c>
      <c r="B32" s="59">
        <v>4472811.8600000003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4472811.8600000003</v>
      </c>
      <c r="H32" s="59">
        <f t="shared" si="6"/>
        <v>0</v>
      </c>
      <c r="I32" s="59">
        <f t="shared" si="7"/>
        <v>4472811.8600000003</v>
      </c>
      <c r="J32" s="151" t="s">
        <v>405</v>
      </c>
    </row>
    <row r="33" spans="1:11" x14ac:dyDescent="0.25">
      <c r="A33" s="116" t="s">
        <v>384</v>
      </c>
      <c r="B33" s="59">
        <v>1693927.38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1693927.38</v>
      </c>
      <c r="H33" s="59">
        <f t="shared" si="6"/>
        <v>0</v>
      </c>
      <c r="I33" s="59">
        <f t="shared" si="7"/>
        <v>1693927.38</v>
      </c>
      <c r="J33" s="151" t="s">
        <v>404</v>
      </c>
    </row>
    <row r="34" spans="1:11" x14ac:dyDescent="0.25">
      <c r="A34" s="116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51" t="s">
        <v>406</v>
      </c>
    </row>
    <row r="35" spans="1:11" x14ac:dyDescent="0.25">
      <c r="A35" s="116" t="s">
        <v>54</v>
      </c>
      <c r="B35" s="59">
        <v>0</v>
      </c>
      <c r="C35" s="59">
        <v>204197.26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204197.26</v>
      </c>
      <c r="I35" s="59">
        <f t="shared" si="7"/>
        <v>204197.26</v>
      </c>
      <c r="J35" s="151" t="s">
        <v>407</v>
      </c>
    </row>
    <row r="36" spans="1:11" x14ac:dyDescent="0.25">
      <c r="A36" s="116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51" t="s">
        <v>408</v>
      </c>
    </row>
    <row r="37" spans="1:11" x14ac:dyDescent="0.25">
      <c r="A37" s="116" t="s">
        <v>56</v>
      </c>
      <c r="B37" s="59">
        <v>0</v>
      </c>
      <c r="C37" s="59">
        <v>520.72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520.72</v>
      </c>
      <c r="I37" s="59">
        <f t="shared" si="7"/>
        <v>520.72</v>
      </c>
      <c r="J37" s="151" t="s">
        <v>409</v>
      </c>
    </row>
    <row r="38" spans="1:11" x14ac:dyDescent="0.25">
      <c r="A38" s="116" t="s">
        <v>57</v>
      </c>
      <c r="B38" s="59">
        <v>0</v>
      </c>
      <c r="C38" s="59">
        <v>22321963.739999998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22321963.739999998</v>
      </c>
      <c r="I38" s="59">
        <f t="shared" si="7"/>
        <v>22321963.739999998</v>
      </c>
      <c r="J38" s="151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6"/>
        <v>0</v>
      </c>
      <c r="H39" s="128">
        <f t="shared" si="6"/>
        <v>0</v>
      </c>
      <c r="I39" s="128">
        <f t="shared" si="7"/>
        <v>0</v>
      </c>
      <c r="J39" s="151" t="s">
        <v>607</v>
      </c>
    </row>
    <row r="40" spans="1:11" x14ac:dyDescent="0.25">
      <c r="A40" s="116" t="s">
        <v>58</v>
      </c>
      <c r="B40" s="59">
        <f t="shared" ref="B40:I40" si="8">SUM(B27:B39)</f>
        <v>9229512.6600000001</v>
      </c>
      <c r="C40" s="59">
        <f t="shared" si="8"/>
        <v>22791373.759999998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9229512.6600000001</v>
      </c>
      <c r="H40" s="59">
        <f t="shared" si="8"/>
        <v>22791373.759999998</v>
      </c>
      <c r="I40" s="59">
        <f t="shared" si="8"/>
        <v>32020886.419999998</v>
      </c>
      <c r="J40" s="137" t="s">
        <v>400</v>
      </c>
    </row>
    <row r="41" spans="1:11" x14ac:dyDescent="0.25">
      <c r="A41" s="115" t="s">
        <v>59</v>
      </c>
      <c r="B41" s="153">
        <f t="shared" ref="B41:I41" si="9">B18+B21+B25+B40</f>
        <v>238866148.10999995</v>
      </c>
      <c r="C41" s="153">
        <f t="shared" si="9"/>
        <v>91094137.810000002</v>
      </c>
      <c r="D41" s="153">
        <f t="shared" si="9"/>
        <v>0</v>
      </c>
      <c r="E41" s="153">
        <f t="shared" si="9"/>
        <v>0</v>
      </c>
      <c r="F41" s="153">
        <f t="shared" si="9"/>
        <v>0</v>
      </c>
      <c r="G41" s="153">
        <f t="shared" si="9"/>
        <v>238866148.10999995</v>
      </c>
      <c r="H41" s="153">
        <f t="shared" si="9"/>
        <v>91094137.810000002</v>
      </c>
      <c r="I41" s="153">
        <f t="shared" si="9"/>
        <v>329960285.92000002</v>
      </c>
      <c r="J41" s="137" t="s">
        <v>387</v>
      </c>
    </row>
    <row r="42" spans="1:11" x14ac:dyDescent="0.25">
      <c r="A42" s="148"/>
      <c r="B42" s="133"/>
      <c r="C42" s="133"/>
      <c r="D42" s="133"/>
      <c r="E42" s="133"/>
      <c r="F42" s="133"/>
      <c r="G42" s="133"/>
      <c r="H42" s="133"/>
      <c r="I42" s="133"/>
    </row>
    <row r="43" spans="1:11" x14ac:dyDescent="0.25">
      <c r="A43" s="115" t="s">
        <v>60</v>
      </c>
      <c r="B43" s="133"/>
      <c r="C43" s="133"/>
      <c r="D43" s="133"/>
      <c r="E43" s="133"/>
      <c r="F43" s="133"/>
      <c r="G43" s="133"/>
      <c r="H43" s="133"/>
      <c r="I43" s="133"/>
      <c r="J43" s="115"/>
    </row>
    <row r="44" spans="1:11" x14ac:dyDescent="0.25">
      <c r="A44" s="58" t="s">
        <v>61</v>
      </c>
      <c r="B44" s="133"/>
      <c r="C44" s="133"/>
      <c r="D44" s="133"/>
      <c r="E44" s="133"/>
      <c r="F44" s="133"/>
      <c r="G44" s="133"/>
      <c r="H44" s="133"/>
      <c r="I44" s="133"/>
    </row>
    <row r="45" spans="1:11" x14ac:dyDescent="0.25">
      <c r="A45" s="116" t="s">
        <v>62</v>
      </c>
      <c r="B45" s="59">
        <v>1619302.76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1619302.76</v>
      </c>
      <c r="H45" s="59">
        <f>C45+F45</f>
        <v>0</v>
      </c>
      <c r="I45" s="59">
        <f>SUM(G45:H45)</f>
        <v>1619302.76</v>
      </c>
      <c r="J45" s="131" t="s">
        <v>413</v>
      </c>
    </row>
    <row r="46" spans="1:11" x14ac:dyDescent="0.25">
      <c r="A46" s="116" t="s">
        <v>63</v>
      </c>
      <c r="B46" s="128">
        <v>11734080.869999999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11734080.869999999</v>
      </c>
      <c r="H46" s="128">
        <f>C46+F46</f>
        <v>0</v>
      </c>
      <c r="I46" s="128">
        <f>SUM(G46:H46)</f>
        <v>11734080.869999999</v>
      </c>
      <c r="J46" s="131" t="s">
        <v>414</v>
      </c>
      <c r="K46" s="2"/>
    </row>
    <row r="47" spans="1:11" x14ac:dyDescent="0.25">
      <c r="A47" s="116" t="s">
        <v>64</v>
      </c>
      <c r="B47" s="59">
        <f t="shared" ref="B47:I47" si="10">SUM(B45:B46)</f>
        <v>13353383.629999999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13353383.629999999</v>
      </c>
      <c r="H47" s="59">
        <f t="shared" si="10"/>
        <v>0</v>
      </c>
      <c r="I47" s="59">
        <f t="shared" si="10"/>
        <v>13353383.629999999</v>
      </c>
      <c r="J47" s="137" t="s">
        <v>412</v>
      </c>
    </row>
    <row r="48" spans="1:11" x14ac:dyDescent="0.25">
      <c r="A48" s="58" t="s">
        <v>65</v>
      </c>
      <c r="B48" s="133"/>
      <c r="C48" s="133"/>
      <c r="D48" s="133"/>
      <c r="E48" s="133"/>
      <c r="F48" s="133"/>
      <c r="G48" s="133"/>
      <c r="H48" s="133"/>
      <c r="I48" s="133"/>
    </row>
    <row r="49" spans="1:12" x14ac:dyDescent="0.25">
      <c r="A49" s="116" t="s">
        <v>66</v>
      </c>
      <c r="B49" s="59">
        <v>77216970.239999995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77216970.239999995</v>
      </c>
      <c r="H49" s="59">
        <f t="shared" si="11"/>
        <v>0</v>
      </c>
      <c r="I49" s="59">
        <f t="shared" ref="I49" si="12">SUM(G49:H49)</f>
        <v>77216970.239999995</v>
      </c>
      <c r="J49" s="131" t="s">
        <v>416</v>
      </c>
    </row>
    <row r="50" spans="1:12" x14ac:dyDescent="0.25">
      <c r="A50" s="116" t="s">
        <v>67</v>
      </c>
      <c r="B50" s="59">
        <v>3384671.8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3384671.8</v>
      </c>
      <c r="H50" s="59">
        <f t="shared" si="11"/>
        <v>0</v>
      </c>
      <c r="I50" s="59">
        <f t="shared" ref="I50:I55" si="13">SUM(G50:H50)</f>
        <v>3384671.8</v>
      </c>
      <c r="J50" s="131" t="s">
        <v>417</v>
      </c>
    </row>
    <row r="51" spans="1:12" x14ac:dyDescent="0.25">
      <c r="A51" s="116" t="s">
        <v>68</v>
      </c>
      <c r="B51" s="59">
        <v>0</v>
      </c>
      <c r="C51" s="59">
        <v>24381939.219999999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24381939.219999999</v>
      </c>
      <c r="I51" s="59">
        <f t="shared" si="13"/>
        <v>24381939.219999999</v>
      </c>
      <c r="J51" s="131" t="s">
        <v>418</v>
      </c>
    </row>
    <row r="52" spans="1:12" x14ac:dyDescent="0.25">
      <c r="A52" s="116" t="s">
        <v>69</v>
      </c>
      <c r="B52" s="59">
        <v>0</v>
      </c>
      <c r="C52" s="59">
        <v>24636363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24636363</v>
      </c>
      <c r="I52" s="59">
        <f t="shared" si="13"/>
        <v>24636363</v>
      </c>
      <c r="J52" s="131" t="s">
        <v>419</v>
      </c>
    </row>
    <row r="53" spans="1:12" x14ac:dyDescent="0.25">
      <c r="A53" s="116" t="s">
        <v>70</v>
      </c>
      <c r="B53" s="59">
        <v>0</v>
      </c>
      <c r="C53" s="59">
        <v>-8148039.4800000004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-8148039.4800000004</v>
      </c>
      <c r="I53" s="59">
        <f t="shared" si="13"/>
        <v>-8148039.4800000004</v>
      </c>
      <c r="J53" s="131" t="s">
        <v>420</v>
      </c>
    </row>
    <row r="54" spans="1:12" x14ac:dyDescent="0.25">
      <c r="A54" s="116" t="s">
        <v>71</v>
      </c>
      <c r="B54" s="59">
        <v>0</v>
      </c>
      <c r="C54" s="59">
        <v>979308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979308</v>
      </c>
      <c r="I54" s="59">
        <f t="shared" si="13"/>
        <v>979308</v>
      </c>
      <c r="J54" s="131" t="s">
        <v>421</v>
      </c>
    </row>
    <row r="55" spans="1:12" x14ac:dyDescent="0.25">
      <c r="A55" s="116" t="s">
        <v>72</v>
      </c>
      <c r="B55" s="128">
        <v>0</v>
      </c>
      <c r="C55" s="128">
        <v>-3688055.14</v>
      </c>
      <c r="D55" s="128">
        <v>0</v>
      </c>
      <c r="E55" s="128">
        <v>0</v>
      </c>
      <c r="F55" s="128">
        <v>0</v>
      </c>
      <c r="G55" s="128">
        <f t="shared" si="11"/>
        <v>0</v>
      </c>
      <c r="H55" s="128">
        <f t="shared" si="11"/>
        <v>-3688055.14</v>
      </c>
      <c r="I55" s="128">
        <f t="shared" si="13"/>
        <v>-3688055.14</v>
      </c>
      <c r="J55" s="131" t="s">
        <v>422</v>
      </c>
      <c r="K55" s="154"/>
    </row>
    <row r="56" spans="1:12" x14ac:dyDescent="0.25">
      <c r="A56" s="116" t="s">
        <v>73</v>
      </c>
      <c r="B56" s="59">
        <f t="shared" ref="B56:I56" si="14">SUM(B49:B55)</f>
        <v>80601642.039999992</v>
      </c>
      <c r="C56" s="59">
        <f t="shared" si="14"/>
        <v>38161515.599999994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80601642.039999992</v>
      </c>
      <c r="H56" s="59">
        <f t="shared" si="14"/>
        <v>38161515.599999994</v>
      </c>
      <c r="I56" s="59">
        <f t="shared" si="14"/>
        <v>118763157.63999999</v>
      </c>
      <c r="J56" s="137" t="s">
        <v>415</v>
      </c>
      <c r="K56" s="154"/>
    </row>
    <row r="57" spans="1:12" x14ac:dyDescent="0.25">
      <c r="A57" s="58" t="s">
        <v>74</v>
      </c>
      <c r="B57" s="133"/>
      <c r="C57" s="133"/>
      <c r="D57" s="133"/>
      <c r="E57" s="133"/>
      <c r="F57" s="133"/>
      <c r="G57" s="133"/>
      <c r="H57" s="133"/>
      <c r="I57" s="133"/>
      <c r="J57" s="58"/>
    </row>
    <row r="58" spans="1:12" x14ac:dyDescent="0.25">
      <c r="A58" s="116" t="s">
        <v>75</v>
      </c>
      <c r="B58" s="128">
        <v>12485117.869999999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12485117.869999999</v>
      </c>
      <c r="H58" s="128">
        <f>C58+F58</f>
        <v>0</v>
      </c>
      <c r="I58" s="128">
        <f>SUM(G58:H58)</f>
        <v>12485117.869999999</v>
      </c>
      <c r="J58" s="131" t="s">
        <v>424</v>
      </c>
    </row>
    <row r="59" spans="1:12" x14ac:dyDescent="0.25">
      <c r="A59" s="116" t="s">
        <v>76</v>
      </c>
      <c r="B59" s="59">
        <f t="shared" ref="B59:I59" si="15">SUM(B58)</f>
        <v>12485117.869999999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12485117.869999999</v>
      </c>
      <c r="H59" s="59">
        <f t="shared" si="15"/>
        <v>0</v>
      </c>
      <c r="I59" s="59">
        <f t="shared" si="15"/>
        <v>12485117.869999999</v>
      </c>
      <c r="J59" s="137" t="s">
        <v>423</v>
      </c>
    </row>
    <row r="60" spans="1:12" x14ac:dyDescent="0.25">
      <c r="A60" s="58" t="s">
        <v>77</v>
      </c>
      <c r="B60" s="133"/>
      <c r="C60" s="133"/>
      <c r="D60" s="133"/>
      <c r="E60" s="133"/>
      <c r="F60" s="133"/>
      <c r="G60" s="133"/>
      <c r="H60" s="133"/>
      <c r="I60" s="133"/>
      <c r="J60" s="58"/>
    </row>
    <row r="61" spans="1:12" x14ac:dyDescent="0.25">
      <c r="A61" s="116" t="s">
        <v>78</v>
      </c>
      <c r="B61" s="128">
        <v>-5271203.66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-5271203.66</v>
      </c>
      <c r="H61" s="128">
        <f>C61+F61</f>
        <v>0</v>
      </c>
      <c r="I61" s="128">
        <f>SUM(G61:H61)</f>
        <v>-5271203.66</v>
      </c>
      <c r="J61" s="131" t="s">
        <v>426</v>
      </c>
    </row>
    <row r="62" spans="1:12" x14ac:dyDescent="0.25">
      <c r="A62" s="116" t="s">
        <v>79</v>
      </c>
      <c r="B62" s="59">
        <f t="shared" ref="B62:I62" si="16">SUM(B61)</f>
        <v>-5271203.66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-5271203.66</v>
      </c>
      <c r="H62" s="59">
        <f t="shared" si="16"/>
        <v>0</v>
      </c>
      <c r="I62" s="59">
        <f t="shared" si="16"/>
        <v>-5271203.66</v>
      </c>
      <c r="J62" s="137" t="s">
        <v>425</v>
      </c>
    </row>
    <row r="63" spans="1:12" x14ac:dyDescent="0.25">
      <c r="A63" s="115" t="s">
        <v>80</v>
      </c>
      <c r="B63" s="155">
        <f t="shared" ref="B63:I63" si="17">B47+B56+B59+B62</f>
        <v>101168939.88</v>
      </c>
      <c r="C63" s="155">
        <f t="shared" si="17"/>
        <v>38161515.599999994</v>
      </c>
      <c r="D63" s="155">
        <f t="shared" si="17"/>
        <v>0</v>
      </c>
      <c r="E63" s="55">
        <f t="shared" si="17"/>
        <v>0</v>
      </c>
      <c r="F63" s="55">
        <f t="shared" si="17"/>
        <v>0</v>
      </c>
      <c r="G63" s="155">
        <f t="shared" si="17"/>
        <v>101168939.88</v>
      </c>
      <c r="H63" s="155">
        <f t="shared" si="17"/>
        <v>38161515.599999994</v>
      </c>
      <c r="I63" s="155">
        <f t="shared" si="17"/>
        <v>139330455.47999999</v>
      </c>
      <c r="J63" s="137" t="s">
        <v>411</v>
      </c>
      <c r="L63" s="154"/>
    </row>
    <row r="64" spans="1:12" x14ac:dyDescent="0.25">
      <c r="A64" s="148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56">
        <f t="shared" ref="B65:I65" si="18">B41-B63</f>
        <v>137697208.22999996</v>
      </c>
      <c r="C65" s="156">
        <f t="shared" si="18"/>
        <v>52932622.210000008</v>
      </c>
      <c r="D65" s="156">
        <f t="shared" si="18"/>
        <v>0</v>
      </c>
      <c r="E65" s="156">
        <f t="shared" si="18"/>
        <v>0</v>
      </c>
      <c r="F65" s="156">
        <f t="shared" si="18"/>
        <v>0</v>
      </c>
      <c r="G65" s="156">
        <f t="shared" si="18"/>
        <v>137697208.22999996</v>
      </c>
      <c r="H65" s="156">
        <f t="shared" si="18"/>
        <v>52932622.210000008</v>
      </c>
      <c r="I65" s="156">
        <f t="shared" si="18"/>
        <v>190629830.44000003</v>
      </c>
      <c r="J65" s="116"/>
    </row>
    <row r="66" spans="1:10" ht="15.75" thickTop="1" x14ac:dyDescent="0.25">
      <c r="A66" s="148"/>
      <c r="B66" s="133"/>
      <c r="C66" s="133"/>
      <c r="D66" s="133"/>
      <c r="E66" s="133"/>
      <c r="F66" s="133"/>
      <c r="G66" s="133"/>
      <c r="H66" s="133"/>
      <c r="I66" s="133"/>
      <c r="J66" s="115"/>
    </row>
    <row r="67" spans="1:10" x14ac:dyDescent="0.25">
      <c r="A67" s="115" t="s">
        <v>82</v>
      </c>
      <c r="B67" s="133"/>
      <c r="C67" s="133"/>
      <c r="D67" s="133"/>
      <c r="E67" s="133"/>
      <c r="F67" s="133"/>
      <c r="G67" s="133"/>
      <c r="H67" s="133"/>
      <c r="I67" s="133"/>
      <c r="J67" s="116"/>
    </row>
    <row r="68" spans="1:10" x14ac:dyDescent="0.25">
      <c r="A68" s="116" t="s">
        <v>83</v>
      </c>
      <c r="B68" s="133"/>
      <c r="C68" s="133"/>
      <c r="D68" s="133"/>
      <c r="E68" s="133"/>
      <c r="F68" s="133"/>
      <c r="G68" s="133"/>
      <c r="H68" s="133"/>
      <c r="I68" s="133"/>
      <c r="J68" s="58"/>
    </row>
    <row r="69" spans="1:10" x14ac:dyDescent="0.25">
      <c r="A69" s="58" t="s">
        <v>84</v>
      </c>
      <c r="B69" s="133"/>
      <c r="C69" s="133"/>
      <c r="D69" s="133"/>
      <c r="E69" s="133"/>
      <c r="F69" s="133"/>
      <c r="G69" s="133"/>
      <c r="H69" s="133"/>
      <c r="I69" s="133"/>
    </row>
    <row r="70" spans="1:10" x14ac:dyDescent="0.25">
      <c r="A70" s="116" t="s">
        <v>85</v>
      </c>
      <c r="B70" s="59">
        <v>110008.24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110008.24</v>
      </c>
      <c r="H70" s="59">
        <f t="shared" ref="H70:H133" si="20">C70+F70</f>
        <v>0</v>
      </c>
      <c r="I70" s="59">
        <f t="shared" ref="I70:I133" si="21">SUM(G70:H70)</f>
        <v>110008.24</v>
      </c>
      <c r="J70" s="131" t="s">
        <v>429</v>
      </c>
    </row>
    <row r="71" spans="1:10" x14ac:dyDescent="0.25">
      <c r="A71" s="116" t="s">
        <v>86</v>
      </c>
      <c r="B71" s="59">
        <v>477710.81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477710.81</v>
      </c>
      <c r="H71" s="59">
        <f t="shared" si="20"/>
        <v>0</v>
      </c>
      <c r="I71" s="59">
        <f t="shared" si="21"/>
        <v>477710.81</v>
      </c>
      <c r="J71" s="131" t="s">
        <v>430</v>
      </c>
    </row>
    <row r="72" spans="1:10" x14ac:dyDescent="0.25">
      <c r="A72" s="116" t="s">
        <v>87</v>
      </c>
      <c r="B72" s="59">
        <v>144478.19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144478.19</v>
      </c>
      <c r="H72" s="59">
        <f t="shared" si="20"/>
        <v>0</v>
      </c>
      <c r="I72" s="59">
        <f t="shared" si="21"/>
        <v>144478.19</v>
      </c>
      <c r="J72" s="131" t="s">
        <v>431</v>
      </c>
    </row>
    <row r="73" spans="1:10" x14ac:dyDescent="0.25">
      <c r="A73" s="116" t="s">
        <v>88</v>
      </c>
      <c r="B73" s="59">
        <v>823636.1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823636.1</v>
      </c>
      <c r="H73" s="59">
        <f t="shared" si="20"/>
        <v>0</v>
      </c>
      <c r="I73" s="59">
        <f t="shared" si="21"/>
        <v>823636.1</v>
      </c>
      <c r="J73" s="131" t="s">
        <v>432</v>
      </c>
    </row>
    <row r="74" spans="1:10" x14ac:dyDescent="0.25">
      <c r="A74" s="116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6" t="s">
        <v>90</v>
      </c>
      <c r="B75" s="59">
        <v>-84273.06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-84273.06</v>
      </c>
      <c r="H75" s="59">
        <f t="shared" si="20"/>
        <v>0</v>
      </c>
      <c r="I75" s="59">
        <f t="shared" si="21"/>
        <v>-84273.06</v>
      </c>
      <c r="J75" s="131" t="s">
        <v>434</v>
      </c>
    </row>
    <row r="76" spans="1:10" x14ac:dyDescent="0.25">
      <c r="A76" s="116" t="s">
        <v>91</v>
      </c>
      <c r="B76" s="59">
        <v>112503.39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112503.39</v>
      </c>
      <c r="H76" s="59">
        <f t="shared" si="20"/>
        <v>0</v>
      </c>
      <c r="I76" s="59">
        <f t="shared" si="21"/>
        <v>112503.39</v>
      </c>
      <c r="J76" s="131" t="s">
        <v>435</v>
      </c>
    </row>
    <row r="77" spans="1:10" x14ac:dyDescent="0.25">
      <c r="A77" s="116" t="s">
        <v>92</v>
      </c>
      <c r="B77" s="59">
        <v>-375428.36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-375428.36</v>
      </c>
      <c r="H77" s="59">
        <f t="shared" si="20"/>
        <v>0</v>
      </c>
      <c r="I77" s="59">
        <f t="shared" si="21"/>
        <v>-375428.36</v>
      </c>
      <c r="J77" s="131" t="s">
        <v>436</v>
      </c>
    </row>
    <row r="78" spans="1:10" x14ac:dyDescent="0.25">
      <c r="A78" s="116" t="s">
        <v>93</v>
      </c>
      <c r="B78" s="59">
        <v>320872.71999999997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320872.71999999997</v>
      </c>
      <c r="H78" s="59">
        <f t="shared" si="20"/>
        <v>0</v>
      </c>
      <c r="I78" s="59">
        <f t="shared" si="21"/>
        <v>320872.71999999997</v>
      </c>
      <c r="J78" s="131" t="s">
        <v>437</v>
      </c>
    </row>
    <row r="79" spans="1:10" x14ac:dyDescent="0.25">
      <c r="A79" s="116" t="s">
        <v>94</v>
      </c>
      <c r="B79" s="59">
        <v>168988.84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168988.84</v>
      </c>
      <c r="H79" s="59">
        <f t="shared" si="20"/>
        <v>0</v>
      </c>
      <c r="I79" s="59">
        <f t="shared" si="21"/>
        <v>168988.84</v>
      </c>
      <c r="J79" s="131" t="s">
        <v>438</v>
      </c>
    </row>
    <row r="80" spans="1:10" x14ac:dyDescent="0.25">
      <c r="A80" s="116" t="s">
        <v>95</v>
      </c>
      <c r="B80" s="59">
        <v>118316.18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118316.18</v>
      </c>
      <c r="H80" s="59">
        <f t="shared" si="20"/>
        <v>0</v>
      </c>
      <c r="I80" s="59">
        <f t="shared" si="21"/>
        <v>118316.18</v>
      </c>
      <c r="J80" s="131" t="s">
        <v>439</v>
      </c>
    </row>
    <row r="81" spans="1:10" x14ac:dyDescent="0.25">
      <c r="A81" s="116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6" t="s">
        <v>97</v>
      </c>
      <c r="B82" s="59">
        <v>340920.99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340920.99</v>
      </c>
      <c r="H82" s="59">
        <f t="shared" si="20"/>
        <v>0</v>
      </c>
      <c r="I82" s="59">
        <f t="shared" si="21"/>
        <v>340920.99</v>
      </c>
      <c r="J82" s="131" t="s">
        <v>440</v>
      </c>
    </row>
    <row r="83" spans="1:10" x14ac:dyDescent="0.25">
      <c r="A83" s="116" t="s">
        <v>98</v>
      </c>
      <c r="B83" s="59">
        <v>22919.72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22919.72</v>
      </c>
      <c r="H83" s="59">
        <f t="shared" si="20"/>
        <v>0</v>
      </c>
      <c r="I83" s="59">
        <f t="shared" si="21"/>
        <v>22919.72</v>
      </c>
      <c r="J83" s="131" t="s">
        <v>441</v>
      </c>
    </row>
    <row r="84" spans="1:10" x14ac:dyDescent="0.25">
      <c r="A84" s="116" t="s">
        <v>99</v>
      </c>
      <c r="B84" s="59">
        <v>152435.71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152435.71</v>
      </c>
      <c r="H84" s="59">
        <f t="shared" si="20"/>
        <v>0</v>
      </c>
      <c r="I84" s="59">
        <f t="shared" si="21"/>
        <v>152435.71</v>
      </c>
      <c r="J84" s="131" t="s">
        <v>442</v>
      </c>
    </row>
    <row r="85" spans="1:10" x14ac:dyDescent="0.25">
      <c r="A85" s="116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6" t="s">
        <v>101</v>
      </c>
      <c r="B86" s="59">
        <v>7837.21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7837.21</v>
      </c>
      <c r="H86" s="59">
        <f t="shared" si="20"/>
        <v>0</v>
      </c>
      <c r="I86" s="59">
        <f t="shared" si="21"/>
        <v>7837.21</v>
      </c>
      <c r="J86" s="131" t="s">
        <v>443</v>
      </c>
    </row>
    <row r="87" spans="1:10" x14ac:dyDescent="0.25">
      <c r="A87" s="116" t="s">
        <v>102</v>
      </c>
      <c r="B87" s="59">
        <v>47083.13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47083.13</v>
      </c>
      <c r="H87" s="59">
        <f t="shared" si="20"/>
        <v>0</v>
      </c>
      <c r="I87" s="59">
        <f t="shared" si="21"/>
        <v>47083.13</v>
      </c>
      <c r="J87" s="131" t="s">
        <v>444</v>
      </c>
    </row>
    <row r="88" spans="1:10" x14ac:dyDescent="0.25">
      <c r="A88" s="116" t="s">
        <v>103</v>
      </c>
      <c r="B88" s="59">
        <v>34069.22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34069.22</v>
      </c>
      <c r="H88" s="59">
        <f t="shared" si="20"/>
        <v>0</v>
      </c>
      <c r="I88" s="59">
        <f t="shared" si="21"/>
        <v>34069.22</v>
      </c>
      <c r="J88" s="131" t="s">
        <v>445</v>
      </c>
    </row>
    <row r="89" spans="1:10" x14ac:dyDescent="0.25">
      <c r="A89" s="116" t="s">
        <v>104</v>
      </c>
      <c r="B89" s="59">
        <v>45754.17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45754.17</v>
      </c>
      <c r="H89" s="59">
        <f t="shared" si="20"/>
        <v>0</v>
      </c>
      <c r="I89" s="59">
        <f t="shared" si="21"/>
        <v>45754.17</v>
      </c>
      <c r="J89" s="131" t="s">
        <v>446</v>
      </c>
    </row>
    <row r="90" spans="1:10" x14ac:dyDescent="0.25">
      <c r="A90" s="116" t="s">
        <v>105</v>
      </c>
      <c r="B90" s="59">
        <v>266053.40000000002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266053.40000000002</v>
      </c>
      <c r="H90" s="59">
        <f t="shared" si="20"/>
        <v>0</v>
      </c>
      <c r="I90" s="59">
        <f t="shared" si="21"/>
        <v>266053.40000000002</v>
      </c>
      <c r="J90" s="131" t="s">
        <v>447</v>
      </c>
    </row>
    <row r="91" spans="1:10" x14ac:dyDescent="0.25">
      <c r="A91" s="116" t="s">
        <v>106</v>
      </c>
      <c r="B91" s="59">
        <v>503053.97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503053.97</v>
      </c>
      <c r="H91" s="59">
        <f t="shared" si="20"/>
        <v>0</v>
      </c>
      <c r="I91" s="59">
        <f t="shared" si="21"/>
        <v>503053.97</v>
      </c>
      <c r="J91" s="131" t="s">
        <v>448</v>
      </c>
    </row>
    <row r="92" spans="1:10" x14ac:dyDescent="0.25">
      <c r="A92" s="116" t="s">
        <v>107</v>
      </c>
      <c r="B92" s="59">
        <v>1127175.93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1127175.93</v>
      </c>
      <c r="H92" s="59">
        <f t="shared" si="20"/>
        <v>0</v>
      </c>
      <c r="I92" s="59">
        <f t="shared" si="21"/>
        <v>1127175.93</v>
      </c>
      <c r="J92" s="131" t="s">
        <v>449</v>
      </c>
    </row>
    <row r="93" spans="1:10" x14ac:dyDescent="0.25">
      <c r="A93" s="116" t="s">
        <v>108</v>
      </c>
      <c r="B93" s="59">
        <v>251074.57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251074.57</v>
      </c>
      <c r="H93" s="59">
        <f t="shared" si="20"/>
        <v>0</v>
      </c>
      <c r="I93" s="59">
        <f t="shared" si="21"/>
        <v>251074.57</v>
      </c>
      <c r="J93" s="131" t="s">
        <v>450</v>
      </c>
    </row>
    <row r="94" spans="1:10" x14ac:dyDescent="0.25">
      <c r="A94" s="116" t="s">
        <v>109</v>
      </c>
      <c r="B94" s="59">
        <v>696281.32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696281.32</v>
      </c>
      <c r="H94" s="59">
        <f t="shared" si="20"/>
        <v>0</v>
      </c>
      <c r="I94" s="59">
        <f t="shared" si="21"/>
        <v>696281.32</v>
      </c>
      <c r="J94" s="131" t="s">
        <v>451</v>
      </c>
    </row>
    <row r="95" spans="1:10" x14ac:dyDescent="0.25">
      <c r="A95" s="116" t="s">
        <v>110</v>
      </c>
      <c r="B95" s="59">
        <v>66730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66730</v>
      </c>
      <c r="H95" s="59">
        <f t="shared" si="20"/>
        <v>0</v>
      </c>
      <c r="I95" s="59">
        <f t="shared" si="21"/>
        <v>66730</v>
      </c>
      <c r="J95" s="131" t="s">
        <v>452</v>
      </c>
    </row>
    <row r="96" spans="1:10" x14ac:dyDescent="0.25">
      <c r="A96" s="116" t="s">
        <v>111</v>
      </c>
      <c r="B96" s="59">
        <v>35735.79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35735.79</v>
      </c>
      <c r="H96" s="59">
        <f t="shared" si="20"/>
        <v>0</v>
      </c>
      <c r="I96" s="59">
        <f t="shared" si="21"/>
        <v>35735.79</v>
      </c>
      <c r="J96" s="131" t="s">
        <v>453</v>
      </c>
    </row>
    <row r="97" spans="1:10" x14ac:dyDescent="0.25">
      <c r="A97" s="116" t="s">
        <v>112</v>
      </c>
      <c r="B97" s="59">
        <v>1356287.46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1356287.46</v>
      </c>
      <c r="H97" s="59">
        <f t="shared" si="20"/>
        <v>0</v>
      </c>
      <c r="I97" s="59">
        <f t="shared" si="21"/>
        <v>1356287.46</v>
      </c>
      <c r="J97" s="131" t="s">
        <v>454</v>
      </c>
    </row>
    <row r="98" spans="1:10" x14ac:dyDescent="0.25">
      <c r="A98" s="116" t="s">
        <v>113</v>
      </c>
      <c r="B98" s="59">
        <v>297157.92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297157.92</v>
      </c>
      <c r="H98" s="59">
        <f t="shared" si="20"/>
        <v>0</v>
      </c>
      <c r="I98" s="59">
        <f t="shared" si="21"/>
        <v>297157.92</v>
      </c>
      <c r="J98" s="131" t="s">
        <v>455</v>
      </c>
    </row>
    <row r="99" spans="1:10" x14ac:dyDescent="0.25">
      <c r="A99" s="116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6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6" t="s">
        <v>116</v>
      </c>
      <c r="B101" s="59">
        <v>0</v>
      </c>
      <c r="C101" s="59">
        <v>26714.48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26714.48</v>
      </c>
      <c r="I101" s="59">
        <f t="shared" si="21"/>
        <v>26714.48</v>
      </c>
      <c r="J101" s="131" t="s">
        <v>457</v>
      </c>
    </row>
    <row r="102" spans="1:10" x14ac:dyDescent="0.25">
      <c r="A102" s="116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6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6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6" t="s">
        <v>664</v>
      </c>
      <c r="B105" s="59">
        <v>0</v>
      </c>
      <c r="C105" s="59">
        <v>27415.73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27415.73</v>
      </c>
      <c r="I105" s="59">
        <f t="shared" si="21"/>
        <v>27415.73</v>
      </c>
      <c r="J105" s="131" t="s">
        <v>663</v>
      </c>
    </row>
    <row r="106" spans="1:10" x14ac:dyDescent="0.25">
      <c r="A106" s="116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6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6" t="s">
        <v>122</v>
      </c>
      <c r="B108" s="59">
        <v>0</v>
      </c>
      <c r="C108" s="59">
        <v>214268.38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214268.38</v>
      </c>
      <c r="I108" s="59">
        <f t="shared" si="21"/>
        <v>214268.38</v>
      </c>
      <c r="J108" s="131" t="s">
        <v>458</v>
      </c>
    </row>
    <row r="109" spans="1:10" x14ac:dyDescent="0.25">
      <c r="A109" s="116" t="s">
        <v>123</v>
      </c>
      <c r="B109" s="59">
        <v>0</v>
      </c>
      <c r="C109" s="59">
        <v>-9721.2900000000009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-9721.2900000000009</v>
      </c>
      <c r="I109" s="59">
        <f t="shared" si="21"/>
        <v>-9721.2900000000009</v>
      </c>
      <c r="J109" s="131" t="s">
        <v>459</v>
      </c>
    </row>
    <row r="110" spans="1:10" x14ac:dyDescent="0.25">
      <c r="A110" s="116" t="s">
        <v>124</v>
      </c>
      <c r="B110" s="59">
        <v>0</v>
      </c>
      <c r="C110" s="59">
        <v>74818.69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74818.69</v>
      </c>
      <c r="I110" s="59">
        <f t="shared" si="21"/>
        <v>74818.69</v>
      </c>
      <c r="J110" s="131" t="s">
        <v>460</v>
      </c>
    </row>
    <row r="111" spans="1:10" x14ac:dyDescent="0.25">
      <c r="A111" s="116" t="s">
        <v>125</v>
      </c>
      <c r="B111" s="59">
        <v>0</v>
      </c>
      <c r="C111" s="59">
        <v>18151.28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18151.28</v>
      </c>
      <c r="I111" s="59">
        <f t="shared" si="21"/>
        <v>18151.28</v>
      </c>
      <c r="J111" s="131" t="s">
        <v>461</v>
      </c>
    </row>
    <row r="112" spans="1:10" x14ac:dyDescent="0.25">
      <c r="A112" s="116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6" t="s">
        <v>127</v>
      </c>
      <c r="B113" s="59">
        <v>0</v>
      </c>
      <c r="C113" s="59">
        <v>1140.67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1140.67</v>
      </c>
      <c r="I113" s="59">
        <f t="shared" si="21"/>
        <v>1140.67</v>
      </c>
      <c r="J113" s="131" t="s">
        <v>462</v>
      </c>
    </row>
    <row r="114" spans="1:10" x14ac:dyDescent="0.25">
      <c r="A114" s="116" t="s">
        <v>128</v>
      </c>
      <c r="B114" s="59">
        <v>0</v>
      </c>
      <c r="C114" s="59">
        <v>23338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23338</v>
      </c>
      <c r="I114" s="59">
        <f t="shared" si="21"/>
        <v>23338</v>
      </c>
      <c r="J114" s="131" t="s">
        <v>463</v>
      </c>
    </row>
    <row r="115" spans="1:10" x14ac:dyDescent="0.25">
      <c r="A115" s="116" t="s">
        <v>129</v>
      </c>
      <c r="B115" s="59">
        <v>0</v>
      </c>
      <c r="C115" s="59">
        <v>21853.78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21853.78</v>
      </c>
      <c r="I115" s="59">
        <f t="shared" si="21"/>
        <v>21853.78</v>
      </c>
      <c r="J115" s="131" t="s">
        <v>464</v>
      </c>
    </row>
    <row r="116" spans="1:10" x14ac:dyDescent="0.25">
      <c r="A116" s="116" t="s">
        <v>130</v>
      </c>
      <c r="B116" s="59">
        <v>0</v>
      </c>
      <c r="C116" s="59">
        <v>6644.12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6644.12</v>
      </c>
      <c r="I116" s="59">
        <f t="shared" si="21"/>
        <v>6644.12</v>
      </c>
      <c r="J116" s="131" t="s">
        <v>465</v>
      </c>
    </row>
    <row r="117" spans="1:10" x14ac:dyDescent="0.25">
      <c r="A117" s="116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6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6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6" t="s">
        <v>134</v>
      </c>
      <c r="B120" s="59">
        <v>0</v>
      </c>
      <c r="C120" s="59">
        <v>4871.6099999999997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4871.6099999999997</v>
      </c>
      <c r="I120" s="59">
        <f t="shared" si="21"/>
        <v>4871.6099999999997</v>
      </c>
      <c r="J120" s="131" t="s">
        <v>467</v>
      </c>
    </row>
    <row r="121" spans="1:10" x14ac:dyDescent="0.25">
      <c r="A121" s="116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6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6" t="s">
        <v>137</v>
      </c>
      <c r="B123" s="59">
        <v>0</v>
      </c>
      <c r="C123" s="59">
        <v>16391.330000000002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16391.330000000002</v>
      </c>
      <c r="I123" s="59">
        <f t="shared" si="21"/>
        <v>16391.330000000002</v>
      </c>
      <c r="J123" s="131" t="s">
        <v>469</v>
      </c>
    </row>
    <row r="124" spans="1:10" x14ac:dyDescent="0.25">
      <c r="A124" s="116" t="s">
        <v>138</v>
      </c>
      <c r="B124" s="59">
        <v>0</v>
      </c>
      <c r="C124" s="59">
        <v>15173.06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15173.06</v>
      </c>
      <c r="I124" s="59">
        <f t="shared" si="21"/>
        <v>15173.06</v>
      </c>
      <c r="J124" s="131" t="s">
        <v>470</v>
      </c>
    </row>
    <row r="125" spans="1:10" x14ac:dyDescent="0.25">
      <c r="A125" s="116" t="s">
        <v>139</v>
      </c>
      <c r="B125" s="59">
        <v>0</v>
      </c>
      <c r="C125" s="59">
        <v>139156.92000000001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139156.92000000001</v>
      </c>
      <c r="I125" s="59">
        <f t="shared" si="21"/>
        <v>139156.92000000001</v>
      </c>
      <c r="J125" s="131" t="s">
        <v>471</v>
      </c>
    </row>
    <row r="126" spans="1:10" x14ac:dyDescent="0.25">
      <c r="A126" s="116" t="s">
        <v>140</v>
      </c>
      <c r="B126" s="59">
        <v>0</v>
      </c>
      <c r="C126" s="59">
        <v>718.65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718.65</v>
      </c>
      <c r="I126" s="59">
        <f t="shared" si="21"/>
        <v>718.65</v>
      </c>
      <c r="J126" s="131" t="s">
        <v>472</v>
      </c>
    </row>
    <row r="127" spans="1:10" x14ac:dyDescent="0.25">
      <c r="A127" s="116" t="s">
        <v>141</v>
      </c>
      <c r="B127" s="59">
        <v>0</v>
      </c>
      <c r="C127" s="59">
        <v>34868.47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34868.47</v>
      </c>
      <c r="I127" s="59">
        <f t="shared" si="21"/>
        <v>34868.47</v>
      </c>
      <c r="J127" s="131" t="s">
        <v>473</v>
      </c>
    </row>
    <row r="128" spans="1:10" x14ac:dyDescent="0.25">
      <c r="A128" s="116" t="s">
        <v>142</v>
      </c>
      <c r="B128" s="59">
        <v>0</v>
      </c>
      <c r="C128" s="59">
        <v>2317.4699999999998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2317.4699999999998</v>
      </c>
      <c r="I128" s="59">
        <f t="shared" si="21"/>
        <v>2317.4699999999998</v>
      </c>
      <c r="J128" s="131" t="s">
        <v>620</v>
      </c>
    </row>
    <row r="129" spans="1:10" x14ac:dyDescent="0.25">
      <c r="A129" s="116" t="s">
        <v>143</v>
      </c>
      <c r="B129" s="59">
        <v>0</v>
      </c>
      <c r="C129" s="59">
        <v>389.54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389.54</v>
      </c>
      <c r="I129" s="59">
        <f t="shared" si="21"/>
        <v>389.54</v>
      </c>
      <c r="J129" s="131" t="s">
        <v>474</v>
      </c>
    </row>
    <row r="130" spans="1:10" x14ac:dyDescent="0.25">
      <c r="A130" s="116" t="s">
        <v>144</v>
      </c>
      <c r="B130" s="59">
        <v>0</v>
      </c>
      <c r="C130" s="59">
        <v>46.78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46.78</v>
      </c>
      <c r="I130" s="59">
        <f t="shared" si="21"/>
        <v>46.78</v>
      </c>
      <c r="J130" s="131" t="s">
        <v>475</v>
      </c>
    </row>
    <row r="131" spans="1:10" x14ac:dyDescent="0.25">
      <c r="A131" s="116" t="s">
        <v>695</v>
      </c>
      <c r="B131" s="59">
        <v>0</v>
      </c>
      <c r="C131" s="59">
        <v>105886.73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105886.73</v>
      </c>
      <c r="I131" s="59">
        <f t="shared" si="21"/>
        <v>105886.73</v>
      </c>
      <c r="J131" s="131" t="s">
        <v>694</v>
      </c>
    </row>
    <row r="132" spans="1:10" x14ac:dyDescent="0.25">
      <c r="A132" s="116" t="s">
        <v>145</v>
      </c>
      <c r="B132" s="59">
        <v>0</v>
      </c>
      <c r="C132" s="59">
        <v>218507.94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218507.94</v>
      </c>
      <c r="I132" s="59">
        <f t="shared" si="21"/>
        <v>218507.94</v>
      </c>
      <c r="J132" s="131" t="s">
        <v>476</v>
      </c>
    </row>
    <row r="133" spans="1:10" x14ac:dyDescent="0.25">
      <c r="A133" s="116" t="s">
        <v>710</v>
      </c>
      <c r="B133" s="59">
        <v>0</v>
      </c>
      <c r="C133" s="59">
        <v>255949.77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255949.77</v>
      </c>
      <c r="I133" s="59">
        <f t="shared" si="21"/>
        <v>255949.77</v>
      </c>
      <c r="J133" s="131" t="s">
        <v>702</v>
      </c>
    </row>
    <row r="134" spans="1:10" x14ac:dyDescent="0.25">
      <c r="A134" s="116" t="s">
        <v>715</v>
      </c>
      <c r="B134" s="59">
        <v>0</v>
      </c>
      <c r="C134" s="59">
        <v>184197.25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184197.25</v>
      </c>
      <c r="I134" s="59">
        <f t="shared" ref="I134" si="24">SUM(G134:H134)</f>
        <v>184197.25</v>
      </c>
      <c r="J134" s="131" t="s">
        <v>696</v>
      </c>
    </row>
    <row r="135" spans="1:10" x14ac:dyDescent="0.25">
      <c r="A135" s="116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G148" si="25">B135+E135</f>
        <v>0</v>
      </c>
      <c r="H135" s="59">
        <f t="shared" ref="H135:H148" si="26">C135+F135</f>
        <v>0</v>
      </c>
      <c r="I135" s="59">
        <f t="shared" ref="I135:I148" si="27">SUM(G135:H135)</f>
        <v>0</v>
      </c>
      <c r="J135" s="131" t="s">
        <v>621</v>
      </c>
    </row>
    <row r="136" spans="1:10" x14ac:dyDescent="0.25">
      <c r="A136" s="116" t="s">
        <v>147</v>
      </c>
      <c r="B136" s="59">
        <v>0</v>
      </c>
      <c r="C136" s="59">
        <v>64955.719999999994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6"/>
        <v>64955.719999999994</v>
      </c>
      <c r="I136" s="59">
        <f t="shared" si="27"/>
        <v>64955.719999999994</v>
      </c>
      <c r="J136" s="131" t="s">
        <v>622</v>
      </c>
    </row>
    <row r="137" spans="1:10" x14ac:dyDescent="0.25">
      <c r="A137" s="116" t="s">
        <v>716</v>
      </c>
      <c r="B137" s="59">
        <v>0</v>
      </c>
      <c r="C137" s="59">
        <v>1415.23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6"/>
        <v>1415.23</v>
      </c>
      <c r="I137" s="59">
        <f t="shared" si="27"/>
        <v>1415.23</v>
      </c>
      <c r="J137" s="131" t="s">
        <v>711</v>
      </c>
    </row>
    <row r="138" spans="1:10" x14ac:dyDescent="0.25">
      <c r="A138" s="116" t="s">
        <v>148</v>
      </c>
      <c r="B138" s="59">
        <v>0</v>
      </c>
      <c r="C138" s="59">
        <v>207.31</v>
      </c>
      <c r="D138" s="59">
        <v>0</v>
      </c>
      <c r="E138" s="59">
        <v>0</v>
      </c>
      <c r="F138" s="59">
        <v>0</v>
      </c>
      <c r="G138" s="59">
        <f t="shared" si="25"/>
        <v>0</v>
      </c>
      <c r="H138" s="59">
        <f t="shared" si="26"/>
        <v>207.31</v>
      </c>
      <c r="I138" s="59">
        <f t="shared" si="27"/>
        <v>207.31</v>
      </c>
      <c r="J138" s="131" t="s">
        <v>623</v>
      </c>
    </row>
    <row r="139" spans="1:10" x14ac:dyDescent="0.25">
      <c r="A139" s="116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5"/>
        <v>0</v>
      </c>
      <c r="H139" s="59">
        <f t="shared" si="26"/>
        <v>0</v>
      </c>
      <c r="I139" s="59">
        <f t="shared" si="27"/>
        <v>0</v>
      </c>
      <c r="J139" s="131" t="s">
        <v>624</v>
      </c>
    </row>
    <row r="140" spans="1:10" x14ac:dyDescent="0.25">
      <c r="A140" s="116" t="s">
        <v>150</v>
      </c>
      <c r="B140" s="59">
        <v>0</v>
      </c>
      <c r="C140" s="59">
        <v>69127.350000000006</v>
      </c>
      <c r="D140" s="59">
        <v>0</v>
      </c>
      <c r="E140" s="59">
        <v>0</v>
      </c>
      <c r="F140" s="59">
        <v>0</v>
      </c>
      <c r="G140" s="59">
        <f t="shared" si="25"/>
        <v>0</v>
      </c>
      <c r="H140" s="59">
        <f t="shared" si="26"/>
        <v>69127.350000000006</v>
      </c>
      <c r="I140" s="59">
        <f t="shared" si="27"/>
        <v>69127.350000000006</v>
      </c>
      <c r="J140" s="131" t="s">
        <v>625</v>
      </c>
    </row>
    <row r="141" spans="1:10" x14ac:dyDescent="0.25">
      <c r="A141" s="116" t="s">
        <v>661</v>
      </c>
      <c r="B141" s="59">
        <v>0</v>
      </c>
      <c r="C141" s="59">
        <v>131377.5</v>
      </c>
      <c r="D141" s="59">
        <v>0</v>
      </c>
      <c r="E141" s="59">
        <v>0</v>
      </c>
      <c r="F141" s="59">
        <v>0</v>
      </c>
      <c r="G141" s="59">
        <f t="shared" si="25"/>
        <v>0</v>
      </c>
      <c r="H141" s="59">
        <f t="shared" si="26"/>
        <v>131377.5</v>
      </c>
      <c r="I141" s="59">
        <f t="shared" si="27"/>
        <v>131377.5</v>
      </c>
      <c r="J141" s="131" t="s">
        <v>477</v>
      </c>
    </row>
    <row r="142" spans="1:10" x14ac:dyDescent="0.25">
      <c r="A142" s="116" t="s">
        <v>704</v>
      </c>
      <c r="B142" s="59">
        <v>0</v>
      </c>
      <c r="C142" s="59">
        <v>442.79999999999995</v>
      </c>
      <c r="D142" s="59">
        <v>0</v>
      </c>
      <c r="E142" s="59">
        <v>0</v>
      </c>
      <c r="F142" s="59">
        <v>0</v>
      </c>
      <c r="G142" s="59">
        <f t="shared" si="25"/>
        <v>0</v>
      </c>
      <c r="H142" s="59">
        <f t="shared" si="26"/>
        <v>442.79999999999995</v>
      </c>
      <c r="I142" s="59">
        <f t="shared" si="27"/>
        <v>442.79999999999995</v>
      </c>
      <c r="J142" s="131" t="s">
        <v>697</v>
      </c>
    </row>
    <row r="143" spans="1:10" x14ac:dyDescent="0.25">
      <c r="A143" s="116" t="s">
        <v>719</v>
      </c>
      <c r="B143" s="59">
        <v>0</v>
      </c>
      <c r="C143" s="59">
        <v>6857.49</v>
      </c>
      <c r="D143" s="59">
        <v>0</v>
      </c>
      <c r="E143" s="59">
        <v>0</v>
      </c>
      <c r="F143" s="59">
        <v>0</v>
      </c>
      <c r="G143" s="59">
        <f t="shared" ref="G143" si="28">B143+E143</f>
        <v>0</v>
      </c>
      <c r="H143" s="59">
        <f t="shared" ref="H143" si="29">C143+F143</f>
        <v>6857.49</v>
      </c>
      <c r="I143" s="59">
        <f t="shared" ref="I143" si="30">SUM(G143:H143)</f>
        <v>6857.49</v>
      </c>
      <c r="J143" s="131" t="s">
        <v>713</v>
      </c>
    </row>
    <row r="144" spans="1:10" x14ac:dyDescent="0.25">
      <c r="A144" s="116" t="s">
        <v>705</v>
      </c>
      <c r="B144" s="59">
        <v>0</v>
      </c>
      <c r="C144" s="59">
        <v>10161.280000000001</v>
      </c>
      <c r="D144" s="59">
        <v>0</v>
      </c>
      <c r="E144" s="59">
        <v>0</v>
      </c>
      <c r="F144" s="59">
        <v>0</v>
      </c>
      <c r="G144" s="59">
        <f t="shared" si="25"/>
        <v>0</v>
      </c>
      <c r="H144" s="59">
        <f t="shared" si="26"/>
        <v>10161.280000000001</v>
      </c>
      <c r="I144" s="59">
        <f t="shared" si="27"/>
        <v>10161.280000000001</v>
      </c>
      <c r="J144" s="131" t="s">
        <v>698</v>
      </c>
    </row>
    <row r="145" spans="1:10" x14ac:dyDescent="0.25">
      <c r="A145" s="116" t="s">
        <v>706</v>
      </c>
      <c r="B145" s="59">
        <v>0</v>
      </c>
      <c r="C145" s="59">
        <v>24252.359999999997</v>
      </c>
      <c r="D145" s="59">
        <v>0</v>
      </c>
      <c r="E145" s="59">
        <v>0</v>
      </c>
      <c r="F145" s="59">
        <v>0</v>
      </c>
      <c r="G145" s="59">
        <f t="shared" si="25"/>
        <v>0</v>
      </c>
      <c r="H145" s="59">
        <f t="shared" si="26"/>
        <v>24252.359999999997</v>
      </c>
      <c r="I145" s="59">
        <f t="shared" si="27"/>
        <v>24252.359999999997</v>
      </c>
      <c r="J145" s="131" t="s">
        <v>699</v>
      </c>
    </row>
    <row r="146" spans="1:10" x14ac:dyDescent="0.25">
      <c r="A146" s="116" t="s">
        <v>707</v>
      </c>
      <c r="B146" s="59">
        <v>0</v>
      </c>
      <c r="C146" s="59">
        <v>2304.4499999999998</v>
      </c>
      <c r="D146" s="59">
        <v>0</v>
      </c>
      <c r="E146" s="59">
        <v>0</v>
      </c>
      <c r="F146" s="59">
        <v>0</v>
      </c>
      <c r="G146" s="59">
        <f t="shared" si="25"/>
        <v>0</v>
      </c>
      <c r="H146" s="59">
        <f t="shared" si="26"/>
        <v>2304.4499999999998</v>
      </c>
      <c r="I146" s="59">
        <f t="shared" si="27"/>
        <v>2304.4499999999998</v>
      </c>
      <c r="J146" s="131" t="s">
        <v>700</v>
      </c>
    </row>
    <row r="147" spans="1:10" x14ac:dyDescent="0.25">
      <c r="A147" s="116" t="s">
        <v>708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5"/>
        <v>0</v>
      </c>
      <c r="H147" s="59">
        <f t="shared" si="26"/>
        <v>0</v>
      </c>
      <c r="I147" s="59">
        <f t="shared" si="27"/>
        <v>0</v>
      </c>
      <c r="J147" s="131" t="s">
        <v>703</v>
      </c>
    </row>
    <row r="148" spans="1:10" x14ac:dyDescent="0.25">
      <c r="A148" s="116" t="s">
        <v>709</v>
      </c>
      <c r="B148" s="134">
        <v>0</v>
      </c>
      <c r="C148" s="134">
        <v>3439.92</v>
      </c>
      <c r="D148" s="134">
        <v>0</v>
      </c>
      <c r="E148" s="134">
        <v>0</v>
      </c>
      <c r="F148" s="134">
        <v>0</v>
      </c>
      <c r="G148" s="134">
        <f t="shared" si="25"/>
        <v>0</v>
      </c>
      <c r="H148" s="134">
        <f t="shared" si="26"/>
        <v>3439.92</v>
      </c>
      <c r="I148" s="134">
        <f t="shared" si="27"/>
        <v>3439.92</v>
      </c>
      <c r="J148" s="135" t="s">
        <v>701</v>
      </c>
    </row>
    <row r="149" spans="1:10" x14ac:dyDescent="0.25">
      <c r="A149" s="116" t="s">
        <v>718</v>
      </c>
      <c r="B149" s="128">
        <v>0</v>
      </c>
      <c r="C149" s="128">
        <v>11490.27</v>
      </c>
      <c r="D149" s="128">
        <v>0</v>
      </c>
      <c r="E149" s="128">
        <v>0</v>
      </c>
      <c r="F149" s="128">
        <v>0</v>
      </c>
      <c r="G149" s="128">
        <f t="shared" ref="G149" si="31">B149+E149</f>
        <v>0</v>
      </c>
      <c r="H149" s="128">
        <f t="shared" ref="H149" si="32">C149+F149</f>
        <v>11490.27</v>
      </c>
      <c r="I149" s="136">
        <f t="shared" ref="I149" si="33">SUM(G149:H149)</f>
        <v>11490.27</v>
      </c>
      <c r="J149" s="131" t="s">
        <v>714</v>
      </c>
    </row>
    <row r="150" spans="1:10" x14ac:dyDescent="0.25">
      <c r="A150" s="116" t="s">
        <v>151</v>
      </c>
      <c r="B150" s="59">
        <f>SUM(B70:B149)</f>
        <v>7067383.5599999996</v>
      </c>
      <c r="C150" s="59">
        <f t="shared" ref="C150:I150" si="34">SUM(C70:C149)</f>
        <v>1709131.0400000003</v>
      </c>
      <c r="D150" s="59">
        <f t="shared" si="34"/>
        <v>0</v>
      </c>
      <c r="E150" s="59">
        <f t="shared" si="34"/>
        <v>0</v>
      </c>
      <c r="F150" s="59">
        <f t="shared" si="34"/>
        <v>0</v>
      </c>
      <c r="G150" s="59">
        <f t="shared" si="34"/>
        <v>7067383.5599999996</v>
      </c>
      <c r="H150" s="59">
        <f t="shared" si="34"/>
        <v>1709131.0400000003</v>
      </c>
      <c r="I150" s="59">
        <f t="shared" si="34"/>
        <v>8776514.6000000015</v>
      </c>
      <c r="J150" s="137" t="s">
        <v>428</v>
      </c>
    </row>
    <row r="151" spans="1:10" x14ac:dyDescent="0.25">
      <c r="A151" s="58" t="s">
        <v>152</v>
      </c>
      <c r="B151" s="59"/>
      <c r="C151" s="59"/>
      <c r="D151" s="59"/>
      <c r="E151" s="59"/>
      <c r="F151" s="59"/>
      <c r="G151" s="59"/>
      <c r="H151" s="59"/>
      <c r="I151" s="59"/>
    </row>
    <row r="152" spans="1:10" x14ac:dyDescent="0.25">
      <c r="A152" s="116" t="s">
        <v>153</v>
      </c>
      <c r="B152" s="59">
        <v>375603.12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ref="G152:H167" si="35">B152+E152</f>
        <v>375603.12</v>
      </c>
      <c r="H152" s="59">
        <f t="shared" si="35"/>
        <v>0</v>
      </c>
      <c r="I152" s="59">
        <f t="shared" ref="I152" si="36">SUM(G152:H152)</f>
        <v>375603.12</v>
      </c>
      <c r="J152" s="131" t="s">
        <v>479</v>
      </c>
    </row>
    <row r="153" spans="1:10" x14ac:dyDescent="0.25">
      <c r="A153" s="116" t="s">
        <v>154</v>
      </c>
      <c r="B153" s="59">
        <v>0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0</v>
      </c>
      <c r="H153" s="59">
        <f t="shared" si="35"/>
        <v>0</v>
      </c>
      <c r="I153" s="59">
        <f t="shared" ref="I153:I179" si="37">SUM(G153:H153)</f>
        <v>0</v>
      </c>
    </row>
    <row r="154" spans="1:10" x14ac:dyDescent="0.25">
      <c r="A154" s="116" t="s">
        <v>155</v>
      </c>
      <c r="B154" s="59">
        <v>3431.99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3431.99</v>
      </c>
      <c r="H154" s="59">
        <f t="shared" si="35"/>
        <v>0</v>
      </c>
      <c r="I154" s="59">
        <f t="shared" si="37"/>
        <v>3431.99</v>
      </c>
      <c r="J154" s="131" t="s">
        <v>480</v>
      </c>
    </row>
    <row r="155" spans="1:10" x14ac:dyDescent="0.25">
      <c r="A155" s="116" t="s">
        <v>156</v>
      </c>
      <c r="B155" s="59">
        <v>238398.25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238398.25</v>
      </c>
      <c r="H155" s="59">
        <f t="shared" si="35"/>
        <v>0</v>
      </c>
      <c r="I155" s="59">
        <f t="shared" si="37"/>
        <v>238398.25</v>
      </c>
      <c r="J155" s="131" t="s">
        <v>481</v>
      </c>
    </row>
    <row r="156" spans="1:10" x14ac:dyDescent="0.25">
      <c r="A156" s="116" t="s">
        <v>157</v>
      </c>
      <c r="B156" s="59">
        <v>110380.4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110380.4</v>
      </c>
      <c r="H156" s="59">
        <f t="shared" si="35"/>
        <v>0</v>
      </c>
      <c r="I156" s="59">
        <f t="shared" si="37"/>
        <v>110380.4</v>
      </c>
      <c r="J156" s="131" t="s">
        <v>482</v>
      </c>
    </row>
    <row r="157" spans="1:10" x14ac:dyDescent="0.25">
      <c r="A157" s="116" t="s">
        <v>158</v>
      </c>
      <c r="B157" s="59">
        <v>169882.75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169882.75</v>
      </c>
      <c r="H157" s="59">
        <f t="shared" si="35"/>
        <v>0</v>
      </c>
      <c r="I157" s="59">
        <f t="shared" si="37"/>
        <v>169882.75</v>
      </c>
      <c r="J157" s="131" t="s">
        <v>483</v>
      </c>
    </row>
    <row r="158" spans="1:10" x14ac:dyDescent="0.25">
      <c r="A158" s="116" t="s">
        <v>159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0</v>
      </c>
      <c r="H158" s="59">
        <f t="shared" si="35"/>
        <v>0</v>
      </c>
      <c r="I158" s="59">
        <f t="shared" si="37"/>
        <v>0</v>
      </c>
      <c r="J158" s="131" t="s">
        <v>626</v>
      </c>
    </row>
    <row r="159" spans="1:10" x14ac:dyDescent="0.25">
      <c r="A159" s="116" t="s">
        <v>160</v>
      </c>
      <c r="B159" s="59">
        <v>209720.84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209720.84</v>
      </c>
      <c r="H159" s="59">
        <f t="shared" si="35"/>
        <v>0</v>
      </c>
      <c r="I159" s="59">
        <f t="shared" si="37"/>
        <v>209720.84</v>
      </c>
      <c r="J159" s="131" t="s">
        <v>484</v>
      </c>
    </row>
    <row r="160" spans="1:10" x14ac:dyDescent="0.25">
      <c r="A160" s="116" t="s">
        <v>161</v>
      </c>
      <c r="B160" s="59">
        <v>-136954.73000000001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-136954.73000000001</v>
      </c>
      <c r="H160" s="59">
        <f t="shared" si="35"/>
        <v>0</v>
      </c>
      <c r="I160" s="59">
        <f t="shared" si="37"/>
        <v>-136954.73000000001</v>
      </c>
      <c r="J160" s="131" t="s">
        <v>485</v>
      </c>
    </row>
    <row r="161" spans="1:10" x14ac:dyDescent="0.25">
      <c r="A161" s="116" t="s">
        <v>162</v>
      </c>
      <c r="B161" s="59">
        <v>150917.48000000001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150917.48000000001</v>
      </c>
      <c r="H161" s="59">
        <f t="shared" si="35"/>
        <v>0</v>
      </c>
      <c r="I161" s="59">
        <f t="shared" si="37"/>
        <v>150917.48000000001</v>
      </c>
      <c r="J161" s="131" t="s">
        <v>486</v>
      </c>
    </row>
    <row r="162" spans="1:10" x14ac:dyDescent="0.25">
      <c r="A162" s="116" t="s">
        <v>163</v>
      </c>
      <c r="B162" s="59">
        <v>-103410.88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-103410.88</v>
      </c>
      <c r="H162" s="59">
        <f t="shared" si="35"/>
        <v>0</v>
      </c>
      <c r="I162" s="59">
        <f t="shared" si="37"/>
        <v>-103410.88</v>
      </c>
      <c r="J162" s="131" t="s">
        <v>487</v>
      </c>
    </row>
    <row r="163" spans="1:10" x14ac:dyDescent="0.25">
      <c r="A163" s="116" t="s">
        <v>164</v>
      </c>
      <c r="B163" s="59">
        <v>263255.96000000002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263255.96000000002</v>
      </c>
      <c r="H163" s="59">
        <f t="shared" si="35"/>
        <v>0</v>
      </c>
      <c r="I163" s="59">
        <f t="shared" si="37"/>
        <v>263255.96000000002</v>
      </c>
      <c r="J163" s="131" t="s">
        <v>488</v>
      </c>
    </row>
    <row r="164" spans="1:10" x14ac:dyDescent="0.25">
      <c r="A164" s="116" t="s">
        <v>165</v>
      </c>
      <c r="B164" s="59">
        <v>24281.15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24281.15</v>
      </c>
      <c r="H164" s="59">
        <f t="shared" si="35"/>
        <v>0</v>
      </c>
      <c r="I164" s="59">
        <f t="shared" si="37"/>
        <v>24281.15</v>
      </c>
      <c r="J164" s="131" t="s">
        <v>489</v>
      </c>
    </row>
    <row r="165" spans="1:10" x14ac:dyDescent="0.25">
      <c r="A165" s="116" t="s">
        <v>166</v>
      </c>
      <c r="B165" s="59">
        <v>2189.6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2189.6</v>
      </c>
      <c r="H165" s="59">
        <f t="shared" si="35"/>
        <v>0</v>
      </c>
      <c r="I165" s="59">
        <f t="shared" si="37"/>
        <v>2189.6</v>
      </c>
      <c r="J165" s="131" t="s">
        <v>490</v>
      </c>
    </row>
    <row r="166" spans="1:10" x14ac:dyDescent="0.25">
      <c r="A166" s="116" t="s">
        <v>167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35"/>
        <v>0</v>
      </c>
      <c r="H166" s="59">
        <f t="shared" si="35"/>
        <v>0</v>
      </c>
      <c r="I166" s="59">
        <f t="shared" si="37"/>
        <v>0</v>
      </c>
      <c r="J166" s="131" t="s">
        <v>491</v>
      </c>
    </row>
    <row r="167" spans="1:10" x14ac:dyDescent="0.25">
      <c r="A167" s="116" t="s">
        <v>168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5"/>
        <v>0</v>
      </c>
      <c r="H167" s="59">
        <f t="shared" si="35"/>
        <v>0</v>
      </c>
      <c r="I167" s="59">
        <f t="shared" si="37"/>
        <v>0</v>
      </c>
      <c r="J167" s="131" t="s">
        <v>627</v>
      </c>
    </row>
    <row r="168" spans="1:10" x14ac:dyDescent="0.25">
      <c r="A168" s="116" t="s">
        <v>169</v>
      </c>
      <c r="B168" s="59">
        <v>318.56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ref="G168:H179" si="38">B168+E168</f>
        <v>318.56</v>
      </c>
      <c r="H168" s="59">
        <f t="shared" si="38"/>
        <v>0</v>
      </c>
      <c r="I168" s="59">
        <f t="shared" si="37"/>
        <v>318.56</v>
      </c>
      <c r="J168" s="131" t="s">
        <v>492</v>
      </c>
    </row>
    <row r="169" spans="1:10" x14ac:dyDescent="0.25">
      <c r="A169" s="116" t="s">
        <v>170</v>
      </c>
      <c r="B169" s="59">
        <v>113233.62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113233.62</v>
      </c>
      <c r="H169" s="59">
        <f t="shared" si="38"/>
        <v>0</v>
      </c>
      <c r="I169" s="59">
        <f t="shared" si="37"/>
        <v>113233.62</v>
      </c>
      <c r="J169" s="131" t="s">
        <v>493</v>
      </c>
    </row>
    <row r="170" spans="1:10" x14ac:dyDescent="0.25">
      <c r="A170" s="116" t="s">
        <v>171</v>
      </c>
      <c r="B170" s="59">
        <v>1127068.79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1127068.79</v>
      </c>
      <c r="H170" s="59">
        <f t="shared" si="38"/>
        <v>0</v>
      </c>
      <c r="I170" s="59">
        <f t="shared" si="37"/>
        <v>1127068.79</v>
      </c>
      <c r="J170" s="131" t="s">
        <v>494</v>
      </c>
    </row>
    <row r="171" spans="1:10" x14ac:dyDescent="0.25">
      <c r="A171" s="116" t="s">
        <v>172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628</v>
      </c>
    </row>
    <row r="172" spans="1:10" x14ac:dyDescent="0.25">
      <c r="A172" s="116" t="s">
        <v>173</v>
      </c>
      <c r="B172" s="59">
        <v>3749.81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3749.81</v>
      </c>
      <c r="H172" s="59">
        <f t="shared" si="38"/>
        <v>0</v>
      </c>
      <c r="I172" s="59">
        <f t="shared" si="37"/>
        <v>3749.81</v>
      </c>
      <c r="J172" s="131" t="s">
        <v>495</v>
      </c>
    </row>
    <row r="173" spans="1:10" x14ac:dyDescent="0.25">
      <c r="A173" s="116" t="s">
        <v>174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629</v>
      </c>
    </row>
    <row r="174" spans="1:10" x14ac:dyDescent="0.25">
      <c r="A174" s="116" t="s">
        <v>175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630</v>
      </c>
    </row>
    <row r="175" spans="1:10" x14ac:dyDescent="0.25">
      <c r="A175" s="116" t="s">
        <v>176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631</v>
      </c>
    </row>
    <row r="176" spans="1:10" x14ac:dyDescent="0.25">
      <c r="A176" s="116" t="s">
        <v>177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496</v>
      </c>
    </row>
    <row r="177" spans="1:10" x14ac:dyDescent="0.25">
      <c r="A177" s="116" t="s">
        <v>178</v>
      </c>
      <c r="B177" s="59">
        <v>0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8"/>
        <v>0</v>
      </c>
      <c r="H177" s="59">
        <f t="shared" si="38"/>
        <v>0</v>
      </c>
      <c r="I177" s="59">
        <f t="shared" si="37"/>
        <v>0</v>
      </c>
      <c r="J177" s="131" t="s">
        <v>632</v>
      </c>
    </row>
    <row r="178" spans="1:10" x14ac:dyDescent="0.25">
      <c r="A178" s="116" t="s">
        <v>179</v>
      </c>
      <c r="B178" s="59">
        <v>0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8"/>
        <v>0</v>
      </c>
      <c r="H178" s="59">
        <f t="shared" si="38"/>
        <v>0</v>
      </c>
      <c r="I178" s="59">
        <f t="shared" si="37"/>
        <v>0</v>
      </c>
      <c r="J178" s="131" t="s">
        <v>633</v>
      </c>
    </row>
    <row r="179" spans="1:10" x14ac:dyDescent="0.25">
      <c r="A179" s="116" t="s">
        <v>180</v>
      </c>
      <c r="B179" s="128">
        <v>0</v>
      </c>
      <c r="C179" s="128">
        <v>0</v>
      </c>
      <c r="D179" s="128">
        <v>0</v>
      </c>
      <c r="E179" s="128">
        <v>0</v>
      </c>
      <c r="F179" s="128">
        <v>0</v>
      </c>
      <c r="G179" s="128">
        <f t="shared" si="38"/>
        <v>0</v>
      </c>
      <c r="H179" s="128">
        <f t="shared" si="38"/>
        <v>0</v>
      </c>
      <c r="I179" s="128">
        <f t="shared" si="37"/>
        <v>0</v>
      </c>
      <c r="J179" s="131" t="s">
        <v>634</v>
      </c>
    </row>
    <row r="180" spans="1:10" x14ac:dyDescent="0.25">
      <c r="A180" s="116" t="s">
        <v>181</v>
      </c>
      <c r="B180" s="59">
        <f t="shared" ref="B180:I180" si="39">SUM(B151:B179)</f>
        <v>2552066.7100000004</v>
      </c>
      <c r="C180" s="59">
        <f t="shared" si="39"/>
        <v>0</v>
      </c>
      <c r="D180" s="59">
        <f t="shared" si="39"/>
        <v>0</v>
      </c>
      <c r="E180" s="59">
        <f t="shared" si="39"/>
        <v>0</v>
      </c>
      <c r="F180" s="59">
        <f t="shared" si="39"/>
        <v>0</v>
      </c>
      <c r="G180" s="59">
        <f t="shared" si="39"/>
        <v>2552066.7100000004</v>
      </c>
      <c r="H180" s="59">
        <f t="shared" si="39"/>
        <v>0</v>
      </c>
      <c r="I180" s="59">
        <f t="shared" si="39"/>
        <v>2552066.7100000004</v>
      </c>
      <c r="J180" s="137" t="s">
        <v>478</v>
      </c>
    </row>
    <row r="181" spans="1:10" x14ac:dyDescent="0.25">
      <c r="A181" s="58" t="s">
        <v>182</v>
      </c>
      <c r="B181" s="59"/>
      <c r="C181" s="59"/>
      <c r="D181" s="59"/>
      <c r="E181" s="59"/>
      <c r="F181" s="59"/>
      <c r="G181" s="59"/>
      <c r="H181" s="59"/>
      <c r="I181" s="59"/>
    </row>
    <row r="182" spans="1:10" x14ac:dyDescent="0.25">
      <c r="A182" s="116" t="s">
        <v>183</v>
      </c>
      <c r="B182" s="59">
        <v>383435.89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ref="G182:H197" si="40">B182+E182</f>
        <v>383435.89</v>
      </c>
      <c r="H182" s="59">
        <f t="shared" si="40"/>
        <v>0</v>
      </c>
      <c r="I182" s="59">
        <f t="shared" ref="I182" si="41">SUM(G182:H182)</f>
        <v>383435.89</v>
      </c>
      <c r="J182" s="131" t="s">
        <v>498</v>
      </c>
    </row>
    <row r="183" spans="1:10" x14ac:dyDescent="0.25">
      <c r="A183" s="116" t="s">
        <v>184</v>
      </c>
      <c r="B183" s="59">
        <v>128906.89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128906.89</v>
      </c>
      <c r="H183" s="59">
        <f t="shared" si="40"/>
        <v>0</v>
      </c>
      <c r="I183" s="59">
        <f t="shared" ref="I183:I217" si="42">SUM(G183:H183)</f>
        <v>128906.89</v>
      </c>
      <c r="J183" s="131" t="s">
        <v>499</v>
      </c>
    </row>
    <row r="184" spans="1:10" x14ac:dyDescent="0.25">
      <c r="A184" s="116" t="s">
        <v>185</v>
      </c>
      <c r="B184" s="59">
        <v>213557.44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213557.44</v>
      </c>
      <c r="H184" s="59">
        <f t="shared" si="40"/>
        <v>0</v>
      </c>
      <c r="I184" s="59">
        <f t="shared" si="42"/>
        <v>213557.44</v>
      </c>
      <c r="J184" s="131" t="s">
        <v>500</v>
      </c>
    </row>
    <row r="185" spans="1:10" x14ac:dyDescent="0.25">
      <c r="A185" s="116" t="s">
        <v>186</v>
      </c>
      <c r="B185" s="59">
        <v>566913.78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566913.78</v>
      </c>
      <c r="H185" s="59">
        <f t="shared" si="40"/>
        <v>0</v>
      </c>
      <c r="I185" s="59">
        <f t="shared" si="42"/>
        <v>566913.78</v>
      </c>
      <c r="J185" s="131" t="s">
        <v>501</v>
      </c>
    </row>
    <row r="186" spans="1:10" x14ac:dyDescent="0.25">
      <c r="A186" s="116" t="s">
        <v>187</v>
      </c>
      <c r="B186" s="59">
        <v>557509.36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557509.36</v>
      </c>
      <c r="H186" s="59">
        <f t="shared" si="40"/>
        <v>0</v>
      </c>
      <c r="I186" s="59">
        <f t="shared" si="42"/>
        <v>557509.36</v>
      </c>
      <c r="J186" s="131" t="s">
        <v>502</v>
      </c>
    </row>
    <row r="187" spans="1:10" x14ac:dyDescent="0.25">
      <c r="A187" s="116" t="s">
        <v>188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0</v>
      </c>
      <c r="H187" s="59">
        <f t="shared" si="40"/>
        <v>0</v>
      </c>
      <c r="I187" s="59">
        <f t="shared" si="42"/>
        <v>0</v>
      </c>
      <c r="J187" s="131" t="s">
        <v>503</v>
      </c>
    </row>
    <row r="188" spans="1:10" x14ac:dyDescent="0.25">
      <c r="A188" s="116" t="s">
        <v>189</v>
      </c>
      <c r="B188" s="59">
        <v>337292.09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337292.09</v>
      </c>
      <c r="H188" s="59">
        <f t="shared" si="40"/>
        <v>0</v>
      </c>
      <c r="I188" s="59">
        <f t="shared" si="42"/>
        <v>337292.09</v>
      </c>
      <c r="J188" s="131" t="s">
        <v>504</v>
      </c>
    </row>
    <row r="189" spans="1:10" x14ac:dyDescent="0.25">
      <c r="A189" s="116" t="s">
        <v>190</v>
      </c>
      <c r="B189" s="59">
        <v>517698.46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517698.46</v>
      </c>
      <c r="H189" s="59">
        <f t="shared" si="40"/>
        <v>0</v>
      </c>
      <c r="I189" s="59">
        <f t="shared" si="42"/>
        <v>517698.46</v>
      </c>
      <c r="J189" s="131" t="s">
        <v>505</v>
      </c>
    </row>
    <row r="190" spans="1:10" x14ac:dyDescent="0.25">
      <c r="A190" s="116" t="s">
        <v>191</v>
      </c>
      <c r="B190" s="59">
        <v>873803.72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873803.72</v>
      </c>
      <c r="H190" s="59">
        <f t="shared" si="40"/>
        <v>0</v>
      </c>
      <c r="I190" s="59">
        <f t="shared" si="42"/>
        <v>873803.72</v>
      </c>
      <c r="J190" s="131" t="s">
        <v>506</v>
      </c>
    </row>
    <row r="191" spans="1:10" x14ac:dyDescent="0.25">
      <c r="A191" s="116" t="s">
        <v>192</v>
      </c>
      <c r="B191" s="59">
        <v>72943.62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72943.62</v>
      </c>
      <c r="H191" s="59">
        <f t="shared" si="40"/>
        <v>0</v>
      </c>
      <c r="I191" s="59">
        <f t="shared" si="42"/>
        <v>72943.62</v>
      </c>
      <c r="J191" s="131" t="s">
        <v>507</v>
      </c>
    </row>
    <row r="192" spans="1:10" x14ac:dyDescent="0.25">
      <c r="A192" s="116" t="s">
        <v>193</v>
      </c>
      <c r="B192" s="59">
        <v>11998.79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11998.79</v>
      </c>
      <c r="H192" s="59">
        <f t="shared" si="40"/>
        <v>0</v>
      </c>
      <c r="I192" s="59">
        <f t="shared" si="42"/>
        <v>11998.79</v>
      </c>
      <c r="J192" s="131" t="s">
        <v>508</v>
      </c>
    </row>
    <row r="193" spans="1:10" x14ac:dyDescent="0.25">
      <c r="A193" s="116" t="s">
        <v>194</v>
      </c>
      <c r="B193" s="59">
        <v>0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0</v>
      </c>
      <c r="H193" s="59">
        <f t="shared" si="40"/>
        <v>0</v>
      </c>
      <c r="I193" s="59">
        <f t="shared" si="42"/>
        <v>0</v>
      </c>
      <c r="J193" s="131" t="s">
        <v>635</v>
      </c>
    </row>
    <row r="194" spans="1:10" x14ac:dyDescent="0.25">
      <c r="A194" s="116" t="s">
        <v>195</v>
      </c>
      <c r="B194" s="59">
        <v>151860.49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151860.49</v>
      </c>
      <c r="H194" s="59">
        <f t="shared" si="40"/>
        <v>0</v>
      </c>
      <c r="I194" s="59">
        <f t="shared" si="42"/>
        <v>151860.49</v>
      </c>
      <c r="J194" s="131" t="s">
        <v>509</v>
      </c>
    </row>
    <row r="195" spans="1:10" x14ac:dyDescent="0.25">
      <c r="A195" s="116" t="s">
        <v>196</v>
      </c>
      <c r="B195" s="59">
        <v>4266000.4400000004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4266000.4400000004</v>
      </c>
      <c r="H195" s="59">
        <f t="shared" si="40"/>
        <v>0</v>
      </c>
      <c r="I195" s="59">
        <f t="shared" si="42"/>
        <v>4266000.4400000004</v>
      </c>
      <c r="J195" s="131" t="s">
        <v>510</v>
      </c>
    </row>
    <row r="196" spans="1:10" x14ac:dyDescent="0.25">
      <c r="A196" s="116" t="s">
        <v>197</v>
      </c>
      <c r="B196" s="59">
        <v>1563935.66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0"/>
        <v>1563935.66</v>
      </c>
      <c r="H196" s="59">
        <f t="shared" si="40"/>
        <v>0</v>
      </c>
      <c r="I196" s="59">
        <f t="shared" si="42"/>
        <v>1563935.66</v>
      </c>
      <c r="J196" s="131" t="s">
        <v>511</v>
      </c>
    </row>
    <row r="197" spans="1:10" x14ac:dyDescent="0.25">
      <c r="A197" s="116" t="s">
        <v>198</v>
      </c>
      <c r="B197" s="59">
        <v>16649.55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0"/>
        <v>16649.55</v>
      </c>
      <c r="H197" s="59">
        <f t="shared" si="40"/>
        <v>0</v>
      </c>
      <c r="I197" s="59">
        <f t="shared" si="42"/>
        <v>16649.55</v>
      </c>
      <c r="J197" s="131" t="s">
        <v>512</v>
      </c>
    </row>
    <row r="198" spans="1:10" x14ac:dyDescent="0.25">
      <c r="A198" s="116" t="s">
        <v>199</v>
      </c>
      <c r="B198" s="59">
        <v>287014.03999999998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ref="G198:H217" si="43">B198+E198</f>
        <v>287014.03999999998</v>
      </c>
      <c r="H198" s="59">
        <f t="shared" si="43"/>
        <v>0</v>
      </c>
      <c r="I198" s="59">
        <f t="shared" si="42"/>
        <v>287014.03999999998</v>
      </c>
      <c r="J198" s="131" t="s">
        <v>513</v>
      </c>
    </row>
    <row r="199" spans="1:10" x14ac:dyDescent="0.25">
      <c r="A199" s="116" t="s">
        <v>200</v>
      </c>
      <c r="B199" s="59">
        <v>33061.089999999997</v>
      </c>
      <c r="C199" s="59">
        <v>0</v>
      </c>
      <c r="D199" s="59">
        <v>0</v>
      </c>
      <c r="E199" s="59">
        <v>0</v>
      </c>
      <c r="F199" s="59">
        <v>0</v>
      </c>
      <c r="G199" s="59">
        <f t="shared" si="43"/>
        <v>33061.089999999997</v>
      </c>
      <c r="H199" s="59">
        <f t="shared" si="43"/>
        <v>0</v>
      </c>
      <c r="I199" s="59">
        <f t="shared" si="42"/>
        <v>33061.089999999997</v>
      </c>
      <c r="J199" s="131" t="s">
        <v>514</v>
      </c>
    </row>
    <row r="200" spans="1:10" x14ac:dyDescent="0.25">
      <c r="A200" s="116" t="s">
        <v>201</v>
      </c>
      <c r="B200" s="59">
        <v>0</v>
      </c>
      <c r="C200" s="59">
        <v>0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0</v>
      </c>
      <c r="I200" s="59">
        <f t="shared" si="42"/>
        <v>0</v>
      </c>
      <c r="J200" s="131" t="s">
        <v>636</v>
      </c>
    </row>
    <row r="201" spans="1:10" x14ac:dyDescent="0.25">
      <c r="A201" s="116" t="s">
        <v>202</v>
      </c>
      <c r="B201" s="59">
        <v>0</v>
      </c>
      <c r="C201" s="59">
        <v>92618.11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92618.11</v>
      </c>
      <c r="I201" s="59">
        <f t="shared" si="42"/>
        <v>92618.11</v>
      </c>
      <c r="J201" s="131" t="s">
        <v>515</v>
      </c>
    </row>
    <row r="202" spans="1:10" x14ac:dyDescent="0.25">
      <c r="A202" s="116" t="s">
        <v>203</v>
      </c>
      <c r="B202" s="59">
        <v>0</v>
      </c>
      <c r="C202" s="59">
        <v>29720.15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29720.15</v>
      </c>
      <c r="I202" s="59">
        <f t="shared" si="42"/>
        <v>29720.15</v>
      </c>
      <c r="J202" s="131" t="s">
        <v>516</v>
      </c>
    </row>
    <row r="203" spans="1:10" x14ac:dyDescent="0.25">
      <c r="A203" s="116" t="s">
        <v>204</v>
      </c>
      <c r="B203" s="59">
        <v>0</v>
      </c>
      <c r="C203" s="59">
        <v>2129105.2599999998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2129105.2599999998</v>
      </c>
      <c r="I203" s="59">
        <f t="shared" si="42"/>
        <v>2129105.2599999998</v>
      </c>
      <c r="J203" s="131" t="s">
        <v>517</v>
      </c>
    </row>
    <row r="204" spans="1:10" x14ac:dyDescent="0.25">
      <c r="A204" s="116" t="s">
        <v>205</v>
      </c>
      <c r="B204" s="59">
        <v>0</v>
      </c>
      <c r="C204" s="59">
        <v>63464.77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63464.77</v>
      </c>
      <c r="I204" s="59">
        <f t="shared" si="42"/>
        <v>63464.77</v>
      </c>
      <c r="J204" s="131" t="s">
        <v>518</v>
      </c>
    </row>
    <row r="205" spans="1:10" x14ac:dyDescent="0.25">
      <c r="A205" s="116" t="s">
        <v>206</v>
      </c>
      <c r="B205" s="59">
        <v>0</v>
      </c>
      <c r="C205" s="59">
        <v>75271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75271</v>
      </c>
      <c r="I205" s="59">
        <f t="shared" si="42"/>
        <v>75271</v>
      </c>
      <c r="J205" s="131" t="s">
        <v>519</v>
      </c>
    </row>
    <row r="206" spans="1:10" x14ac:dyDescent="0.25">
      <c r="A206" s="116" t="s">
        <v>207</v>
      </c>
      <c r="B206" s="59">
        <v>0</v>
      </c>
      <c r="C206" s="59">
        <v>228593.89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228593.89</v>
      </c>
      <c r="I206" s="59">
        <f t="shared" si="42"/>
        <v>228593.89</v>
      </c>
      <c r="J206" s="131" t="s">
        <v>520</v>
      </c>
    </row>
    <row r="207" spans="1:10" x14ac:dyDescent="0.25">
      <c r="A207" s="116" t="s">
        <v>208</v>
      </c>
      <c r="B207" s="59">
        <v>0</v>
      </c>
      <c r="C207" s="59">
        <v>128115.92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128115.92</v>
      </c>
      <c r="I207" s="59">
        <f t="shared" si="42"/>
        <v>128115.92</v>
      </c>
      <c r="J207" s="131" t="s">
        <v>521</v>
      </c>
    </row>
    <row r="208" spans="1:10" x14ac:dyDescent="0.25">
      <c r="A208" s="116" t="s">
        <v>209</v>
      </c>
      <c r="B208" s="59">
        <v>0</v>
      </c>
      <c r="C208" s="59">
        <v>1222996.02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1222996.02</v>
      </c>
      <c r="I208" s="59">
        <f t="shared" ref="I208" si="44">SUM(G208:H208)</f>
        <v>1222996.02</v>
      </c>
      <c r="J208" s="131" t="s">
        <v>522</v>
      </c>
    </row>
    <row r="209" spans="1:10" x14ac:dyDescent="0.25">
      <c r="A209" s="116" t="s">
        <v>210</v>
      </c>
      <c r="B209" s="59">
        <v>0</v>
      </c>
      <c r="C209" s="59">
        <v>18453.72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18453.72</v>
      </c>
      <c r="I209" s="59">
        <f t="shared" si="42"/>
        <v>18453.72</v>
      </c>
      <c r="J209" s="131" t="s">
        <v>523</v>
      </c>
    </row>
    <row r="210" spans="1:10" x14ac:dyDescent="0.25">
      <c r="A210" s="116" t="s">
        <v>211</v>
      </c>
      <c r="B210" s="59">
        <v>0</v>
      </c>
      <c r="C210" s="59">
        <v>4652.6099999999997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4652.6099999999997</v>
      </c>
      <c r="I210" s="59">
        <f t="shared" si="42"/>
        <v>4652.6099999999997</v>
      </c>
      <c r="J210" s="131" t="s">
        <v>524</v>
      </c>
    </row>
    <row r="211" spans="1:10" x14ac:dyDescent="0.25">
      <c r="A211" s="116" t="s">
        <v>212</v>
      </c>
      <c r="B211" s="59">
        <v>0</v>
      </c>
      <c r="C211" s="59">
        <v>51818.49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51818.49</v>
      </c>
      <c r="I211" s="59">
        <f t="shared" si="42"/>
        <v>51818.49</v>
      </c>
      <c r="J211" s="131" t="s">
        <v>525</v>
      </c>
    </row>
    <row r="212" spans="1:10" x14ac:dyDescent="0.25">
      <c r="A212" s="116" t="s">
        <v>213</v>
      </c>
      <c r="B212" s="59">
        <v>0</v>
      </c>
      <c r="C212" s="59">
        <v>812505.59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812505.59</v>
      </c>
      <c r="I212" s="59">
        <f t="shared" si="42"/>
        <v>812505.59</v>
      </c>
      <c r="J212" s="131" t="s">
        <v>526</v>
      </c>
    </row>
    <row r="213" spans="1:10" x14ac:dyDescent="0.25">
      <c r="A213" s="116" t="s">
        <v>214</v>
      </c>
      <c r="B213" s="59">
        <v>0</v>
      </c>
      <c r="C213" s="59">
        <v>94577.25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94577.25</v>
      </c>
      <c r="I213" s="59">
        <f t="shared" si="42"/>
        <v>94577.25</v>
      </c>
      <c r="J213" s="131" t="s">
        <v>527</v>
      </c>
    </row>
    <row r="214" spans="1:10" x14ac:dyDescent="0.25">
      <c r="A214" s="116" t="s">
        <v>215</v>
      </c>
      <c r="B214" s="59">
        <v>0</v>
      </c>
      <c r="C214" s="59">
        <v>20861.2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20861.2</v>
      </c>
      <c r="I214" s="59">
        <f t="shared" si="42"/>
        <v>20861.2</v>
      </c>
      <c r="J214" s="131" t="s">
        <v>528</v>
      </c>
    </row>
    <row r="215" spans="1:10" x14ac:dyDescent="0.25">
      <c r="A215" s="116" t="s">
        <v>216</v>
      </c>
      <c r="B215" s="59">
        <v>0</v>
      </c>
      <c r="C215" s="59">
        <v>485280.94</v>
      </c>
      <c r="D215" s="59">
        <v>0</v>
      </c>
      <c r="E215" s="59">
        <v>0</v>
      </c>
      <c r="F215" s="59">
        <v>0</v>
      </c>
      <c r="G215" s="59">
        <f t="shared" si="43"/>
        <v>0</v>
      </c>
      <c r="H215" s="59">
        <f t="shared" si="43"/>
        <v>485280.94</v>
      </c>
      <c r="I215" s="59">
        <f t="shared" si="42"/>
        <v>485280.94</v>
      </c>
      <c r="J215" s="131" t="s">
        <v>529</v>
      </c>
    </row>
    <row r="216" spans="1:10" x14ac:dyDescent="0.25">
      <c r="A216" s="116" t="s">
        <v>217</v>
      </c>
      <c r="B216" s="59">
        <v>0</v>
      </c>
      <c r="C216" s="59">
        <v>36714.89</v>
      </c>
      <c r="D216" s="59">
        <v>0</v>
      </c>
      <c r="E216" s="59">
        <v>0</v>
      </c>
      <c r="F216" s="59">
        <v>0</v>
      </c>
      <c r="G216" s="59">
        <f t="shared" si="43"/>
        <v>0</v>
      </c>
      <c r="H216" s="59">
        <f t="shared" si="43"/>
        <v>36714.89</v>
      </c>
      <c r="I216" s="59">
        <f t="shared" si="42"/>
        <v>36714.89</v>
      </c>
      <c r="J216" s="131" t="s">
        <v>530</v>
      </c>
    </row>
    <row r="217" spans="1:10" x14ac:dyDescent="0.25">
      <c r="A217" s="116" t="s">
        <v>218</v>
      </c>
      <c r="B217" s="128">
        <v>0</v>
      </c>
      <c r="C217" s="128">
        <v>34034.449999999997</v>
      </c>
      <c r="D217" s="128">
        <v>0</v>
      </c>
      <c r="E217" s="128">
        <v>0</v>
      </c>
      <c r="F217" s="128">
        <v>0</v>
      </c>
      <c r="G217" s="128">
        <f t="shared" si="43"/>
        <v>0</v>
      </c>
      <c r="H217" s="128">
        <f t="shared" si="43"/>
        <v>34034.449999999997</v>
      </c>
      <c r="I217" s="128">
        <f t="shared" si="42"/>
        <v>34034.449999999997</v>
      </c>
      <c r="J217" s="131" t="s">
        <v>531</v>
      </c>
    </row>
    <row r="218" spans="1:10" x14ac:dyDescent="0.25">
      <c r="A218" s="116" t="s">
        <v>219</v>
      </c>
      <c r="B218" s="59">
        <f t="shared" ref="B218:I218" si="45">SUM(B182:B217)</f>
        <v>9982581.3100000005</v>
      </c>
      <c r="C218" s="59">
        <f t="shared" si="45"/>
        <v>5528784.2600000007</v>
      </c>
      <c r="D218" s="59">
        <f t="shared" si="45"/>
        <v>0</v>
      </c>
      <c r="E218" s="59">
        <f t="shared" si="45"/>
        <v>0</v>
      </c>
      <c r="F218" s="59">
        <f t="shared" si="45"/>
        <v>0</v>
      </c>
      <c r="G218" s="59">
        <f t="shared" si="45"/>
        <v>9982581.3100000005</v>
      </c>
      <c r="H218" s="59">
        <f t="shared" si="45"/>
        <v>5528784.2600000007</v>
      </c>
      <c r="I218" s="59">
        <f t="shared" si="45"/>
        <v>15511365.569999998</v>
      </c>
      <c r="J218" s="137" t="s">
        <v>497</v>
      </c>
    </row>
    <row r="219" spans="1:10" x14ac:dyDescent="0.25">
      <c r="A219" s="58" t="s">
        <v>220</v>
      </c>
      <c r="B219" s="59"/>
      <c r="C219" s="59"/>
      <c r="D219" s="59"/>
      <c r="E219" s="59"/>
      <c r="F219" s="59"/>
      <c r="G219" s="59"/>
      <c r="H219" s="59"/>
      <c r="I219" s="59"/>
      <c r="J219" s="116"/>
    </row>
    <row r="220" spans="1:10" x14ac:dyDescent="0.25">
      <c r="A220" s="116" t="s">
        <v>221</v>
      </c>
      <c r="B220" s="59">
        <v>0</v>
      </c>
      <c r="C220" s="59">
        <v>0</v>
      </c>
      <c r="D220" s="59">
        <v>13178.52</v>
      </c>
      <c r="E220" s="59">
        <v>7681.77</v>
      </c>
      <c r="F220" s="59">
        <v>5496.75</v>
      </c>
      <c r="G220" s="59">
        <f t="shared" ref="G220:H224" si="46">B220+E220</f>
        <v>7681.77</v>
      </c>
      <c r="H220" s="59">
        <f t="shared" si="46"/>
        <v>5496.75</v>
      </c>
      <c r="I220" s="59">
        <f>SUM(G220:H220)</f>
        <v>13178.52</v>
      </c>
      <c r="J220" s="131" t="s">
        <v>533</v>
      </c>
    </row>
    <row r="221" spans="1:10" x14ac:dyDescent="0.25">
      <c r="A221" s="116" t="s">
        <v>222</v>
      </c>
      <c r="B221" s="59">
        <v>871710.51</v>
      </c>
      <c r="C221" s="59">
        <v>802556.68</v>
      </c>
      <c r="D221" s="59">
        <v>179833.08</v>
      </c>
      <c r="E221" s="59">
        <v>112881.23</v>
      </c>
      <c r="F221" s="59">
        <v>66951.850000000006</v>
      </c>
      <c r="G221" s="59">
        <f t="shared" si="46"/>
        <v>984591.74</v>
      </c>
      <c r="H221" s="59">
        <f t="shared" si="46"/>
        <v>869508.53</v>
      </c>
      <c r="I221" s="59">
        <f>SUM(G221:H221)</f>
        <v>1854100.27</v>
      </c>
      <c r="J221" s="131" t="s">
        <v>656</v>
      </c>
    </row>
    <row r="222" spans="1:10" x14ac:dyDescent="0.25">
      <c r="A222" s="116" t="s">
        <v>223</v>
      </c>
      <c r="B222" s="59">
        <v>834625.44</v>
      </c>
      <c r="C222" s="59">
        <v>62793.320000000007</v>
      </c>
      <c r="D222" s="59">
        <v>2221643.39</v>
      </c>
      <c r="E222" s="59">
        <v>1294995.94</v>
      </c>
      <c r="F222" s="59">
        <v>926647.45</v>
      </c>
      <c r="G222" s="59">
        <f t="shared" si="46"/>
        <v>2129621.38</v>
      </c>
      <c r="H222" s="59">
        <f t="shared" si="46"/>
        <v>989440.77</v>
      </c>
      <c r="I222" s="59">
        <f>SUM(G222:H222)</f>
        <v>3119062.15</v>
      </c>
      <c r="J222" s="131" t="s">
        <v>657</v>
      </c>
    </row>
    <row r="223" spans="1:10" x14ac:dyDescent="0.25">
      <c r="A223" s="116" t="s">
        <v>224</v>
      </c>
      <c r="B223" s="59">
        <v>7100912.3899999997</v>
      </c>
      <c r="C223" s="59">
        <v>290384.52</v>
      </c>
      <c r="D223" s="59">
        <v>48164.21</v>
      </c>
      <c r="E223" s="59">
        <v>31581.27</v>
      </c>
      <c r="F223" s="59">
        <v>16582.939999999999</v>
      </c>
      <c r="G223" s="59">
        <f t="shared" si="46"/>
        <v>7132493.6599999992</v>
      </c>
      <c r="H223" s="59">
        <f t="shared" si="46"/>
        <v>306967.46000000002</v>
      </c>
      <c r="I223" s="59">
        <f>SUM(G223:H223)</f>
        <v>7439461.1199999992</v>
      </c>
      <c r="J223" s="131" t="s">
        <v>534</v>
      </c>
    </row>
    <row r="224" spans="1:10" x14ac:dyDescent="0.25">
      <c r="A224" s="116" t="s">
        <v>225</v>
      </c>
      <c r="B224" s="128">
        <v>89620.85</v>
      </c>
      <c r="C224" s="128">
        <v>0</v>
      </c>
      <c r="D224" s="128">
        <v>0</v>
      </c>
      <c r="E224" s="128">
        <v>0</v>
      </c>
      <c r="F224" s="128">
        <v>0</v>
      </c>
      <c r="G224" s="128">
        <f t="shared" si="46"/>
        <v>89620.85</v>
      </c>
      <c r="H224" s="128">
        <f t="shared" si="46"/>
        <v>0</v>
      </c>
      <c r="I224" s="128">
        <f>SUM(G224:H224)</f>
        <v>89620.85</v>
      </c>
      <c r="J224" s="131" t="s">
        <v>637</v>
      </c>
    </row>
    <row r="225" spans="1:10" x14ac:dyDescent="0.25">
      <c r="A225" s="116" t="s">
        <v>226</v>
      </c>
      <c r="B225" s="59">
        <f t="shared" ref="B225:I225" si="47">SUM(B220:B224)</f>
        <v>8896869.1899999995</v>
      </c>
      <c r="C225" s="59">
        <f t="shared" si="47"/>
        <v>1155734.52</v>
      </c>
      <c r="D225" s="59">
        <f t="shared" si="47"/>
        <v>2462819.2000000002</v>
      </c>
      <c r="E225" s="59">
        <f t="shared" si="47"/>
        <v>1447140.21</v>
      </c>
      <c r="F225" s="59">
        <f t="shared" si="47"/>
        <v>1015678.9899999999</v>
      </c>
      <c r="G225" s="59">
        <f t="shared" si="47"/>
        <v>10344009.399999999</v>
      </c>
      <c r="H225" s="59">
        <f t="shared" si="47"/>
        <v>2171413.5100000002</v>
      </c>
      <c r="I225" s="59">
        <f t="shared" si="47"/>
        <v>12515422.909999998</v>
      </c>
      <c r="J225" s="137" t="s">
        <v>532</v>
      </c>
    </row>
    <row r="226" spans="1:10" x14ac:dyDescent="0.25">
      <c r="A226" s="58" t="s">
        <v>227</v>
      </c>
      <c r="B226" s="59"/>
      <c r="C226" s="59"/>
      <c r="D226" s="59"/>
      <c r="E226" s="59"/>
      <c r="F226" s="59"/>
      <c r="G226" s="59"/>
      <c r="H226" s="59"/>
      <c r="I226" s="59"/>
      <c r="J226" s="116"/>
    </row>
    <row r="227" spans="1:10" x14ac:dyDescent="0.25">
      <c r="A227" s="116" t="s">
        <v>228</v>
      </c>
      <c r="B227" s="59">
        <v>6745083.2800000003</v>
      </c>
      <c r="C227" s="59">
        <v>2493602.2799999998</v>
      </c>
      <c r="D227" s="59">
        <v>240679.18</v>
      </c>
      <c r="E227" s="59">
        <v>156732.26</v>
      </c>
      <c r="F227" s="59">
        <v>83946.92</v>
      </c>
      <c r="G227" s="59">
        <f t="shared" ref="G227:H233" si="48">B227+E227</f>
        <v>6901815.54</v>
      </c>
      <c r="H227" s="59">
        <f t="shared" si="48"/>
        <v>2577549.1999999997</v>
      </c>
      <c r="I227" s="59">
        <f t="shared" ref="I227:I233" si="49">SUM(G227:H227)</f>
        <v>9479364.7400000002</v>
      </c>
      <c r="J227" s="131" t="s">
        <v>536</v>
      </c>
    </row>
    <row r="228" spans="1:10" x14ac:dyDescent="0.25">
      <c r="A228" s="116" t="s">
        <v>229</v>
      </c>
      <c r="B228" s="59">
        <v>38457.339999999997</v>
      </c>
      <c r="C228" s="59">
        <v>12011.59</v>
      </c>
      <c r="D228" s="59">
        <v>174405.93</v>
      </c>
      <c r="E228" s="59">
        <v>101661.27</v>
      </c>
      <c r="F228" s="59">
        <v>72744.66</v>
      </c>
      <c r="G228" s="59">
        <f t="shared" si="48"/>
        <v>140118.60999999999</v>
      </c>
      <c r="H228" s="59">
        <f t="shared" si="48"/>
        <v>84756.25</v>
      </c>
      <c r="I228" s="59">
        <f t="shared" si="49"/>
        <v>224874.86</v>
      </c>
      <c r="J228" s="131" t="s">
        <v>537</v>
      </c>
    </row>
    <row r="229" spans="1:10" x14ac:dyDescent="0.25">
      <c r="A229" s="116" t="s">
        <v>230</v>
      </c>
      <c r="B229" s="59">
        <v>0</v>
      </c>
      <c r="C229" s="59">
        <v>0</v>
      </c>
      <c r="D229" s="59">
        <v>0</v>
      </c>
      <c r="E229" s="59">
        <v>0</v>
      </c>
      <c r="F229" s="59">
        <v>0</v>
      </c>
      <c r="G229" s="59">
        <f t="shared" si="48"/>
        <v>0</v>
      </c>
      <c r="H229" s="59">
        <f t="shared" si="48"/>
        <v>0</v>
      </c>
      <c r="I229" s="59">
        <f t="shared" si="49"/>
        <v>0</v>
      </c>
      <c r="J229" s="131" t="s">
        <v>538</v>
      </c>
    </row>
    <row r="230" spans="1:10" x14ac:dyDescent="0.25">
      <c r="A230" s="116" t="s">
        <v>231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638</v>
      </c>
    </row>
    <row r="231" spans="1:10" x14ac:dyDescent="0.25">
      <c r="A231" s="116" t="s">
        <v>232</v>
      </c>
      <c r="B231" s="59">
        <v>82241.88</v>
      </c>
      <c r="C231" s="59">
        <v>0</v>
      </c>
      <c r="D231" s="59">
        <v>-15929.75</v>
      </c>
      <c r="E231" s="59">
        <v>-9285.4699999999993</v>
      </c>
      <c r="F231" s="59">
        <v>-6644.28</v>
      </c>
      <c r="G231" s="59">
        <f t="shared" si="48"/>
        <v>72956.41</v>
      </c>
      <c r="H231" s="59">
        <f t="shared" si="48"/>
        <v>-6644.28</v>
      </c>
      <c r="I231" s="59">
        <f t="shared" si="49"/>
        <v>66312.13</v>
      </c>
      <c r="J231" s="131" t="s">
        <v>539</v>
      </c>
    </row>
    <row r="232" spans="1:10" x14ac:dyDescent="0.25">
      <c r="A232" s="116" t="s">
        <v>233</v>
      </c>
      <c r="B232" s="59">
        <v>0</v>
      </c>
      <c r="C232" s="59">
        <v>0</v>
      </c>
      <c r="D232" s="59">
        <v>0</v>
      </c>
      <c r="E232" s="59">
        <v>0</v>
      </c>
      <c r="F232" s="59">
        <v>0</v>
      </c>
      <c r="G232" s="59">
        <f t="shared" si="48"/>
        <v>0</v>
      </c>
      <c r="H232" s="59">
        <f t="shared" si="48"/>
        <v>0</v>
      </c>
      <c r="I232" s="59">
        <f t="shared" si="49"/>
        <v>0</v>
      </c>
      <c r="J232" s="131" t="s">
        <v>639</v>
      </c>
    </row>
    <row r="233" spans="1:10" x14ac:dyDescent="0.25">
      <c r="A233" s="116" t="s">
        <v>234</v>
      </c>
      <c r="B233" s="128">
        <v>0</v>
      </c>
      <c r="C233" s="128">
        <v>0</v>
      </c>
      <c r="D233" s="128">
        <v>0</v>
      </c>
      <c r="E233" s="128">
        <v>0</v>
      </c>
      <c r="F233" s="128">
        <v>0</v>
      </c>
      <c r="G233" s="128">
        <f t="shared" si="48"/>
        <v>0</v>
      </c>
      <c r="H233" s="128">
        <f t="shared" si="48"/>
        <v>0</v>
      </c>
      <c r="I233" s="128">
        <f t="shared" si="49"/>
        <v>0</v>
      </c>
      <c r="J233" s="131" t="s">
        <v>640</v>
      </c>
    </row>
    <row r="234" spans="1:10" x14ac:dyDescent="0.25">
      <c r="A234" s="116" t="s">
        <v>235</v>
      </c>
      <c r="B234" s="59">
        <f t="shared" ref="B234:I234" si="50">SUM(B227:B233)</f>
        <v>6865782.5</v>
      </c>
      <c r="C234" s="59">
        <f t="shared" si="50"/>
        <v>2505613.8699999996</v>
      </c>
      <c r="D234" s="59">
        <f t="shared" si="50"/>
        <v>399155.36</v>
      </c>
      <c r="E234" s="59">
        <f t="shared" si="50"/>
        <v>249108.06000000003</v>
      </c>
      <c r="F234" s="59">
        <f t="shared" si="50"/>
        <v>150047.30000000002</v>
      </c>
      <c r="G234" s="59">
        <f t="shared" si="50"/>
        <v>7114890.5600000005</v>
      </c>
      <c r="H234" s="59">
        <f t="shared" si="50"/>
        <v>2655661.17</v>
      </c>
      <c r="I234" s="59">
        <f t="shared" si="50"/>
        <v>9770551.7300000004</v>
      </c>
      <c r="J234" s="137" t="s">
        <v>535</v>
      </c>
    </row>
    <row r="235" spans="1:10" x14ac:dyDescent="0.25">
      <c r="A235" s="58" t="s">
        <v>236</v>
      </c>
      <c r="B235" s="59"/>
      <c r="C235" s="59"/>
      <c r="D235" s="59"/>
      <c r="E235" s="59"/>
      <c r="F235" s="59"/>
      <c r="G235" s="59"/>
      <c r="H235" s="59"/>
      <c r="I235" s="59"/>
      <c r="J235" s="116"/>
    </row>
    <row r="236" spans="1:10" x14ac:dyDescent="0.25">
      <c r="A236" s="138" t="s">
        <v>237</v>
      </c>
      <c r="B236" s="128">
        <v>7912173.9699999997</v>
      </c>
      <c r="C236" s="128">
        <v>1347190.96</v>
      </c>
      <c r="D236" s="128">
        <v>0</v>
      </c>
      <c r="E236" s="128">
        <v>0</v>
      </c>
      <c r="F236" s="128">
        <v>0</v>
      </c>
      <c r="G236" s="128">
        <f>B236+E236</f>
        <v>7912173.9699999997</v>
      </c>
      <c r="H236" s="128">
        <f>C236+F236</f>
        <v>1347190.96</v>
      </c>
      <c r="I236" s="128">
        <f>SUM(G236:H236)</f>
        <v>9259364.9299999997</v>
      </c>
      <c r="J236" s="131" t="s">
        <v>541</v>
      </c>
    </row>
    <row r="237" spans="1:10" x14ac:dyDescent="0.25">
      <c r="A237" s="116" t="s">
        <v>238</v>
      </c>
      <c r="B237" s="59">
        <f t="shared" ref="B237:I237" si="51">SUM(B236)</f>
        <v>7912173.9699999997</v>
      </c>
      <c r="C237" s="59">
        <f t="shared" si="51"/>
        <v>1347190.96</v>
      </c>
      <c r="D237" s="59">
        <f t="shared" si="51"/>
        <v>0</v>
      </c>
      <c r="E237" s="59">
        <f t="shared" si="51"/>
        <v>0</v>
      </c>
      <c r="F237" s="59">
        <f t="shared" si="51"/>
        <v>0</v>
      </c>
      <c r="G237" s="59">
        <f t="shared" si="51"/>
        <v>7912173.9699999997</v>
      </c>
      <c r="H237" s="59">
        <f t="shared" si="51"/>
        <v>1347190.96</v>
      </c>
      <c r="I237" s="59">
        <f t="shared" si="51"/>
        <v>9259364.9299999997</v>
      </c>
      <c r="J237" s="137" t="s">
        <v>540</v>
      </c>
    </row>
    <row r="238" spans="1:10" x14ac:dyDescent="0.25">
      <c r="A238" s="58" t="s">
        <v>239</v>
      </c>
      <c r="B238" s="133"/>
      <c r="C238" s="133"/>
      <c r="D238" s="133"/>
      <c r="E238" s="133"/>
      <c r="F238" s="133"/>
      <c r="G238" s="133"/>
      <c r="H238" s="133"/>
      <c r="I238" s="133"/>
      <c r="J238" s="116"/>
    </row>
    <row r="239" spans="1:10" x14ac:dyDescent="0.25">
      <c r="A239" s="116" t="s">
        <v>240</v>
      </c>
      <c r="B239" s="59">
        <v>1001875.01</v>
      </c>
      <c r="C239" s="59">
        <v>56755.06</v>
      </c>
      <c r="D239" s="59">
        <v>6008463.1699999999</v>
      </c>
      <c r="E239" s="59">
        <v>3940161.93</v>
      </c>
      <c r="F239" s="59">
        <v>2068301.24</v>
      </c>
      <c r="G239" s="59">
        <f t="shared" ref="G239:H251" si="52">B239+E239</f>
        <v>4942036.9400000004</v>
      </c>
      <c r="H239" s="59">
        <f t="shared" si="52"/>
        <v>2125056.2999999998</v>
      </c>
      <c r="I239" s="59">
        <f t="shared" ref="I239:I251" si="53">SUM(G239:H239)</f>
        <v>7067093.2400000002</v>
      </c>
      <c r="J239" s="131" t="s">
        <v>693</v>
      </c>
    </row>
    <row r="240" spans="1:10" x14ac:dyDescent="0.25">
      <c r="A240" s="116" t="s">
        <v>241</v>
      </c>
      <c r="B240" s="59">
        <v>-6486.93</v>
      </c>
      <c r="C240" s="59">
        <v>17702.86</v>
      </c>
      <c r="D240" s="59">
        <v>370062.53</v>
      </c>
      <c r="E240" s="59">
        <v>242650.04</v>
      </c>
      <c r="F240" s="59">
        <v>127412.49</v>
      </c>
      <c r="G240" s="59">
        <f t="shared" si="52"/>
        <v>236163.11000000002</v>
      </c>
      <c r="H240" s="59">
        <f t="shared" si="52"/>
        <v>145115.35</v>
      </c>
      <c r="I240" s="59">
        <f t="shared" si="53"/>
        <v>381278.46</v>
      </c>
      <c r="J240" s="131" t="s">
        <v>543</v>
      </c>
    </row>
    <row r="241" spans="1:10" x14ac:dyDescent="0.25">
      <c r="A241" s="116" t="s">
        <v>242</v>
      </c>
      <c r="B241" s="59">
        <v>-21604.240000000002</v>
      </c>
      <c r="C241" s="59">
        <v>-11344.14</v>
      </c>
      <c r="D241" s="59">
        <v>-3506868.78</v>
      </c>
      <c r="E241" s="59">
        <v>-2299453.85</v>
      </c>
      <c r="F241" s="59">
        <v>-1207414.93</v>
      </c>
      <c r="G241" s="59">
        <f t="shared" si="52"/>
        <v>-2321058.0900000003</v>
      </c>
      <c r="H241" s="59">
        <f t="shared" si="52"/>
        <v>-1218759.0699999998</v>
      </c>
      <c r="I241" s="59">
        <f t="shared" si="53"/>
        <v>-3539817.16</v>
      </c>
      <c r="J241" s="131" t="s">
        <v>544</v>
      </c>
    </row>
    <row r="242" spans="1:10" x14ac:dyDescent="0.25">
      <c r="A242" s="116" t="s">
        <v>243</v>
      </c>
      <c r="B242" s="59">
        <v>966161.79</v>
      </c>
      <c r="C242" s="59">
        <v>-232746.19</v>
      </c>
      <c r="D242" s="59">
        <v>1131846.93</v>
      </c>
      <c r="E242" s="59">
        <v>742152.03</v>
      </c>
      <c r="F242" s="59">
        <v>389694.9</v>
      </c>
      <c r="G242" s="59">
        <f t="shared" si="52"/>
        <v>1708313.82</v>
      </c>
      <c r="H242" s="59">
        <f t="shared" si="52"/>
        <v>156948.71000000002</v>
      </c>
      <c r="I242" s="59">
        <f t="shared" si="53"/>
        <v>1865262.53</v>
      </c>
      <c r="J242" s="131" t="s">
        <v>545</v>
      </c>
    </row>
    <row r="243" spans="1:10" x14ac:dyDescent="0.25">
      <c r="A243" s="116" t="s">
        <v>244</v>
      </c>
      <c r="B243" s="59">
        <v>675923.37</v>
      </c>
      <c r="C243" s="59">
        <v>32539.54</v>
      </c>
      <c r="D243" s="59">
        <v>-81092.37</v>
      </c>
      <c r="E243" s="59">
        <v>-48120.22</v>
      </c>
      <c r="F243" s="59">
        <v>-32972.15</v>
      </c>
      <c r="G243" s="59">
        <f t="shared" si="52"/>
        <v>627803.15</v>
      </c>
      <c r="H243" s="59">
        <f t="shared" si="52"/>
        <v>-432.61000000000058</v>
      </c>
      <c r="I243" s="59">
        <f t="shared" si="53"/>
        <v>627370.54</v>
      </c>
      <c r="J243" s="131" t="s">
        <v>546</v>
      </c>
    </row>
    <row r="244" spans="1:10" x14ac:dyDescent="0.25">
      <c r="A244" s="116" t="s">
        <v>245</v>
      </c>
      <c r="B244" s="59">
        <v>329425.40999999997</v>
      </c>
      <c r="C244" s="59">
        <v>43095.83</v>
      </c>
      <c r="D244" s="59">
        <v>479522.17</v>
      </c>
      <c r="E244" s="59">
        <v>279513.52</v>
      </c>
      <c r="F244" s="59">
        <v>200008.65</v>
      </c>
      <c r="G244" s="59">
        <f t="shared" si="52"/>
        <v>608938.92999999993</v>
      </c>
      <c r="H244" s="59">
        <f t="shared" si="52"/>
        <v>243104.47999999998</v>
      </c>
      <c r="I244" s="59">
        <f t="shared" si="53"/>
        <v>852043.40999999992</v>
      </c>
      <c r="J244" s="131" t="s">
        <v>547</v>
      </c>
    </row>
    <row r="245" spans="1:10" x14ac:dyDescent="0.25">
      <c r="A245" s="116" t="s">
        <v>246</v>
      </c>
      <c r="B245" s="59">
        <v>1186267.23</v>
      </c>
      <c r="C245" s="59">
        <v>388320.76</v>
      </c>
      <c r="D245" s="59">
        <v>71243.75</v>
      </c>
      <c r="E245" s="59">
        <v>26965.18</v>
      </c>
      <c r="F245" s="59">
        <v>44278.57</v>
      </c>
      <c r="G245" s="59">
        <f t="shared" si="52"/>
        <v>1213232.4099999999</v>
      </c>
      <c r="H245" s="59">
        <f t="shared" si="52"/>
        <v>432599.33</v>
      </c>
      <c r="I245" s="59">
        <f t="shared" si="53"/>
        <v>1645831.74</v>
      </c>
      <c r="J245" s="131" t="s">
        <v>548</v>
      </c>
    </row>
    <row r="246" spans="1:10" x14ac:dyDescent="0.25">
      <c r="A246" s="116" t="s">
        <v>247</v>
      </c>
      <c r="B246" s="59">
        <v>2325702.36</v>
      </c>
      <c r="C246" s="59">
        <v>950552.61</v>
      </c>
      <c r="D246" s="59">
        <v>86346.73</v>
      </c>
      <c r="E246" s="59">
        <v>56617.53</v>
      </c>
      <c r="F246" s="59">
        <v>29729.200000000001</v>
      </c>
      <c r="G246" s="59">
        <f t="shared" si="52"/>
        <v>2382319.8899999997</v>
      </c>
      <c r="H246" s="59">
        <f t="shared" si="52"/>
        <v>980281.80999999994</v>
      </c>
      <c r="I246" s="59">
        <f t="shared" si="53"/>
        <v>3362601.6999999997</v>
      </c>
      <c r="J246" s="131" t="s">
        <v>549</v>
      </c>
    </row>
    <row r="247" spans="1:10" x14ac:dyDescent="0.25">
      <c r="A247" s="116" t="s">
        <v>248</v>
      </c>
      <c r="B247" s="59">
        <v>5626.01</v>
      </c>
      <c r="C247" s="59">
        <v>0</v>
      </c>
      <c r="D247" s="59">
        <v>0</v>
      </c>
      <c r="E247" s="59">
        <v>0</v>
      </c>
      <c r="F247" s="59">
        <v>0</v>
      </c>
      <c r="G247" s="59">
        <f t="shared" si="52"/>
        <v>5626.01</v>
      </c>
      <c r="H247" s="59">
        <f t="shared" si="52"/>
        <v>0</v>
      </c>
      <c r="I247" s="59">
        <f t="shared" si="53"/>
        <v>5626.01</v>
      </c>
      <c r="J247" s="131" t="s">
        <v>641</v>
      </c>
    </row>
    <row r="248" spans="1:10" x14ac:dyDescent="0.25">
      <c r="A248" s="116" t="s">
        <v>249</v>
      </c>
      <c r="B248" s="59">
        <v>88179.69</v>
      </c>
      <c r="C248" s="59">
        <v>51341.62</v>
      </c>
      <c r="D248" s="59">
        <v>627293.65</v>
      </c>
      <c r="E248" s="59">
        <v>411316.46</v>
      </c>
      <c r="F248" s="59">
        <v>215977.19</v>
      </c>
      <c r="G248" s="59">
        <f t="shared" si="52"/>
        <v>499496.15</v>
      </c>
      <c r="H248" s="59">
        <f t="shared" si="52"/>
        <v>267318.81</v>
      </c>
      <c r="I248" s="59">
        <f t="shared" si="53"/>
        <v>766814.96</v>
      </c>
      <c r="J248" s="131" t="s">
        <v>550</v>
      </c>
    </row>
    <row r="249" spans="1:10" x14ac:dyDescent="0.25">
      <c r="A249" s="116" t="s">
        <v>250</v>
      </c>
      <c r="B249" s="59">
        <v>206926.14</v>
      </c>
      <c r="C249" s="59">
        <v>12964.82</v>
      </c>
      <c r="D249" s="59">
        <v>981484.13</v>
      </c>
      <c r="E249" s="59">
        <v>643559.15</v>
      </c>
      <c r="F249" s="59">
        <v>337924.98</v>
      </c>
      <c r="G249" s="59">
        <f t="shared" si="52"/>
        <v>850485.29</v>
      </c>
      <c r="H249" s="59">
        <f t="shared" si="52"/>
        <v>350889.8</v>
      </c>
      <c r="I249" s="59">
        <f t="shared" si="53"/>
        <v>1201375.0900000001</v>
      </c>
      <c r="J249" s="131" t="s">
        <v>551</v>
      </c>
    </row>
    <row r="250" spans="1:10" x14ac:dyDescent="0.25">
      <c r="A250" s="116" t="s">
        <v>251</v>
      </c>
      <c r="B250" s="59">
        <v>0</v>
      </c>
      <c r="C250" s="59">
        <v>66804.37</v>
      </c>
      <c r="D250" s="59">
        <v>0</v>
      </c>
      <c r="E250" s="59">
        <v>0</v>
      </c>
      <c r="F250" s="59">
        <v>0</v>
      </c>
      <c r="G250" s="59">
        <f t="shared" si="52"/>
        <v>0</v>
      </c>
      <c r="H250" s="59">
        <f t="shared" si="52"/>
        <v>66804.37</v>
      </c>
      <c r="I250" s="59">
        <f t="shared" si="53"/>
        <v>66804.37</v>
      </c>
      <c r="J250" s="131" t="s">
        <v>552</v>
      </c>
    </row>
    <row r="251" spans="1:10" x14ac:dyDescent="0.25">
      <c r="A251" s="116" t="s">
        <v>252</v>
      </c>
      <c r="B251" s="128">
        <v>54059.57</v>
      </c>
      <c r="C251" s="128">
        <v>0</v>
      </c>
      <c r="D251" s="128">
        <v>1730497.72</v>
      </c>
      <c r="E251" s="128">
        <v>1134687.3600000001</v>
      </c>
      <c r="F251" s="128">
        <v>595810.36</v>
      </c>
      <c r="G251" s="128">
        <f t="shared" si="52"/>
        <v>1188746.9300000002</v>
      </c>
      <c r="H251" s="128">
        <f t="shared" si="52"/>
        <v>595810.36</v>
      </c>
      <c r="I251" s="128">
        <f t="shared" si="53"/>
        <v>1784557.29</v>
      </c>
      <c r="J251" s="131" t="s">
        <v>553</v>
      </c>
    </row>
    <row r="252" spans="1:10" x14ac:dyDescent="0.25">
      <c r="A252" s="116" t="s">
        <v>253</v>
      </c>
      <c r="B252" s="59">
        <f t="shared" ref="B252:I252" si="54">SUM(B239:B251)</f>
        <v>6812055.4100000001</v>
      </c>
      <c r="C252" s="59">
        <f t="shared" si="54"/>
        <v>1375987.1400000001</v>
      </c>
      <c r="D252" s="59">
        <f t="shared" si="54"/>
        <v>7898799.6300000008</v>
      </c>
      <c r="E252" s="59">
        <f t="shared" si="54"/>
        <v>5130049.13</v>
      </c>
      <c r="F252" s="59">
        <f t="shared" si="54"/>
        <v>2768750.5</v>
      </c>
      <c r="G252" s="59">
        <f t="shared" si="54"/>
        <v>11942104.539999999</v>
      </c>
      <c r="H252" s="59">
        <f t="shared" si="54"/>
        <v>4144737.6399999997</v>
      </c>
      <c r="I252" s="59">
        <f t="shared" si="54"/>
        <v>16086842.18</v>
      </c>
      <c r="J252" s="137" t="s">
        <v>542</v>
      </c>
    </row>
    <row r="253" spans="1:10" ht="15.75" thickBot="1" x14ac:dyDescent="0.3">
      <c r="A253" s="116" t="s">
        <v>254</v>
      </c>
      <c r="B253" s="139">
        <f t="shared" ref="B253:I253" si="55">B150+B180+B218+B225+B234+B237+B252</f>
        <v>50088912.649999991</v>
      </c>
      <c r="C253" s="139">
        <f t="shared" si="55"/>
        <v>13622441.789999999</v>
      </c>
      <c r="D253" s="139">
        <f t="shared" si="55"/>
        <v>10760774.190000001</v>
      </c>
      <c r="E253" s="139">
        <f t="shared" si="55"/>
        <v>6826297.4000000004</v>
      </c>
      <c r="F253" s="139">
        <f t="shared" si="55"/>
        <v>3934476.79</v>
      </c>
      <c r="G253" s="139">
        <f t="shared" si="55"/>
        <v>56915210.049999997</v>
      </c>
      <c r="H253" s="139">
        <f t="shared" si="55"/>
        <v>17556918.580000002</v>
      </c>
      <c r="I253" s="139">
        <f t="shared" si="55"/>
        <v>74472128.629999995</v>
      </c>
      <c r="J253" s="137" t="s">
        <v>427</v>
      </c>
    </row>
    <row r="254" spans="1:10" ht="15.75" thickTop="1" x14ac:dyDescent="0.25">
      <c r="A254" s="148"/>
      <c r="B254" s="157"/>
      <c r="C254" s="157"/>
      <c r="D254" s="157"/>
      <c r="E254" s="157"/>
      <c r="F254" s="157"/>
      <c r="G254" s="157"/>
      <c r="H254" s="157"/>
      <c r="I254" s="157"/>
      <c r="J254" s="116"/>
    </row>
    <row r="255" spans="1:10" x14ac:dyDescent="0.25">
      <c r="A255" s="116" t="s">
        <v>255</v>
      </c>
      <c r="B255" s="133"/>
      <c r="C255" s="133"/>
      <c r="D255" s="133"/>
      <c r="E255" s="133"/>
      <c r="F255" s="133"/>
      <c r="G255" s="133"/>
      <c r="H255" s="133"/>
      <c r="I255" s="133"/>
      <c r="J255" s="116"/>
    </row>
    <row r="256" spans="1:10" x14ac:dyDescent="0.25">
      <c r="A256" s="58" t="s">
        <v>256</v>
      </c>
      <c r="B256" s="133"/>
      <c r="C256" s="133"/>
      <c r="D256" s="133"/>
      <c r="E256" s="133"/>
      <c r="F256" s="133"/>
      <c r="G256" s="133"/>
      <c r="H256" s="133"/>
      <c r="I256" s="133"/>
    </row>
    <row r="257" spans="1:10" x14ac:dyDescent="0.25">
      <c r="A257" s="116" t="s">
        <v>257</v>
      </c>
      <c r="B257" s="59">
        <v>32731925.190000001</v>
      </c>
      <c r="C257" s="59">
        <v>14462894.57</v>
      </c>
      <c r="D257" s="59">
        <v>2379420.59</v>
      </c>
      <c r="E257" s="59">
        <v>1560186.08</v>
      </c>
      <c r="F257" s="59">
        <v>819234.51</v>
      </c>
      <c r="G257" s="59">
        <f>B257+E257</f>
        <v>34292111.270000003</v>
      </c>
      <c r="H257" s="59">
        <f>C257+F257</f>
        <v>15282129.08</v>
      </c>
      <c r="I257" s="59">
        <f>SUM(G257:H257)</f>
        <v>49574240.350000001</v>
      </c>
      <c r="J257" s="131" t="s">
        <v>556</v>
      </c>
    </row>
    <row r="258" spans="1:10" x14ac:dyDescent="0.25">
      <c r="A258" s="116" t="s">
        <v>258</v>
      </c>
      <c r="B258" s="128">
        <v>280900.21000000002</v>
      </c>
      <c r="C258" s="128">
        <v>29559.72</v>
      </c>
      <c r="D258" s="128">
        <v>13348.68</v>
      </c>
      <c r="E258" s="128">
        <v>8752.73</v>
      </c>
      <c r="F258" s="128">
        <v>4595.95</v>
      </c>
      <c r="G258" s="128">
        <f>B258+E258</f>
        <v>289652.94</v>
      </c>
      <c r="H258" s="128">
        <f>C258+F258</f>
        <v>34155.67</v>
      </c>
      <c r="I258" s="128">
        <f>SUM(G258:H258)</f>
        <v>323808.61</v>
      </c>
      <c r="J258" s="131" t="s">
        <v>557</v>
      </c>
    </row>
    <row r="259" spans="1:10" x14ac:dyDescent="0.25">
      <c r="A259" s="116" t="s">
        <v>259</v>
      </c>
      <c r="B259" s="59">
        <f t="shared" ref="B259:I259" si="56">SUM(B257:B258)</f>
        <v>33012825.400000002</v>
      </c>
      <c r="C259" s="59">
        <f t="shared" si="56"/>
        <v>14492454.290000001</v>
      </c>
      <c r="D259" s="59">
        <f t="shared" si="56"/>
        <v>2392769.27</v>
      </c>
      <c r="E259" s="59">
        <f t="shared" si="56"/>
        <v>1568938.81</v>
      </c>
      <c r="F259" s="59">
        <f t="shared" si="56"/>
        <v>823830.46</v>
      </c>
      <c r="G259" s="59">
        <f t="shared" si="56"/>
        <v>34581764.210000001</v>
      </c>
      <c r="H259" s="59">
        <f t="shared" si="56"/>
        <v>15316284.75</v>
      </c>
      <c r="I259" s="59">
        <f t="shared" si="56"/>
        <v>49898048.960000001</v>
      </c>
      <c r="J259" s="137" t="s">
        <v>555</v>
      </c>
    </row>
    <row r="260" spans="1:10" x14ac:dyDescent="0.25">
      <c r="A260" s="58" t="s">
        <v>260</v>
      </c>
      <c r="B260" s="59"/>
      <c r="C260" s="59"/>
      <c r="D260" s="59"/>
      <c r="E260" s="59"/>
      <c r="F260" s="59"/>
      <c r="G260" s="59"/>
      <c r="H260" s="59"/>
      <c r="I260" s="59"/>
    </row>
    <row r="261" spans="1:10" x14ac:dyDescent="0.25">
      <c r="A261" s="116" t="s">
        <v>261</v>
      </c>
      <c r="B261" s="59">
        <v>1552234.38</v>
      </c>
      <c r="C261" s="59">
        <v>485186.46</v>
      </c>
      <c r="D261" s="59">
        <v>5850177.4699999997</v>
      </c>
      <c r="E261" s="59">
        <v>3835961.37</v>
      </c>
      <c r="F261" s="59">
        <v>2014216.1</v>
      </c>
      <c r="G261" s="59">
        <f t="shared" ref="G261:H263" si="57">B261+E261</f>
        <v>5388195.75</v>
      </c>
      <c r="H261" s="59">
        <f t="shared" si="57"/>
        <v>2499402.56</v>
      </c>
      <c r="I261" s="59">
        <f>SUM(G261:H261)</f>
        <v>7887598.3100000005</v>
      </c>
      <c r="J261" s="131" t="s">
        <v>660</v>
      </c>
    </row>
    <row r="262" spans="1:10" x14ac:dyDescent="0.25">
      <c r="A262" s="116" t="s">
        <v>262</v>
      </c>
      <c r="B262" s="59">
        <v>765741.27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57"/>
        <v>765741.27</v>
      </c>
      <c r="H262" s="59">
        <f t="shared" si="57"/>
        <v>0</v>
      </c>
      <c r="I262" s="59">
        <f>SUM(G262:H262)</f>
        <v>765741.27</v>
      </c>
      <c r="J262" s="131" t="s">
        <v>559</v>
      </c>
    </row>
    <row r="263" spans="1:10" x14ac:dyDescent="0.25">
      <c r="A263" s="116" t="s">
        <v>263</v>
      </c>
      <c r="B263" s="128">
        <v>251705.5</v>
      </c>
      <c r="C263" s="128">
        <v>36435.75</v>
      </c>
      <c r="D263" s="128">
        <v>2555.5300000000002</v>
      </c>
      <c r="E263" s="128">
        <v>1675.66</v>
      </c>
      <c r="F263" s="128">
        <v>879.87</v>
      </c>
      <c r="G263" s="128">
        <f t="shared" si="57"/>
        <v>253381.16</v>
      </c>
      <c r="H263" s="128">
        <f t="shared" si="57"/>
        <v>37315.620000000003</v>
      </c>
      <c r="I263" s="128">
        <f>SUM(G263:H263)</f>
        <v>290696.78000000003</v>
      </c>
      <c r="J263" s="131" t="s">
        <v>560</v>
      </c>
    </row>
    <row r="264" spans="1:10" x14ac:dyDescent="0.25">
      <c r="A264" s="116" t="s">
        <v>264</v>
      </c>
      <c r="B264" s="59">
        <f t="shared" ref="B264:I264" si="58">SUM(B261:B263)</f>
        <v>2569681.15</v>
      </c>
      <c r="C264" s="59">
        <f t="shared" si="58"/>
        <v>521622.21</v>
      </c>
      <c r="D264" s="59">
        <f t="shared" si="58"/>
        <v>5852733</v>
      </c>
      <c r="E264" s="59">
        <f t="shared" si="58"/>
        <v>3837637.0300000003</v>
      </c>
      <c r="F264" s="59">
        <f t="shared" si="58"/>
        <v>2015095.9700000002</v>
      </c>
      <c r="G264" s="59">
        <f t="shared" si="58"/>
        <v>6407318.1799999997</v>
      </c>
      <c r="H264" s="59">
        <f t="shared" si="58"/>
        <v>2536718.1800000002</v>
      </c>
      <c r="I264" s="59">
        <f t="shared" si="58"/>
        <v>8944036.3599999994</v>
      </c>
      <c r="J264" s="137" t="s">
        <v>558</v>
      </c>
    </row>
    <row r="265" spans="1:10" x14ac:dyDescent="0.25">
      <c r="A265" s="58" t="s">
        <v>265</v>
      </c>
      <c r="B265" s="59"/>
      <c r="C265" s="59"/>
      <c r="D265" s="59"/>
      <c r="E265" s="59"/>
      <c r="F265" s="59"/>
      <c r="G265" s="59"/>
      <c r="H265" s="59"/>
      <c r="I265" s="59"/>
      <c r="J265" s="113"/>
    </row>
    <row r="266" spans="1:10" x14ac:dyDescent="0.25">
      <c r="A266" s="116" t="s">
        <v>266</v>
      </c>
      <c r="B266" s="128">
        <v>2853758</v>
      </c>
      <c r="C266" s="128">
        <v>0</v>
      </c>
      <c r="D266" s="128">
        <v>0</v>
      </c>
      <c r="E266" s="128">
        <v>0</v>
      </c>
      <c r="F266" s="128">
        <v>0</v>
      </c>
      <c r="G266" s="128">
        <f>B266+E266</f>
        <v>2853758</v>
      </c>
      <c r="H266" s="128">
        <f>C266+F266</f>
        <v>0</v>
      </c>
      <c r="I266" s="128">
        <f>SUM(G266:H266)</f>
        <v>2853758</v>
      </c>
      <c r="J266" s="131" t="s">
        <v>562</v>
      </c>
    </row>
    <row r="267" spans="1:10" x14ac:dyDescent="0.25">
      <c r="A267" s="116" t="s">
        <v>267</v>
      </c>
      <c r="B267" s="59">
        <f t="shared" ref="B267:I267" si="59">SUM(B266)</f>
        <v>2853758</v>
      </c>
      <c r="C267" s="59">
        <f t="shared" si="59"/>
        <v>0</v>
      </c>
      <c r="D267" s="59">
        <f t="shared" si="59"/>
        <v>0</v>
      </c>
      <c r="E267" s="59">
        <f t="shared" si="59"/>
        <v>0</v>
      </c>
      <c r="F267" s="59">
        <f t="shared" si="59"/>
        <v>0</v>
      </c>
      <c r="G267" s="59">
        <f t="shared" si="59"/>
        <v>2853758</v>
      </c>
      <c r="H267" s="59">
        <f t="shared" si="59"/>
        <v>0</v>
      </c>
      <c r="I267" s="59">
        <f t="shared" si="59"/>
        <v>2853758</v>
      </c>
      <c r="J267" s="137" t="s">
        <v>561</v>
      </c>
    </row>
    <row r="268" spans="1:10" x14ac:dyDescent="0.25">
      <c r="A268" s="58" t="s">
        <v>268</v>
      </c>
      <c r="B268" s="59"/>
      <c r="C268" s="59"/>
      <c r="D268" s="59"/>
      <c r="E268" s="59"/>
      <c r="F268" s="59"/>
      <c r="G268" s="59"/>
      <c r="H268" s="59"/>
      <c r="I268" s="59"/>
      <c r="J268" s="113"/>
    </row>
    <row r="269" spans="1:10" x14ac:dyDescent="0.25">
      <c r="A269" s="116" t="s">
        <v>269</v>
      </c>
      <c r="B269" s="59">
        <v>5951964.7999999998</v>
      </c>
      <c r="C269" s="59">
        <v>41391824.060000002</v>
      </c>
      <c r="D269" s="59">
        <v>0</v>
      </c>
      <c r="E269" s="59">
        <v>0</v>
      </c>
      <c r="F269" s="59">
        <v>0</v>
      </c>
      <c r="G269" s="59">
        <f t="shared" ref="G269:H274" si="60">B269+E269</f>
        <v>5951964.7999999998</v>
      </c>
      <c r="H269" s="59">
        <f t="shared" si="60"/>
        <v>41391824.060000002</v>
      </c>
      <c r="I269" s="59">
        <f t="shared" ref="I269:I274" si="61">SUM(G269:H269)</f>
        <v>47343788.859999999</v>
      </c>
      <c r="J269" s="131" t="s">
        <v>564</v>
      </c>
    </row>
    <row r="270" spans="1:10" x14ac:dyDescent="0.25">
      <c r="A270" s="116" t="s">
        <v>270</v>
      </c>
      <c r="B270" s="59">
        <v>-4939933.8800000008</v>
      </c>
      <c r="C270" s="59">
        <v>-33143849.68</v>
      </c>
      <c r="D270" s="59">
        <v>0</v>
      </c>
      <c r="E270" s="59">
        <v>0</v>
      </c>
      <c r="F270" s="59">
        <v>0</v>
      </c>
      <c r="G270" s="59">
        <f t="shared" si="60"/>
        <v>-4939933.8800000008</v>
      </c>
      <c r="H270" s="59">
        <f t="shared" si="60"/>
        <v>-33143849.68</v>
      </c>
      <c r="I270" s="59">
        <f t="shared" si="61"/>
        <v>-38083783.560000002</v>
      </c>
      <c r="J270" s="131" t="s">
        <v>565</v>
      </c>
    </row>
    <row r="271" spans="1:10" x14ac:dyDescent="0.25">
      <c r="A271" s="116" t="s">
        <v>271</v>
      </c>
      <c r="B271" s="59">
        <v>-52382.83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-52382.83</v>
      </c>
      <c r="H271" s="59">
        <f t="shared" si="60"/>
        <v>0</v>
      </c>
      <c r="I271" s="59">
        <f t="shared" si="61"/>
        <v>-52382.83</v>
      </c>
      <c r="J271" s="131" t="s">
        <v>566</v>
      </c>
    </row>
    <row r="272" spans="1:10" x14ac:dyDescent="0.25">
      <c r="A272" s="116" t="s">
        <v>272</v>
      </c>
      <c r="B272" s="59">
        <v>472.58</v>
      </c>
      <c r="C272" s="59">
        <v>159015.07999999999</v>
      </c>
      <c r="D272" s="59">
        <v>0</v>
      </c>
      <c r="E272" s="59">
        <v>0</v>
      </c>
      <c r="F272" s="59">
        <v>0</v>
      </c>
      <c r="G272" s="59">
        <f t="shared" si="60"/>
        <v>472.58</v>
      </c>
      <c r="H272" s="59">
        <f t="shared" si="60"/>
        <v>159015.07999999999</v>
      </c>
      <c r="I272" s="59">
        <f t="shared" si="61"/>
        <v>159487.65999999997</v>
      </c>
      <c r="J272" s="131" t="s">
        <v>567</v>
      </c>
    </row>
    <row r="273" spans="1:10" x14ac:dyDescent="0.25">
      <c r="A273" s="116" t="s">
        <v>273</v>
      </c>
      <c r="B273" s="59">
        <v>0</v>
      </c>
      <c r="C273" s="59">
        <v>0</v>
      </c>
      <c r="D273" s="59">
        <v>0</v>
      </c>
      <c r="E273" s="59">
        <v>0</v>
      </c>
      <c r="F273" s="59">
        <v>0</v>
      </c>
      <c r="G273" s="59">
        <f t="shared" si="60"/>
        <v>0</v>
      </c>
      <c r="H273" s="59">
        <f t="shared" si="60"/>
        <v>0</v>
      </c>
      <c r="I273" s="59">
        <f t="shared" si="61"/>
        <v>0</v>
      </c>
      <c r="J273" s="131" t="s">
        <v>568</v>
      </c>
    </row>
    <row r="274" spans="1:10" x14ac:dyDescent="0.25">
      <c r="A274" s="116" t="s">
        <v>274</v>
      </c>
      <c r="B274" s="128">
        <v>0</v>
      </c>
      <c r="C274" s="128">
        <v>0</v>
      </c>
      <c r="D274" s="128">
        <v>0</v>
      </c>
      <c r="E274" s="128">
        <v>0</v>
      </c>
      <c r="F274" s="128">
        <v>0</v>
      </c>
      <c r="G274" s="128">
        <f t="shared" si="60"/>
        <v>0</v>
      </c>
      <c r="H274" s="128">
        <f t="shared" si="60"/>
        <v>0</v>
      </c>
      <c r="I274" s="128">
        <f t="shared" si="61"/>
        <v>0</v>
      </c>
      <c r="J274" s="113"/>
    </row>
    <row r="275" spans="1:10" x14ac:dyDescent="0.25">
      <c r="A275" s="116" t="s">
        <v>275</v>
      </c>
      <c r="B275" s="59">
        <f t="shared" ref="B275:I275" si="62">SUM(B269:B274)</f>
        <v>960120.66999999899</v>
      </c>
      <c r="C275" s="59">
        <f t="shared" si="62"/>
        <v>8406989.4600000028</v>
      </c>
      <c r="D275" s="59">
        <f t="shared" si="62"/>
        <v>0</v>
      </c>
      <c r="E275" s="59">
        <f t="shared" si="62"/>
        <v>0</v>
      </c>
      <c r="F275" s="59">
        <f t="shared" si="62"/>
        <v>0</v>
      </c>
      <c r="G275" s="59">
        <f t="shared" si="62"/>
        <v>960120.66999999899</v>
      </c>
      <c r="H275" s="59">
        <f t="shared" si="62"/>
        <v>8406989.4600000028</v>
      </c>
      <c r="I275" s="59">
        <f t="shared" si="62"/>
        <v>9367110.1299999971</v>
      </c>
      <c r="J275" s="137" t="s">
        <v>563</v>
      </c>
    </row>
    <row r="276" spans="1:10" ht="15.75" thickBot="1" x14ac:dyDescent="0.3">
      <c r="A276" s="116" t="s">
        <v>276</v>
      </c>
      <c r="B276" s="139">
        <f t="shared" ref="B276:I276" si="63">B259+B264+B267+B275</f>
        <v>39396385.220000006</v>
      </c>
      <c r="C276" s="139">
        <f t="shared" si="63"/>
        <v>23421065.960000005</v>
      </c>
      <c r="D276" s="139">
        <f t="shared" si="63"/>
        <v>8245502.2699999996</v>
      </c>
      <c r="E276" s="139">
        <f t="shared" si="63"/>
        <v>5406575.8399999999</v>
      </c>
      <c r="F276" s="139">
        <f t="shared" si="63"/>
        <v>2838926.43</v>
      </c>
      <c r="G276" s="139">
        <f t="shared" si="63"/>
        <v>44802961.060000002</v>
      </c>
      <c r="H276" s="139">
        <f t="shared" si="63"/>
        <v>26259992.390000001</v>
      </c>
      <c r="I276" s="139">
        <f t="shared" si="63"/>
        <v>71062953.450000003</v>
      </c>
      <c r="J276" s="137" t="s">
        <v>554</v>
      </c>
    </row>
    <row r="277" spans="1:10" ht="15.75" thickTop="1" x14ac:dyDescent="0.25">
      <c r="A277" s="116" t="s">
        <v>277</v>
      </c>
      <c r="B277" s="157"/>
      <c r="C277" s="157"/>
      <c r="D277" s="157"/>
      <c r="E277" s="157"/>
      <c r="F277" s="157"/>
      <c r="G277" s="157"/>
      <c r="H277" s="157"/>
      <c r="I277" s="157"/>
      <c r="J277" s="113"/>
    </row>
    <row r="278" spans="1:10" x14ac:dyDescent="0.25">
      <c r="A278" s="58" t="s">
        <v>669</v>
      </c>
      <c r="B278" s="133"/>
      <c r="C278" s="133"/>
      <c r="D278" s="133"/>
      <c r="E278" s="133"/>
      <c r="F278" s="133"/>
      <c r="G278" s="133"/>
      <c r="H278" s="133"/>
      <c r="I278" s="133"/>
      <c r="J278" s="113"/>
    </row>
    <row r="279" spans="1:10" x14ac:dyDescent="0.25">
      <c r="A279" s="116" t="s">
        <v>670</v>
      </c>
      <c r="B279" s="128">
        <v>18749425.420000002</v>
      </c>
      <c r="C279" s="128">
        <v>6880063.0999999996</v>
      </c>
      <c r="D279" s="128">
        <v>658431.54</v>
      </c>
      <c r="E279" s="128">
        <v>423799.03999999998</v>
      </c>
      <c r="F279" s="128">
        <v>234632.5</v>
      </c>
      <c r="G279" s="128">
        <f>B279+E279</f>
        <v>19173224.460000001</v>
      </c>
      <c r="H279" s="128">
        <f>C279+F279</f>
        <v>7114695.5999999996</v>
      </c>
      <c r="I279" s="128">
        <f>SUM(G279:H279)</f>
        <v>26287920.060000002</v>
      </c>
      <c r="J279" s="151" t="s">
        <v>573</v>
      </c>
    </row>
    <row r="280" spans="1:10" x14ac:dyDescent="0.25">
      <c r="A280" s="116" t="s">
        <v>671</v>
      </c>
      <c r="B280" s="59">
        <f t="shared" ref="B280:I280" si="64">SUM(B279)</f>
        <v>18749425.420000002</v>
      </c>
      <c r="C280" s="59">
        <f t="shared" si="64"/>
        <v>6880063.0999999996</v>
      </c>
      <c r="D280" s="59">
        <f t="shared" si="64"/>
        <v>658431.54</v>
      </c>
      <c r="E280" s="59">
        <f t="shared" si="64"/>
        <v>423799.03999999998</v>
      </c>
      <c r="F280" s="59">
        <f t="shared" si="64"/>
        <v>234632.5</v>
      </c>
      <c r="G280" s="59">
        <f t="shared" si="64"/>
        <v>19173224.460000001</v>
      </c>
      <c r="H280" s="59">
        <f t="shared" si="64"/>
        <v>7114695.5999999996</v>
      </c>
      <c r="I280" s="59">
        <f t="shared" si="64"/>
        <v>26287920.060000002</v>
      </c>
      <c r="J280" s="137" t="s">
        <v>572</v>
      </c>
    </row>
    <row r="281" spans="1:10" x14ac:dyDescent="0.25">
      <c r="A281" s="58" t="s">
        <v>672</v>
      </c>
      <c r="B281" s="133"/>
      <c r="C281" s="133"/>
      <c r="D281" s="133"/>
      <c r="E281" s="133"/>
      <c r="F281" s="133"/>
      <c r="G281" s="133"/>
      <c r="H281" s="133"/>
      <c r="I281" s="133"/>
      <c r="J281" s="113"/>
    </row>
    <row r="282" spans="1:10" x14ac:dyDescent="0.25">
      <c r="A282" s="116"/>
      <c r="B282" s="59"/>
      <c r="C282" s="59"/>
      <c r="D282" s="59"/>
      <c r="E282" s="59"/>
      <c r="F282" s="59"/>
      <c r="G282" s="59"/>
      <c r="H282" s="59"/>
      <c r="I282" s="59"/>
      <c r="J282" s="151"/>
    </row>
    <row r="283" spans="1:10" x14ac:dyDescent="0.25">
      <c r="A283" s="116" t="s">
        <v>673</v>
      </c>
      <c r="B283" s="59">
        <v>21352.97</v>
      </c>
      <c r="C283" s="59">
        <v>0</v>
      </c>
      <c r="D283" s="59">
        <v>0</v>
      </c>
      <c r="E283" s="59">
        <v>0</v>
      </c>
      <c r="F283" s="59">
        <v>0</v>
      </c>
      <c r="G283" s="59">
        <f>B283+E283</f>
        <v>21352.97</v>
      </c>
      <c r="H283" s="59">
        <f>C283+F283</f>
        <v>0</v>
      </c>
      <c r="I283" s="59">
        <f>SUM(G283:H283)</f>
        <v>21352.97</v>
      </c>
      <c r="J283" s="151" t="s">
        <v>642</v>
      </c>
    </row>
    <row r="284" spans="1:10" x14ac:dyDescent="0.25">
      <c r="A284" s="116" t="s">
        <v>673</v>
      </c>
      <c r="B284" s="59">
        <v>5963451.6799999997</v>
      </c>
      <c r="C284" s="59">
        <v>879474.9</v>
      </c>
      <c r="D284" s="59">
        <v>0</v>
      </c>
      <c r="E284" s="59">
        <v>0</v>
      </c>
      <c r="F284" s="59">
        <v>0</v>
      </c>
      <c r="G284" s="59">
        <f>B284+E284</f>
        <v>5963451.6799999997</v>
      </c>
      <c r="H284" s="59">
        <f>C284+F284</f>
        <v>879474.9</v>
      </c>
      <c r="I284" s="59">
        <f>SUM(G284:H284)</f>
        <v>6842926.5800000001</v>
      </c>
      <c r="J284" s="151" t="s">
        <v>575</v>
      </c>
    </row>
    <row r="285" spans="1:10" x14ac:dyDescent="0.25">
      <c r="A285" s="116" t="s">
        <v>278</v>
      </c>
      <c r="B285" s="59">
        <f t="shared" ref="B285:I285" si="65">SUM(B282:B284)</f>
        <v>5984804.6499999994</v>
      </c>
      <c r="C285" s="59">
        <f t="shared" si="65"/>
        <v>879474.9</v>
      </c>
      <c r="D285" s="59">
        <f t="shared" si="65"/>
        <v>0</v>
      </c>
      <c r="E285" s="59">
        <f t="shared" si="65"/>
        <v>0</v>
      </c>
      <c r="F285" s="59">
        <f t="shared" si="65"/>
        <v>0</v>
      </c>
      <c r="G285" s="59">
        <f t="shared" si="65"/>
        <v>5984804.6499999994</v>
      </c>
      <c r="H285" s="59">
        <f t="shared" si="65"/>
        <v>879474.9</v>
      </c>
      <c r="I285" s="59">
        <f t="shared" si="65"/>
        <v>6864279.5499999998</v>
      </c>
      <c r="J285" s="137" t="s">
        <v>574</v>
      </c>
    </row>
    <row r="286" spans="1:10" x14ac:dyDescent="0.25">
      <c r="A286" s="58" t="s">
        <v>674</v>
      </c>
      <c r="B286" s="133"/>
      <c r="C286" s="133"/>
      <c r="D286" s="133"/>
      <c r="E286" s="133"/>
      <c r="F286" s="133"/>
      <c r="G286" s="133"/>
      <c r="H286" s="133"/>
      <c r="I286" s="133"/>
      <c r="J286" s="113"/>
    </row>
    <row r="287" spans="1:10" x14ac:dyDescent="0.25">
      <c r="A287" s="116" t="s">
        <v>675</v>
      </c>
      <c r="B287" s="59">
        <v>5221891.5199999996</v>
      </c>
      <c r="C287" s="59">
        <v>2084104.47</v>
      </c>
      <c r="D287" s="59">
        <v>0</v>
      </c>
      <c r="E287" s="59">
        <v>0</v>
      </c>
      <c r="F287" s="59">
        <v>0</v>
      </c>
      <c r="G287" s="59">
        <f t="shared" ref="G287:H289" si="66">B287+E287</f>
        <v>5221891.5199999996</v>
      </c>
      <c r="H287" s="59">
        <f t="shared" si="66"/>
        <v>2084104.47</v>
      </c>
      <c r="I287" s="59">
        <f>SUM(G287:H287)</f>
        <v>7305995.9899999993</v>
      </c>
      <c r="J287" s="151" t="s">
        <v>577</v>
      </c>
    </row>
    <row r="288" spans="1:10" x14ac:dyDescent="0.25">
      <c r="A288" s="116" t="s">
        <v>676</v>
      </c>
      <c r="B288" s="59">
        <v>-9273768.7799999993</v>
      </c>
      <c r="C288" s="59">
        <v>-2651299.91</v>
      </c>
      <c r="D288" s="59">
        <v>0</v>
      </c>
      <c r="E288" s="59">
        <v>0</v>
      </c>
      <c r="F288" s="59">
        <v>0</v>
      </c>
      <c r="G288" s="59">
        <f t="shared" si="66"/>
        <v>-9273768.7799999993</v>
      </c>
      <c r="H288" s="59">
        <f t="shared" si="66"/>
        <v>-2651299.91</v>
      </c>
      <c r="I288" s="59">
        <f>SUM(G288:H288)</f>
        <v>-11925068.689999999</v>
      </c>
      <c r="J288" s="151" t="s">
        <v>578</v>
      </c>
    </row>
    <row r="289" spans="1:10" x14ac:dyDescent="0.25">
      <c r="A289" s="116" t="s">
        <v>677</v>
      </c>
      <c r="B289" s="128">
        <v>0</v>
      </c>
      <c r="C289" s="128">
        <v>0</v>
      </c>
      <c r="D289" s="128">
        <v>0</v>
      </c>
      <c r="E289" s="128">
        <v>0</v>
      </c>
      <c r="F289" s="128">
        <v>0</v>
      </c>
      <c r="G289" s="128">
        <f t="shared" si="66"/>
        <v>0</v>
      </c>
      <c r="H289" s="128">
        <f t="shared" si="66"/>
        <v>0</v>
      </c>
      <c r="I289" s="128">
        <f>SUM(G289:H289)</f>
        <v>0</v>
      </c>
      <c r="J289" s="151" t="s">
        <v>643</v>
      </c>
    </row>
    <row r="290" spans="1:10" x14ac:dyDescent="0.25">
      <c r="A290" s="116" t="s">
        <v>279</v>
      </c>
      <c r="B290" s="59">
        <f t="shared" ref="B290:I290" si="67">SUM(B287:B289)</f>
        <v>-4051877.26</v>
      </c>
      <c r="C290" s="59">
        <f t="shared" si="67"/>
        <v>-567195.44000000018</v>
      </c>
      <c r="D290" s="59">
        <f t="shared" si="67"/>
        <v>0</v>
      </c>
      <c r="E290" s="59">
        <f t="shared" si="67"/>
        <v>0</v>
      </c>
      <c r="F290" s="59">
        <f t="shared" si="67"/>
        <v>0</v>
      </c>
      <c r="G290" s="59">
        <f t="shared" si="67"/>
        <v>-4051877.26</v>
      </c>
      <c r="H290" s="59">
        <f t="shared" si="67"/>
        <v>-567195.44000000018</v>
      </c>
      <c r="I290" s="59">
        <f t="shared" si="67"/>
        <v>-4619072.7</v>
      </c>
      <c r="J290" s="137" t="s">
        <v>576</v>
      </c>
    </row>
    <row r="291" spans="1:10" x14ac:dyDescent="0.25">
      <c r="A291" s="148"/>
      <c r="B291" s="128"/>
      <c r="C291" s="128"/>
      <c r="D291" s="128"/>
      <c r="E291" s="128"/>
      <c r="F291" s="128"/>
      <c r="G291" s="128"/>
      <c r="H291" s="128"/>
      <c r="I291" s="128"/>
      <c r="J291" s="113"/>
    </row>
    <row r="292" spans="1:10" ht="15.75" thickBot="1" x14ac:dyDescent="0.3">
      <c r="A292" s="115" t="s">
        <v>6</v>
      </c>
      <c r="B292" s="156">
        <f t="shared" ref="B292:I292" si="68">B65-B253-B276-B280-B285-B290</f>
        <v>27529557.54999996</v>
      </c>
      <c r="C292" s="156">
        <f t="shared" si="68"/>
        <v>8696771.9000000041</v>
      </c>
      <c r="D292" s="156">
        <f t="shared" si="68"/>
        <v>-19664708</v>
      </c>
      <c r="E292" s="156">
        <f t="shared" si="68"/>
        <v>-12656672.279999999</v>
      </c>
      <c r="F292" s="156">
        <f t="shared" si="68"/>
        <v>-7008035.7200000007</v>
      </c>
      <c r="G292" s="156">
        <f t="shared" si="68"/>
        <v>14872885.26999996</v>
      </c>
      <c r="H292" s="156">
        <f t="shared" si="68"/>
        <v>1688736.1800000102</v>
      </c>
      <c r="I292" s="156">
        <f t="shared" si="68"/>
        <v>16561621.450000025</v>
      </c>
      <c r="J292" s="137" t="s">
        <v>386</v>
      </c>
    </row>
    <row r="293" spans="1:10" ht="15.75" thickTop="1" x14ac:dyDescent="0.25">
      <c r="A293" s="148"/>
      <c r="B293" s="133"/>
      <c r="C293" s="133"/>
      <c r="D293" s="133"/>
      <c r="E293" s="133"/>
      <c r="F293" s="133"/>
      <c r="G293" s="133"/>
      <c r="H293" s="133"/>
      <c r="I293" s="133"/>
      <c r="J293" s="113"/>
    </row>
    <row r="294" spans="1:10" x14ac:dyDescent="0.25">
      <c r="A294" s="115" t="s">
        <v>5</v>
      </c>
      <c r="B294" s="133"/>
      <c r="C294" s="133"/>
      <c r="D294" s="133"/>
      <c r="E294" s="133"/>
      <c r="F294" s="133"/>
      <c r="G294" s="133"/>
      <c r="H294" s="133"/>
      <c r="I294" s="133"/>
      <c r="J294" s="113"/>
    </row>
    <row r="295" spans="1:10" x14ac:dyDescent="0.25">
      <c r="A295" s="58" t="s">
        <v>665</v>
      </c>
      <c r="B295" s="59"/>
      <c r="C295" s="59"/>
      <c r="D295" s="59"/>
      <c r="E295" s="59"/>
      <c r="F295" s="59"/>
      <c r="G295" s="59"/>
      <c r="H295" s="59"/>
      <c r="I295" s="59"/>
      <c r="J295" s="113"/>
    </row>
    <row r="296" spans="1:10" x14ac:dyDescent="0.25">
      <c r="A296" s="116" t="s">
        <v>666</v>
      </c>
      <c r="B296" s="59">
        <v>5070952.33</v>
      </c>
      <c r="C296" s="59">
        <v>0</v>
      </c>
      <c r="D296" s="59">
        <v>0</v>
      </c>
      <c r="E296" s="59">
        <v>0</v>
      </c>
      <c r="F296" s="59">
        <v>0</v>
      </c>
      <c r="G296" s="59">
        <f>B296+E296</f>
        <v>5070952.33</v>
      </c>
      <c r="H296" s="59">
        <f>C296+F296</f>
        <v>0</v>
      </c>
      <c r="I296" s="59">
        <f>SUM(G296:H296)</f>
        <v>5070952.33</v>
      </c>
      <c r="J296" s="131" t="s">
        <v>570</v>
      </c>
    </row>
    <row r="297" spans="1:10" x14ac:dyDescent="0.25">
      <c r="A297" s="116" t="s">
        <v>667</v>
      </c>
      <c r="B297" s="128">
        <v>-2957632.22</v>
      </c>
      <c r="C297" s="128">
        <v>0</v>
      </c>
      <c r="D297" s="128">
        <v>0</v>
      </c>
      <c r="E297" s="128">
        <v>0</v>
      </c>
      <c r="F297" s="128">
        <v>0</v>
      </c>
      <c r="G297" s="128">
        <f>B297+E297</f>
        <v>-2957632.22</v>
      </c>
      <c r="H297" s="128">
        <f>C297+F297</f>
        <v>0</v>
      </c>
      <c r="I297" s="128">
        <f>SUM(G297:H297)</f>
        <v>-2957632.22</v>
      </c>
      <c r="J297" s="131" t="s">
        <v>571</v>
      </c>
    </row>
    <row r="298" spans="1:10" x14ac:dyDescent="0.25">
      <c r="A298" s="116" t="s">
        <v>668</v>
      </c>
      <c r="B298" s="59">
        <f t="shared" ref="B298:I298" si="69">SUM(B296:B297)</f>
        <v>2113320.11</v>
      </c>
      <c r="C298" s="59">
        <f t="shared" si="69"/>
        <v>0</v>
      </c>
      <c r="D298" s="59">
        <f t="shared" si="69"/>
        <v>0</v>
      </c>
      <c r="E298" s="59">
        <f t="shared" si="69"/>
        <v>0</v>
      </c>
      <c r="F298" s="59">
        <f t="shared" si="69"/>
        <v>0</v>
      </c>
      <c r="G298" s="59">
        <f t="shared" si="69"/>
        <v>2113320.11</v>
      </c>
      <c r="H298" s="59">
        <f t="shared" si="69"/>
        <v>0</v>
      </c>
      <c r="I298" s="59">
        <f t="shared" si="69"/>
        <v>2113320.11</v>
      </c>
      <c r="J298" s="137" t="s">
        <v>569</v>
      </c>
    </row>
    <row r="299" spans="1:10" x14ac:dyDescent="0.25">
      <c r="A299" s="58" t="s">
        <v>280</v>
      </c>
      <c r="B299" s="133"/>
      <c r="C299" s="133"/>
      <c r="D299" s="133"/>
      <c r="E299" s="133"/>
      <c r="F299" s="133"/>
      <c r="G299" s="133"/>
      <c r="H299" s="133"/>
      <c r="I299" s="133"/>
      <c r="J299" s="113"/>
    </row>
    <row r="300" spans="1:10" x14ac:dyDescent="0.25">
      <c r="A300" s="116" t="s">
        <v>281</v>
      </c>
      <c r="B300" s="59">
        <v>20250</v>
      </c>
      <c r="C300" s="59">
        <v>0</v>
      </c>
      <c r="D300" s="59">
        <v>1570.52</v>
      </c>
      <c r="E300" s="59">
        <v>1029.79</v>
      </c>
      <c r="F300" s="59">
        <v>540.73</v>
      </c>
      <c r="G300" s="59">
        <f t="shared" ref="G300:H323" si="70">B300+E300</f>
        <v>21279.79</v>
      </c>
      <c r="H300" s="59">
        <f t="shared" si="70"/>
        <v>540.73</v>
      </c>
      <c r="I300" s="59">
        <f t="shared" ref="I300:I323" si="71">SUM(G300:H300)</f>
        <v>21820.52</v>
      </c>
      <c r="J300" s="118" t="s">
        <v>581</v>
      </c>
    </row>
    <row r="301" spans="1:10" x14ac:dyDescent="0.25">
      <c r="A301" s="116" t="s">
        <v>282</v>
      </c>
      <c r="B301" s="59">
        <v>0</v>
      </c>
      <c r="C301" s="59">
        <v>0</v>
      </c>
      <c r="D301" s="59">
        <v>-3082673.22</v>
      </c>
      <c r="E301" s="59">
        <v>-2021308.83</v>
      </c>
      <c r="F301" s="59">
        <v>-1061364.3899999999</v>
      </c>
      <c r="G301" s="59">
        <f t="shared" si="70"/>
        <v>-2021308.83</v>
      </c>
      <c r="H301" s="59">
        <f t="shared" si="70"/>
        <v>-1061364.3899999999</v>
      </c>
      <c r="I301" s="59">
        <f t="shared" si="71"/>
        <v>-3082673.2199999997</v>
      </c>
      <c r="J301" s="118" t="s">
        <v>582</v>
      </c>
    </row>
    <row r="302" spans="1:10" x14ac:dyDescent="0.25">
      <c r="A302" s="116" t="s">
        <v>283</v>
      </c>
      <c r="B302" s="59">
        <v>0</v>
      </c>
      <c r="C302" s="59">
        <v>0</v>
      </c>
      <c r="D302" s="59">
        <v>-1094602.72</v>
      </c>
      <c r="E302" s="59">
        <v>-717731</v>
      </c>
      <c r="F302" s="59">
        <v>-376871.72</v>
      </c>
      <c r="G302" s="59">
        <f t="shared" si="70"/>
        <v>-717731</v>
      </c>
      <c r="H302" s="59">
        <f t="shared" si="70"/>
        <v>-376871.72</v>
      </c>
      <c r="I302" s="59">
        <f t="shared" ref="I302" si="72">SUM(G302:H302)</f>
        <v>-1094602.72</v>
      </c>
      <c r="J302" s="118" t="s">
        <v>583</v>
      </c>
    </row>
    <row r="303" spans="1:10" x14ac:dyDescent="0.25">
      <c r="A303" s="116" t="s">
        <v>284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0"/>
        <v>0</v>
      </c>
      <c r="H303" s="59">
        <f t="shared" si="70"/>
        <v>0</v>
      </c>
      <c r="I303" s="59">
        <f t="shared" si="71"/>
        <v>0</v>
      </c>
      <c r="J303" s="118" t="s">
        <v>644</v>
      </c>
    </row>
    <row r="304" spans="1:10" x14ac:dyDescent="0.25">
      <c r="A304" s="116" t="s">
        <v>285</v>
      </c>
      <c r="B304" s="59">
        <v>0</v>
      </c>
      <c r="C304" s="59">
        <v>0</v>
      </c>
      <c r="D304" s="59">
        <v>72275.73</v>
      </c>
      <c r="E304" s="59">
        <v>47391.199999999997</v>
      </c>
      <c r="F304" s="59">
        <v>24884.53</v>
      </c>
      <c r="G304" s="59">
        <f t="shared" si="70"/>
        <v>47391.199999999997</v>
      </c>
      <c r="H304" s="59">
        <f t="shared" si="70"/>
        <v>24884.53</v>
      </c>
      <c r="I304" s="59">
        <f t="shared" si="71"/>
        <v>72275.73</v>
      </c>
      <c r="J304" s="118" t="s">
        <v>584</v>
      </c>
    </row>
    <row r="305" spans="1:10" x14ac:dyDescent="0.25">
      <c r="A305" s="116" t="s">
        <v>286</v>
      </c>
      <c r="B305" s="59">
        <v>0</v>
      </c>
      <c r="C305" s="59">
        <v>10191.66</v>
      </c>
      <c r="D305" s="59">
        <v>15781.09</v>
      </c>
      <c r="E305" s="59">
        <v>10347.68</v>
      </c>
      <c r="F305" s="59">
        <v>5433.41</v>
      </c>
      <c r="G305" s="59">
        <f t="shared" si="70"/>
        <v>10347.68</v>
      </c>
      <c r="H305" s="59">
        <f t="shared" si="70"/>
        <v>15625.07</v>
      </c>
      <c r="I305" s="59">
        <f t="shared" si="71"/>
        <v>25972.75</v>
      </c>
      <c r="J305" s="118" t="s">
        <v>690</v>
      </c>
    </row>
    <row r="306" spans="1:10" x14ac:dyDescent="0.25">
      <c r="A306" s="116" t="s">
        <v>287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0"/>
        <v>0</v>
      </c>
      <c r="H306" s="59">
        <f t="shared" si="70"/>
        <v>0</v>
      </c>
      <c r="I306" s="59">
        <f t="shared" si="71"/>
        <v>0</v>
      </c>
      <c r="J306" s="118" t="s">
        <v>585</v>
      </c>
    </row>
    <row r="307" spans="1:10" x14ac:dyDescent="0.25">
      <c r="A307" s="116" t="s">
        <v>288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8"/>
    </row>
    <row r="308" spans="1:10" x14ac:dyDescent="0.25">
      <c r="A308" s="116" t="s">
        <v>289</v>
      </c>
      <c r="B308" s="59">
        <v>0</v>
      </c>
      <c r="C308" s="59">
        <v>0</v>
      </c>
      <c r="D308" s="59">
        <v>2197767.06</v>
      </c>
      <c r="E308" s="59">
        <v>1441075.85</v>
      </c>
      <c r="F308" s="59">
        <v>756691.21</v>
      </c>
      <c r="G308" s="59">
        <f t="shared" si="70"/>
        <v>1441075.85</v>
      </c>
      <c r="H308" s="59">
        <f t="shared" si="70"/>
        <v>756691.21</v>
      </c>
      <c r="I308" s="59">
        <f t="shared" si="71"/>
        <v>2197767.06</v>
      </c>
      <c r="J308" s="118" t="s">
        <v>586</v>
      </c>
    </row>
    <row r="309" spans="1:10" x14ac:dyDescent="0.25">
      <c r="A309" s="116" t="s">
        <v>290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70"/>
        <v>0</v>
      </c>
      <c r="H309" s="59">
        <f t="shared" si="70"/>
        <v>0</v>
      </c>
      <c r="I309" s="59">
        <f t="shared" si="71"/>
        <v>0</v>
      </c>
      <c r="J309" s="118" t="s">
        <v>587</v>
      </c>
    </row>
    <row r="310" spans="1:10" x14ac:dyDescent="0.25">
      <c r="A310" s="116" t="s">
        <v>291</v>
      </c>
      <c r="B310" s="59">
        <v>0</v>
      </c>
      <c r="C310" s="59">
        <v>0</v>
      </c>
      <c r="D310" s="59">
        <v>172468.92</v>
      </c>
      <c r="E310" s="59">
        <v>113087.87</v>
      </c>
      <c r="F310" s="59">
        <v>59381.05</v>
      </c>
      <c r="G310" s="59">
        <f t="shared" si="70"/>
        <v>113087.87</v>
      </c>
      <c r="H310" s="59">
        <f t="shared" si="70"/>
        <v>59381.05</v>
      </c>
      <c r="I310" s="59">
        <f t="shared" si="71"/>
        <v>172468.91999999998</v>
      </c>
      <c r="J310" s="118" t="s">
        <v>588</v>
      </c>
    </row>
    <row r="311" spans="1:10" x14ac:dyDescent="0.25">
      <c r="A311" s="116" t="s">
        <v>292</v>
      </c>
      <c r="B311" s="59">
        <v>442392.34</v>
      </c>
      <c r="C311" s="59">
        <v>-13677.1</v>
      </c>
      <c r="D311" s="59">
        <v>-2702431.64</v>
      </c>
      <c r="E311" s="59">
        <v>-1771984.43</v>
      </c>
      <c r="F311" s="59">
        <v>-930447.21</v>
      </c>
      <c r="G311" s="59">
        <f t="shared" si="70"/>
        <v>-1329592.0899999999</v>
      </c>
      <c r="H311" s="59">
        <f t="shared" si="70"/>
        <v>-944124.30999999994</v>
      </c>
      <c r="I311" s="59">
        <f t="shared" si="71"/>
        <v>-2273716.4</v>
      </c>
      <c r="J311" s="118" t="s">
        <v>589</v>
      </c>
    </row>
    <row r="312" spans="1:10" x14ac:dyDescent="0.25">
      <c r="A312" s="116" t="s">
        <v>293</v>
      </c>
      <c r="B312" s="59">
        <v>-4551197.95</v>
      </c>
      <c r="C312" s="59">
        <v>-270487.21000000002</v>
      </c>
      <c r="D312" s="59">
        <v>-159005.13</v>
      </c>
      <c r="E312" s="59">
        <v>-104259.66</v>
      </c>
      <c r="F312" s="59">
        <v>-54745.47</v>
      </c>
      <c r="G312" s="59">
        <f t="shared" si="70"/>
        <v>-4655457.6100000003</v>
      </c>
      <c r="H312" s="59">
        <f t="shared" si="70"/>
        <v>-325232.68000000005</v>
      </c>
      <c r="I312" s="59">
        <f t="shared" si="71"/>
        <v>-4980690.29</v>
      </c>
      <c r="J312" s="118" t="s">
        <v>590</v>
      </c>
    </row>
    <row r="313" spans="1:10" x14ac:dyDescent="0.25">
      <c r="A313" s="116" t="s">
        <v>294</v>
      </c>
      <c r="B313" s="59">
        <v>-8316.89</v>
      </c>
      <c r="C313" s="59">
        <v>0</v>
      </c>
      <c r="D313" s="59">
        <v>-4032.75</v>
      </c>
      <c r="E313" s="59">
        <v>-2644.27</v>
      </c>
      <c r="F313" s="59">
        <v>-1388.48</v>
      </c>
      <c r="G313" s="59">
        <f t="shared" si="70"/>
        <v>-10961.16</v>
      </c>
      <c r="H313" s="59">
        <f t="shared" si="70"/>
        <v>-1388.48</v>
      </c>
      <c r="I313" s="59">
        <f t="shared" si="71"/>
        <v>-12349.64</v>
      </c>
      <c r="J313" s="118" t="s">
        <v>591</v>
      </c>
    </row>
    <row r="314" spans="1:10" x14ac:dyDescent="0.25">
      <c r="A314" s="116" t="s">
        <v>295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0</v>
      </c>
      <c r="H314" s="59">
        <f t="shared" si="70"/>
        <v>0</v>
      </c>
      <c r="I314" s="59">
        <f t="shared" si="71"/>
        <v>0</v>
      </c>
      <c r="J314" s="118" t="s">
        <v>645</v>
      </c>
    </row>
    <row r="315" spans="1:10" x14ac:dyDescent="0.25">
      <c r="A315" s="116" t="s">
        <v>296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8" t="s">
        <v>646</v>
      </c>
    </row>
    <row r="316" spans="1:10" x14ac:dyDescent="0.25">
      <c r="A316" s="116" t="s">
        <v>297</v>
      </c>
      <c r="B316" s="59">
        <v>90890.17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90890.17</v>
      </c>
      <c r="H316" s="59">
        <f t="shared" si="70"/>
        <v>0</v>
      </c>
      <c r="I316" s="59">
        <f t="shared" si="71"/>
        <v>90890.17</v>
      </c>
      <c r="J316" s="118" t="s">
        <v>592</v>
      </c>
    </row>
    <row r="317" spans="1:10" x14ac:dyDescent="0.25">
      <c r="A317" s="116" t="s">
        <v>298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70"/>
        <v>0</v>
      </c>
      <c r="H317" s="59">
        <f t="shared" si="70"/>
        <v>0</v>
      </c>
      <c r="I317" s="59">
        <f t="shared" si="71"/>
        <v>0</v>
      </c>
      <c r="J317" s="118"/>
    </row>
    <row r="318" spans="1:10" x14ac:dyDescent="0.25">
      <c r="A318" s="116" t="s">
        <v>299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70"/>
        <v>0</v>
      </c>
      <c r="H318" s="59">
        <f t="shared" si="70"/>
        <v>0</v>
      </c>
      <c r="I318" s="59">
        <f t="shared" si="71"/>
        <v>0</v>
      </c>
      <c r="J318" s="118" t="s">
        <v>647</v>
      </c>
    </row>
    <row r="319" spans="1:10" x14ac:dyDescent="0.25">
      <c r="A319" s="116" t="s">
        <v>300</v>
      </c>
      <c r="B319" s="59">
        <v>0</v>
      </c>
      <c r="C319" s="59">
        <v>0</v>
      </c>
      <c r="D319" s="59">
        <v>2500</v>
      </c>
      <c r="E319" s="59">
        <v>1639.25</v>
      </c>
      <c r="F319" s="59">
        <v>860.75</v>
      </c>
      <c r="G319" s="59">
        <f t="shared" si="70"/>
        <v>1639.25</v>
      </c>
      <c r="H319" s="59">
        <f t="shared" si="70"/>
        <v>860.75</v>
      </c>
      <c r="I319" s="59">
        <f t="shared" si="71"/>
        <v>2500</v>
      </c>
      <c r="J319" s="118" t="s">
        <v>593</v>
      </c>
    </row>
    <row r="320" spans="1:10" x14ac:dyDescent="0.25">
      <c r="A320" s="116" t="s">
        <v>301</v>
      </c>
      <c r="B320" s="59">
        <v>0</v>
      </c>
      <c r="C320" s="59">
        <v>0</v>
      </c>
      <c r="D320" s="59">
        <v>-959336.29</v>
      </c>
      <c r="E320" s="59">
        <v>-629036.81000000006</v>
      </c>
      <c r="F320" s="59">
        <v>-330299.48</v>
      </c>
      <c r="G320" s="59">
        <f t="shared" si="70"/>
        <v>-629036.81000000006</v>
      </c>
      <c r="H320" s="59">
        <f t="shared" si="70"/>
        <v>-330299.48</v>
      </c>
      <c r="I320" s="59">
        <f t="shared" si="71"/>
        <v>-959336.29</v>
      </c>
      <c r="J320" s="118" t="s">
        <v>594</v>
      </c>
    </row>
    <row r="321" spans="1:10" x14ac:dyDescent="0.25">
      <c r="A321" s="116" t="s">
        <v>302</v>
      </c>
      <c r="B321" s="59">
        <v>0</v>
      </c>
      <c r="C321" s="59">
        <v>0</v>
      </c>
      <c r="D321" s="59">
        <v>15024.39</v>
      </c>
      <c r="E321" s="59">
        <v>9851.49</v>
      </c>
      <c r="F321" s="59">
        <v>5172.8999999999996</v>
      </c>
      <c r="G321" s="59">
        <f t="shared" si="70"/>
        <v>9851.49</v>
      </c>
      <c r="H321" s="59">
        <f t="shared" si="70"/>
        <v>5172.8999999999996</v>
      </c>
      <c r="I321" s="59">
        <f t="shared" si="71"/>
        <v>15024.39</v>
      </c>
      <c r="J321" s="118" t="s">
        <v>595</v>
      </c>
    </row>
    <row r="322" spans="1:10" x14ac:dyDescent="0.25">
      <c r="A322" s="116" t="s">
        <v>303</v>
      </c>
      <c r="B322" s="59">
        <v>0</v>
      </c>
      <c r="C322" s="59">
        <v>0</v>
      </c>
      <c r="D322" s="59">
        <v>687307.62</v>
      </c>
      <c r="E322" s="59">
        <v>450667.67</v>
      </c>
      <c r="F322" s="59">
        <v>236639.95</v>
      </c>
      <c r="G322" s="59">
        <f t="shared" si="70"/>
        <v>450667.67</v>
      </c>
      <c r="H322" s="59">
        <f t="shared" si="70"/>
        <v>236639.95</v>
      </c>
      <c r="I322" s="59">
        <f t="shared" si="71"/>
        <v>687307.62</v>
      </c>
      <c r="J322" s="118" t="s">
        <v>596</v>
      </c>
    </row>
    <row r="323" spans="1:10" x14ac:dyDescent="0.25">
      <c r="A323" s="116" t="s">
        <v>304</v>
      </c>
      <c r="B323" s="128">
        <v>0</v>
      </c>
      <c r="C323" s="128">
        <v>2590909.12</v>
      </c>
      <c r="D323" s="128">
        <v>2632596.04</v>
      </c>
      <c r="E323" s="128">
        <v>1726193.22</v>
      </c>
      <c r="F323" s="128">
        <v>906402.82</v>
      </c>
      <c r="G323" s="128">
        <f t="shared" si="70"/>
        <v>1726193.22</v>
      </c>
      <c r="H323" s="128">
        <f t="shared" si="70"/>
        <v>3497311.94</v>
      </c>
      <c r="I323" s="128">
        <f t="shared" si="71"/>
        <v>5223505.16</v>
      </c>
      <c r="J323" s="118" t="s">
        <v>597</v>
      </c>
    </row>
    <row r="324" spans="1:10" x14ac:dyDescent="0.25">
      <c r="A324" s="116" t="s">
        <v>305</v>
      </c>
      <c r="B324" s="59">
        <f t="shared" ref="B324:I324" si="73">SUM(B300:B323)</f>
        <v>-4005982.3300000005</v>
      </c>
      <c r="C324" s="59">
        <f t="shared" si="73"/>
        <v>2316936.4700000002</v>
      </c>
      <c r="D324" s="59">
        <f t="shared" si="73"/>
        <v>-2204790.38</v>
      </c>
      <c r="E324" s="59">
        <f t="shared" si="73"/>
        <v>-1445680.9799999993</v>
      </c>
      <c r="F324" s="59">
        <f t="shared" si="73"/>
        <v>-759109.4</v>
      </c>
      <c r="G324" s="59">
        <f t="shared" si="73"/>
        <v>-5451663.3099999996</v>
      </c>
      <c r="H324" s="59">
        <f t="shared" si="73"/>
        <v>1557827.07</v>
      </c>
      <c r="I324" s="59">
        <f t="shared" si="73"/>
        <v>-3893836.24</v>
      </c>
      <c r="J324" s="137" t="s">
        <v>580</v>
      </c>
    </row>
    <row r="325" spans="1:10" x14ac:dyDescent="0.25">
      <c r="A325" s="58" t="s">
        <v>306</v>
      </c>
      <c r="B325" s="59"/>
      <c r="C325" s="59"/>
      <c r="D325" s="59"/>
      <c r="E325" s="59"/>
      <c r="F325" s="59"/>
      <c r="G325" s="59"/>
      <c r="H325" s="59"/>
      <c r="I325" s="59"/>
      <c r="J325" s="119"/>
    </row>
    <row r="326" spans="1:10" x14ac:dyDescent="0.25">
      <c r="A326" s="116" t="s">
        <v>307</v>
      </c>
      <c r="B326" s="59">
        <v>0</v>
      </c>
      <c r="C326" s="59">
        <v>0</v>
      </c>
      <c r="D326" s="59">
        <v>24280722.27</v>
      </c>
      <c r="E326" s="59">
        <v>15920869.59</v>
      </c>
      <c r="F326" s="59">
        <v>8359852.6799999997</v>
      </c>
      <c r="G326" s="59">
        <f t="shared" ref="G326:H334" si="74">B326+E326</f>
        <v>15920869.59</v>
      </c>
      <c r="H326" s="59">
        <f t="shared" si="74"/>
        <v>8359852.6799999997</v>
      </c>
      <c r="I326" s="59">
        <f t="shared" ref="I326:I334" si="75">SUM(G326:H326)</f>
        <v>24280722.27</v>
      </c>
      <c r="J326" s="118" t="s">
        <v>599</v>
      </c>
    </row>
    <row r="327" spans="1:10" x14ac:dyDescent="0.25">
      <c r="A327" s="116" t="s">
        <v>308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74"/>
        <v>0</v>
      </c>
      <c r="H327" s="59">
        <f t="shared" si="74"/>
        <v>0</v>
      </c>
      <c r="I327" s="59">
        <f t="shared" si="75"/>
        <v>0</v>
      </c>
      <c r="J327" s="119"/>
    </row>
    <row r="328" spans="1:10" x14ac:dyDescent="0.25">
      <c r="A328" s="116" t="s">
        <v>309</v>
      </c>
      <c r="B328" s="59">
        <v>0</v>
      </c>
      <c r="C328" s="59">
        <v>0</v>
      </c>
      <c r="D328" s="59">
        <v>254219.18</v>
      </c>
      <c r="E328" s="59">
        <v>166691.51999999999</v>
      </c>
      <c r="F328" s="59">
        <v>87527.66</v>
      </c>
      <c r="G328" s="59">
        <f t="shared" si="74"/>
        <v>166691.51999999999</v>
      </c>
      <c r="H328" s="59">
        <f t="shared" si="74"/>
        <v>87527.66</v>
      </c>
      <c r="I328" s="59">
        <f t="shared" si="75"/>
        <v>254219.18</v>
      </c>
      <c r="J328" s="118" t="s">
        <v>600</v>
      </c>
    </row>
    <row r="329" spans="1:10" x14ac:dyDescent="0.25">
      <c r="A329" s="116" t="s">
        <v>310</v>
      </c>
      <c r="B329" s="59">
        <v>0</v>
      </c>
      <c r="C329" s="59">
        <v>0</v>
      </c>
      <c r="D329" s="59">
        <v>160920.64000000001</v>
      </c>
      <c r="E329" s="59">
        <v>105515.65</v>
      </c>
      <c r="F329" s="59">
        <v>55404.99</v>
      </c>
      <c r="G329" s="59">
        <f t="shared" si="74"/>
        <v>105515.65</v>
      </c>
      <c r="H329" s="59">
        <f t="shared" si="74"/>
        <v>55404.99</v>
      </c>
      <c r="I329" s="59">
        <f t="shared" si="75"/>
        <v>160920.63999999998</v>
      </c>
      <c r="J329" s="118" t="s">
        <v>601</v>
      </c>
    </row>
    <row r="330" spans="1:10" x14ac:dyDescent="0.25">
      <c r="A330" s="116" t="s">
        <v>311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8" t="s">
        <v>648</v>
      </c>
    </row>
    <row r="331" spans="1:10" x14ac:dyDescent="0.25">
      <c r="A331" s="116" t="s">
        <v>312</v>
      </c>
      <c r="B331" s="59">
        <v>0</v>
      </c>
      <c r="C331" s="59">
        <v>0</v>
      </c>
      <c r="D331" s="59">
        <v>0</v>
      </c>
      <c r="E331" s="59">
        <v>0</v>
      </c>
      <c r="F331" s="59">
        <v>0</v>
      </c>
      <c r="G331" s="59">
        <f t="shared" si="74"/>
        <v>0</v>
      </c>
      <c r="H331" s="59">
        <f t="shared" si="74"/>
        <v>0</v>
      </c>
      <c r="I331" s="59">
        <f t="shared" si="75"/>
        <v>0</v>
      </c>
      <c r="J331" s="118" t="s">
        <v>649</v>
      </c>
    </row>
    <row r="332" spans="1:10" x14ac:dyDescent="0.25">
      <c r="A332" s="116" t="s">
        <v>313</v>
      </c>
      <c r="B332" s="59">
        <v>0</v>
      </c>
      <c r="C332" s="59">
        <v>0</v>
      </c>
      <c r="D332" s="59">
        <v>0</v>
      </c>
      <c r="E332" s="59">
        <v>0</v>
      </c>
      <c r="F332" s="59">
        <v>0</v>
      </c>
      <c r="G332" s="59">
        <f t="shared" si="74"/>
        <v>0</v>
      </c>
      <c r="H332" s="59">
        <f t="shared" si="74"/>
        <v>0</v>
      </c>
      <c r="I332" s="59">
        <f t="shared" si="75"/>
        <v>0</v>
      </c>
      <c r="J332" s="118" t="s">
        <v>650</v>
      </c>
    </row>
    <row r="333" spans="1:10" x14ac:dyDescent="0.25">
      <c r="A333" s="116" t="s">
        <v>314</v>
      </c>
      <c r="B333" s="59">
        <v>502849.16</v>
      </c>
      <c r="C333" s="59">
        <v>1187167.56</v>
      </c>
      <c r="D333" s="59">
        <v>844912.31</v>
      </c>
      <c r="E333" s="59">
        <v>554009.01</v>
      </c>
      <c r="F333" s="59">
        <v>290903.3</v>
      </c>
      <c r="G333" s="59">
        <f t="shared" si="74"/>
        <v>1056858.17</v>
      </c>
      <c r="H333" s="59">
        <f t="shared" si="74"/>
        <v>1478070.86</v>
      </c>
      <c r="I333" s="59">
        <f t="shared" si="75"/>
        <v>2534929.0300000003</v>
      </c>
      <c r="J333" s="118" t="s">
        <v>602</v>
      </c>
    </row>
    <row r="334" spans="1:10" x14ac:dyDescent="0.25">
      <c r="A334" s="116" t="s">
        <v>315</v>
      </c>
      <c r="B334" s="128">
        <v>-2720229.3</v>
      </c>
      <c r="C334" s="128">
        <v>-149467.97</v>
      </c>
      <c r="D334" s="128">
        <v>-92766.87</v>
      </c>
      <c r="E334" s="128">
        <v>-60827.24</v>
      </c>
      <c r="F334" s="128">
        <v>-31939.63</v>
      </c>
      <c r="G334" s="128">
        <f t="shared" si="74"/>
        <v>-2781056.54</v>
      </c>
      <c r="H334" s="128">
        <f t="shared" si="74"/>
        <v>-181407.6</v>
      </c>
      <c r="I334" s="128">
        <f t="shared" si="75"/>
        <v>-2962464.14</v>
      </c>
      <c r="J334" s="118" t="s">
        <v>603</v>
      </c>
    </row>
    <row r="335" spans="1:10" x14ac:dyDescent="0.25">
      <c r="A335" s="116" t="s">
        <v>316</v>
      </c>
      <c r="B335" s="59">
        <f t="shared" ref="B335:I335" si="76">SUM(B326:B334)</f>
        <v>-2217380.1399999997</v>
      </c>
      <c r="C335" s="59">
        <f t="shared" si="76"/>
        <v>1037699.5900000001</v>
      </c>
      <c r="D335" s="59">
        <f t="shared" si="76"/>
        <v>25448007.529999997</v>
      </c>
      <c r="E335" s="59">
        <f t="shared" si="76"/>
        <v>16686258.529999999</v>
      </c>
      <c r="F335" s="59">
        <f t="shared" si="76"/>
        <v>8761749</v>
      </c>
      <c r="G335" s="59">
        <f t="shared" si="76"/>
        <v>14468878.390000001</v>
      </c>
      <c r="H335" s="59">
        <f t="shared" si="76"/>
        <v>9799448.5899999999</v>
      </c>
      <c r="I335" s="59">
        <f t="shared" si="76"/>
        <v>24268326.98</v>
      </c>
      <c r="J335" s="158" t="s">
        <v>598</v>
      </c>
    </row>
    <row r="336" spans="1:10" x14ac:dyDescent="0.25">
      <c r="A336" s="58" t="s">
        <v>317</v>
      </c>
      <c r="B336" s="59"/>
      <c r="C336" s="59"/>
      <c r="D336" s="59"/>
      <c r="E336" s="59"/>
      <c r="F336" s="59"/>
      <c r="G336" s="59"/>
      <c r="H336" s="59"/>
      <c r="I336" s="59"/>
    </row>
    <row r="337" spans="1:10" x14ac:dyDescent="0.25">
      <c r="A337" s="116" t="s">
        <v>318</v>
      </c>
      <c r="B337" s="59">
        <v>0</v>
      </c>
      <c r="C337" s="59">
        <v>0</v>
      </c>
      <c r="D337" s="59">
        <v>0</v>
      </c>
      <c r="E337" s="59">
        <v>0</v>
      </c>
      <c r="F337" s="59">
        <v>0</v>
      </c>
      <c r="G337" s="59">
        <f>B337+E337</f>
        <v>0</v>
      </c>
      <c r="H337" s="59">
        <f>C337+F337</f>
        <v>0</v>
      </c>
      <c r="I337" s="59">
        <f>SUM(G337:H337)</f>
        <v>0</v>
      </c>
      <c r="J337" s="113"/>
    </row>
    <row r="338" spans="1:10" x14ac:dyDescent="0.25">
      <c r="A338" s="116" t="s">
        <v>319</v>
      </c>
      <c r="B338" s="128">
        <v>0</v>
      </c>
      <c r="C338" s="128">
        <v>0</v>
      </c>
      <c r="D338" s="128">
        <v>0</v>
      </c>
      <c r="E338" s="128">
        <v>0</v>
      </c>
      <c r="F338" s="128">
        <v>0</v>
      </c>
      <c r="G338" s="128">
        <f>B338+E338</f>
        <v>0</v>
      </c>
      <c r="H338" s="128">
        <f>C338+F338</f>
        <v>0</v>
      </c>
      <c r="I338" s="128">
        <f>SUM(G338:H338)</f>
        <v>0</v>
      </c>
      <c r="J338" s="118" t="s">
        <v>651</v>
      </c>
    </row>
    <row r="339" spans="1:10" x14ac:dyDescent="0.25">
      <c r="A339" s="116" t="s">
        <v>320</v>
      </c>
      <c r="B339" s="59">
        <f t="shared" ref="B339:I339" si="77">SUM(B337:B338)</f>
        <v>0</v>
      </c>
      <c r="C339" s="59">
        <f t="shared" si="77"/>
        <v>0</v>
      </c>
      <c r="D339" s="59">
        <f t="shared" si="77"/>
        <v>0</v>
      </c>
      <c r="E339" s="59">
        <f t="shared" si="77"/>
        <v>0</v>
      </c>
      <c r="F339" s="59">
        <f t="shared" si="77"/>
        <v>0</v>
      </c>
      <c r="G339" s="59">
        <f t="shared" si="77"/>
        <v>0</v>
      </c>
      <c r="H339" s="59">
        <f t="shared" si="77"/>
        <v>0</v>
      </c>
      <c r="I339" s="59">
        <f t="shared" si="77"/>
        <v>0</v>
      </c>
      <c r="J339" s="119"/>
    </row>
    <row r="340" spans="1:10" x14ac:dyDescent="0.25">
      <c r="A340" s="148"/>
      <c r="B340" s="59">
        <v>0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116"/>
    </row>
    <row r="341" spans="1:10" x14ac:dyDescent="0.25">
      <c r="A341" s="115" t="s">
        <v>1</v>
      </c>
      <c r="B341" s="59">
        <f t="shared" ref="B341:I341" si="78">B298+B324+B335+B339</f>
        <v>-4110042.3600000003</v>
      </c>
      <c r="C341" s="59">
        <f t="shared" si="78"/>
        <v>3354636.0600000005</v>
      </c>
      <c r="D341" s="59">
        <f t="shared" si="78"/>
        <v>23243217.149999999</v>
      </c>
      <c r="E341" s="59">
        <f t="shared" si="78"/>
        <v>15240577.550000001</v>
      </c>
      <c r="F341" s="59">
        <f t="shared" si="78"/>
        <v>8002639.5999999996</v>
      </c>
      <c r="G341" s="59">
        <f t="shared" si="78"/>
        <v>11130535.190000001</v>
      </c>
      <c r="H341" s="59">
        <f t="shared" si="78"/>
        <v>11357275.66</v>
      </c>
      <c r="I341" s="59">
        <f t="shared" si="78"/>
        <v>22487810.850000001</v>
      </c>
      <c r="J341" s="159" t="s">
        <v>579</v>
      </c>
    </row>
    <row r="342" spans="1:10" x14ac:dyDescent="0.25">
      <c r="A342" s="148"/>
      <c r="B342" s="128"/>
      <c r="C342" s="128"/>
      <c r="D342" s="128"/>
      <c r="E342" s="128"/>
      <c r="F342" s="128"/>
      <c r="G342" s="128"/>
      <c r="H342" s="128"/>
      <c r="I342" s="128"/>
      <c r="J342" s="116"/>
    </row>
    <row r="343" spans="1:10" ht="15.75" thickBot="1" x14ac:dyDescent="0.3">
      <c r="A343" s="115" t="s">
        <v>0</v>
      </c>
      <c r="B343" s="160">
        <f t="shared" ref="B343:I343" si="79">B292-B341</f>
        <v>31639599.909999959</v>
      </c>
      <c r="C343" s="160">
        <f t="shared" si="79"/>
        <v>5342135.8400000036</v>
      </c>
      <c r="D343" s="160">
        <f t="shared" si="79"/>
        <v>-42907925.149999999</v>
      </c>
      <c r="E343" s="160">
        <f t="shared" si="79"/>
        <v>-27897249.829999998</v>
      </c>
      <c r="F343" s="160">
        <f t="shared" si="79"/>
        <v>-15010675.32</v>
      </c>
      <c r="G343" s="160">
        <f t="shared" si="79"/>
        <v>3742350.0799999591</v>
      </c>
      <c r="H343" s="160">
        <f t="shared" si="79"/>
        <v>-9668539.4799999893</v>
      </c>
      <c r="I343" s="160">
        <f t="shared" si="79"/>
        <v>-5926189.3999999762</v>
      </c>
      <c r="J343" s="161" t="s">
        <v>385</v>
      </c>
    </row>
    <row r="344" spans="1:10" ht="15.75" thickTop="1" x14ac:dyDescent="0.25">
      <c r="I344" s="162">
        <f>'Unallocated Summary'!F48-I343</f>
        <v>-3.7252902984619141E-8</v>
      </c>
      <c r="J344" s="116"/>
    </row>
    <row r="345" spans="1:10" x14ac:dyDescent="0.25">
      <c r="A345" s="152">
        <v>0</v>
      </c>
      <c r="B345" s="152">
        <v>0</v>
      </c>
      <c r="C345" s="152">
        <v>0</v>
      </c>
      <c r="D345" s="152">
        <v>0</v>
      </c>
      <c r="E345" s="152">
        <v>0</v>
      </c>
      <c r="F345" s="152">
        <v>0</v>
      </c>
      <c r="G345" s="152">
        <v>0</v>
      </c>
      <c r="H345" s="152">
        <v>0</v>
      </c>
      <c r="I345" s="152"/>
      <c r="J345" s="116"/>
    </row>
    <row r="346" spans="1:10" x14ac:dyDescent="0.25">
      <c r="B346" s="152"/>
      <c r="C346" s="152"/>
      <c r="D346" s="152"/>
      <c r="E346" s="152"/>
      <c r="F346" s="152"/>
      <c r="G346" s="152"/>
      <c r="H346" s="152"/>
      <c r="I346" s="15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2" ma:contentTypeDescription="" ma:contentTypeScope="" ma:versionID="631ee62a9379a00b0a9341b49f0847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9830E0-DE64-4C8C-AA00-D40244535F6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513159E8-7BF6-4B79-9BFC-AED792EF6260}"/>
</file>

<file path=customXml/itemProps3.xml><?xml version="1.0" encoding="utf-8"?>
<ds:datastoreItem xmlns:ds="http://schemas.openxmlformats.org/officeDocument/2006/customXml" ds:itemID="{F0EA49C5-00E9-4CE1-9F6A-9674DE65A2A9}"/>
</file>

<file path=customXml/itemProps4.xml><?xml version="1.0" encoding="utf-8"?>
<ds:datastoreItem xmlns:ds="http://schemas.openxmlformats.org/officeDocument/2006/customXml" ds:itemID="{EC602804-AB8B-4DFF-89DC-F61962CC85D9}"/>
</file>

<file path=customXml/itemProps5.xml><?xml version="1.0" encoding="utf-8"?>
<ds:datastoreItem xmlns:ds="http://schemas.openxmlformats.org/officeDocument/2006/customXml" ds:itemID="{62F36541-99A6-497F-8041-17ED6D805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2024-08-14T17:10:25Z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