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colors2.xml" ContentType="application/vnd.ms-office.chartcolorstyle+xml"/>
  <Override PartName="/xl/worksheets/sheet1.xml" ContentType="application/vnd.openxmlformats-officedocument.spreadsheetml.workshee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style2.xml" ContentType="application/vnd.ms-office.chartstyle+xml"/>
  <Override PartName="/xl/charts/colors1.xml" ContentType="application/vnd.ms-office.chartcolorstyle+xml"/>
  <Override PartName="/docProps/app.xml" ContentType="application/vnd.openxmlformats-officedocument.extended-propertie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Accounting Petitions\Wildfire\"/>
    </mc:Choice>
  </mc:AlternateContent>
  <bookViews>
    <workbookView xWindow="0" yWindow="0" windowWidth="18405" windowHeight="6690"/>
  </bookViews>
  <sheets>
    <sheet name="Summary" sheetId="1" r:id="rId1"/>
  </sheets>
  <definedNames>
    <definedName name="_xlnm.Print_Area" localSheetId="0">Summary!$A$1:$O$17</definedName>
  </definedNames>
  <calcPr calcId="162913"/>
</workbook>
</file>

<file path=xl/calcChain.xml><?xml version="1.0" encoding="utf-8"?>
<calcChain xmlns="http://schemas.openxmlformats.org/spreadsheetml/2006/main">
  <c r="E17" i="1" l="1"/>
  <c r="L39" i="1" l="1"/>
  <c r="L38" i="1"/>
  <c r="K40" i="1"/>
  <c r="M39" i="1" l="1"/>
  <c r="M38" i="1"/>
  <c r="L40" i="1"/>
  <c r="J15" i="1"/>
  <c r="J12" i="1"/>
  <c r="J13" i="1"/>
  <c r="J14" i="1"/>
  <c r="M40" i="1" l="1"/>
  <c r="F7" i="1"/>
  <c r="F10" i="1"/>
  <c r="J16" i="1"/>
  <c r="J58" i="1"/>
  <c r="K12" i="1"/>
  <c r="K13" i="1" s="1"/>
  <c r="K14" i="1" s="1"/>
  <c r="K15" i="1" s="1"/>
  <c r="K16" i="1" s="1"/>
  <c r="F15" i="1"/>
  <c r="F5" i="1"/>
  <c r="F9" i="1"/>
  <c r="F8" i="1"/>
  <c r="F14" i="1"/>
  <c r="F6" i="1"/>
  <c r="F13" i="1"/>
  <c r="F12" i="1"/>
  <c r="F16" i="1"/>
  <c r="F11" i="1"/>
  <c r="L16" i="1" l="1"/>
  <c r="M16" i="1" s="1"/>
  <c r="M18" i="1" s="1"/>
  <c r="L13" i="1"/>
  <c r="M13" i="1" s="1"/>
  <c r="L14" i="1"/>
  <c r="M14" i="1" s="1"/>
  <c r="L15" i="1"/>
  <c r="M15" i="1" s="1"/>
  <c r="L12" i="1"/>
  <c r="M12" i="1" s="1"/>
  <c r="N12" i="1" s="1"/>
  <c r="H16" i="1"/>
  <c r="C23" i="1"/>
  <c r="C24" i="1" s="1"/>
  <c r="G17" i="1"/>
  <c r="J32" i="1"/>
  <c r="N18" i="1" l="1"/>
  <c r="K41" i="1"/>
  <c r="K42" i="1" s="1"/>
  <c r="L41" i="1"/>
  <c r="L42" i="1" s="1"/>
  <c r="M41" i="1"/>
  <c r="M42" i="1" s="1"/>
  <c r="M19" i="1" s="1"/>
  <c r="N19" i="1" s="1"/>
  <c r="F4" i="1"/>
  <c r="H11" i="1" s="1"/>
  <c r="N20" i="1" l="1"/>
  <c r="M20" i="1"/>
</calcChain>
</file>

<file path=xl/sharedStrings.xml><?xml version="1.0" encoding="utf-8"?>
<sst xmlns="http://schemas.openxmlformats.org/spreadsheetml/2006/main" count="68" uniqueCount="60">
  <si>
    <t>TOTAL PREMIUMS</t>
  </si>
  <si>
    <t> 0</t>
  </si>
  <si>
    <t>17.49% rate increase</t>
  </si>
  <si>
    <t>Policy Year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</si>
  <si>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</si>
  <si>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</si>
  <si>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</si>
  <si>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</si>
  <si>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</si>
  <si>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</si>
  <si>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</si>
  <si>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</si>
  <si>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</si>
  <si>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</si>
  <si>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</si>
  <si>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</si>
  <si>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</si>
  <si>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</si>
  <si>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Premiums increased an average of 4.3% per year from 2010-2018</t>
  </si>
  <si>
    <t>Premiums increased an average of 36.5% per year from 2018 to 2023</t>
  </si>
  <si>
    <t>$3.315M in 2010 to $4.612M in 2018</t>
  </si>
  <si>
    <t>Annual premium increased $14,858,661 over that 6 year span, going from</t>
  </si>
  <si>
    <t>$4.612 in 2018 to $19.47M in 2023</t>
  </si>
  <si>
    <t>% Change</t>
  </si>
  <si>
    <r>
      <t xml:space="preserve">Annual premium increased </t>
    </r>
    <r>
      <rPr>
        <b/>
        <sz val="11"/>
        <color theme="1"/>
        <rFont val="Calibri"/>
        <family val="2"/>
        <scheme val="minor"/>
      </rPr>
      <t>$1,296,647</t>
    </r>
    <r>
      <rPr>
        <sz val="11"/>
        <color theme="1"/>
        <rFont val="Calibri"/>
        <family val="2"/>
        <scheme val="minor"/>
      </rPr>
      <t xml:space="preserve"> over those 9 terms, from</t>
    </r>
  </si>
  <si>
    <t xml:space="preserve">"Wildfire Load" (Recent surcharges) </t>
  </si>
  <si>
    <t>Total Premium less Wildfire Load</t>
  </si>
  <si>
    <t>Non-wildfire at 9% growth</t>
  </si>
  <si>
    <t>Ave Growth</t>
  </si>
  <si>
    <t>Wildfire Portion excluding WF Load</t>
  </si>
  <si>
    <t>a</t>
  </si>
  <si>
    <t>b</t>
  </si>
  <si>
    <t>c</t>
  </si>
  <si>
    <t>d</t>
  </si>
  <si>
    <t>e</t>
  </si>
  <si>
    <t>g</t>
  </si>
  <si>
    <t>"Hard Market"</t>
  </si>
  <si>
    <t>Total Wildfire Premium Isolated</t>
  </si>
  <si>
    <t>←increase calc</t>
  </si>
  <si>
    <t xml:space="preserve">      f                       (b-e)</t>
  </si>
  <si>
    <t xml:space="preserve">       h                (f-g)</t>
  </si>
  <si>
    <t xml:space="preserve">         i          (e+h)</t>
  </si>
  <si>
    <t>Preliminary Estimate Used to Set Rates in 2022 GRC:</t>
  </si>
  <si>
    <t>Liability</t>
  </si>
  <si>
    <t>Property</t>
  </si>
  <si>
    <t>Total</t>
  </si>
  <si>
    <t>Ins Type</t>
  </si>
  <si>
    <t>Escalation</t>
  </si>
  <si>
    <t>&lt;---Forecast O&amp;M used in 2022 GRC</t>
  </si>
  <si>
    <t>Estimate did not contemplate</t>
  </si>
  <si>
    <t>a market impact due to wild</t>
  </si>
  <si>
    <t>fire</t>
  </si>
  <si>
    <t>Net of non-utility (removes PLNG)</t>
  </si>
  <si>
    <t>Allocation to O&amp;M</t>
  </si>
  <si>
    <t>Assign 3% to WF</t>
  </si>
  <si>
    <t>&lt;--current</t>
  </si>
  <si>
    <t>Annual</t>
  </si>
  <si>
    <t>Monthly</t>
  </si>
  <si>
    <t>&lt;--in rates</t>
  </si>
  <si>
    <t>&lt;--deferral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</si>
</sst>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;@"/>
    <numFmt numFmtId="165" formatCode="0.0%"/>
    <numFmt numFmtId="166" formatCode="_(* #,##0_);_(* \(#,##0\);_(* &quot;-&quot;??_);_(@_)"/>
    <numFmt numFmtId="167" formatCode="_(&quot;$&quot;* #,##0_);_(&quot;$&quot;* \(#,##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7"/>
      <color rgb="FF000000"/>
      <name val="Calibri"/>
      <family val="2"/>
      <scheme val="minor"/>
    </font>
    <font>
      <sz val="18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DAF0F1"/>
        <bgColor indexed="64"/>
      </patternFill>
    </fill>
    <fill>
      <patternFill patternType="solid">
        <fgColor rgb="FFC7E9E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2F2F2"/>
      </patternFill>
    </fill>
    <fill>
      <patternFill patternType="solid">
        <fgColor rgb="FFCCFF66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ck">
        <color rgb="FFFF0000"/>
      </left>
      <right style="medium">
        <color indexed="64"/>
      </right>
      <top style="thick">
        <color rgb="FFFF0000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/>
      <diagonal/>
    </border>
    <border>
      <left style="medium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medium">
        <color indexed="64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 style="medium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11" borderId="39" applyNumberFormat="0" applyAlignment="0" applyProtection="0"/>
  </cellStyleXfs>
  <cellXfs count="120">
    <xf numFmtId="0" fontId="0" fillId="0" borderId="0" xfId="0"/>
    <xf numFmtId="0" fontId="2" fillId="0" borderId="0" xfId="0" applyFont="1"/>
    <xf numFmtId="0" fontId="0" fillId="0" borderId="0" xfId="0" applyBorder="1"/>
    <xf numFmtId="44" fontId="0" fillId="0" borderId="0" xfId="1" applyFont="1"/>
    <xf numFmtId="0" fontId="0" fillId="0" borderId="0" xfId="0" applyFont="1"/>
    <xf numFmtId="0" fontId="0" fillId="0" borderId="0" xfId="0" applyFont="1" applyBorder="1"/>
    <xf numFmtId="0" fontId="7" fillId="0" borderId="1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0" fillId="0" borderId="3" xfId="0" applyFont="1" applyBorder="1"/>
    <xf numFmtId="3" fontId="0" fillId="0" borderId="0" xfId="0" applyNumberFormat="1" applyFont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3" fontId="0" fillId="0" borderId="2" xfId="0" applyNumberFormat="1" applyFont="1" applyBorder="1"/>
    <xf numFmtId="0" fontId="9" fillId="4" borderId="10" xfId="0" applyFont="1" applyFill="1" applyBorder="1" applyAlignment="1">
      <alignment horizontal="left" wrapText="1" readingOrder="1"/>
    </xf>
    <xf numFmtId="0" fontId="9" fillId="0" borderId="0" xfId="0" applyFont="1" applyBorder="1" applyAlignment="1">
      <alignment horizontal="right" wrapText="1" readingOrder="1"/>
    </xf>
    <xf numFmtId="0" fontId="9" fillId="2" borderId="0" xfId="0" applyFont="1" applyFill="1" applyBorder="1" applyAlignment="1">
      <alignment horizontal="right" wrapText="1" readingOrder="1"/>
    </xf>
    <xf numFmtId="3" fontId="9" fillId="4" borderId="11" xfId="0" applyNumberFormat="1" applyFont="1" applyFill="1" applyBorder="1" applyAlignment="1">
      <alignment horizontal="left" wrapText="1" readingOrder="1"/>
    </xf>
    <xf numFmtId="3" fontId="9" fillId="7" borderId="11" xfId="0" applyNumberFormat="1" applyFont="1" applyFill="1" applyBorder="1" applyAlignment="1">
      <alignment horizontal="left" wrapText="1" readingOrder="1"/>
    </xf>
    <xf numFmtId="0" fontId="0" fillId="0" borderId="0" xfId="0" applyFont="1" applyFill="1"/>
    <xf numFmtId="3" fontId="9" fillId="4" borderId="16" xfId="0" applyNumberFormat="1" applyFont="1" applyFill="1" applyBorder="1" applyAlignment="1">
      <alignment horizontal="left" wrapText="1" readingOrder="1"/>
    </xf>
    <xf numFmtId="0" fontId="0" fillId="0" borderId="0" xfId="0" applyFont="1" applyBorder="1" applyAlignment="1">
      <alignment horizontal="left"/>
    </xf>
    <xf numFmtId="0" fontId="5" fillId="0" borderId="17" xfId="0" applyFont="1" applyBorder="1" applyAlignment="1">
      <alignment horizontal="center" vertical="center" wrapText="1" readingOrder="1"/>
    </xf>
    <xf numFmtId="0" fontId="5" fillId="0" borderId="15" xfId="0" applyFont="1" applyBorder="1" applyAlignment="1">
      <alignment horizontal="center" vertical="center" wrapText="1" readingOrder="1"/>
    </xf>
    <xf numFmtId="0" fontId="0" fillId="0" borderId="20" xfId="0" applyFont="1" applyBorder="1"/>
    <xf numFmtId="0" fontId="3" fillId="0" borderId="20" xfId="0" applyFont="1" applyBorder="1" applyAlignment="1">
      <alignment horizontal="center"/>
    </xf>
    <xf numFmtId="0" fontId="0" fillId="0" borderId="20" xfId="0" applyFont="1" applyBorder="1" applyAlignment="1">
      <alignment wrapText="1"/>
    </xf>
    <xf numFmtId="0" fontId="0" fillId="0" borderId="21" xfId="0" applyFont="1" applyBorder="1" applyAlignment="1">
      <alignment wrapText="1"/>
    </xf>
    <xf numFmtId="166" fontId="0" fillId="0" borderId="20" xfId="0" applyNumberFormat="1" applyFont="1" applyFill="1" applyBorder="1"/>
    <xf numFmtId="0" fontId="3" fillId="0" borderId="20" xfId="0" applyFont="1" applyBorder="1"/>
    <xf numFmtId="166" fontId="1" fillId="0" borderId="20" xfId="3" applyNumberFormat="1" applyFont="1" applyFill="1" applyBorder="1"/>
    <xf numFmtId="3" fontId="9" fillId="7" borderId="7" xfId="0" applyNumberFormat="1" applyFont="1" applyFill="1" applyBorder="1" applyAlignment="1">
      <alignment horizontal="left" wrapText="1" readingOrder="1"/>
    </xf>
    <xf numFmtId="0" fontId="5" fillId="0" borderId="18" xfId="0" applyFont="1" applyBorder="1" applyAlignment="1">
      <alignment horizontal="center" vertical="center" wrapText="1" readingOrder="1"/>
    </xf>
    <xf numFmtId="3" fontId="9" fillId="0" borderId="20" xfId="0" applyNumberFormat="1" applyFont="1" applyBorder="1" applyAlignment="1">
      <alignment horizontal="left" wrapText="1" readingOrder="1"/>
    </xf>
    <xf numFmtId="165" fontId="9" fillId="5" borderId="20" xfId="2" applyNumberFormat="1" applyFont="1" applyFill="1" applyBorder="1" applyAlignment="1">
      <alignment horizontal="left" wrapText="1" readingOrder="1"/>
    </xf>
    <xf numFmtId="165" fontId="9" fillId="5" borderId="21" xfId="2" applyNumberFormat="1" applyFont="1" applyFill="1" applyBorder="1" applyAlignment="1">
      <alignment horizontal="left" wrapText="1" readingOrder="1"/>
    </xf>
    <xf numFmtId="3" fontId="9" fillId="4" borderId="7" xfId="0" applyNumberFormat="1" applyFont="1" applyFill="1" applyBorder="1" applyAlignment="1">
      <alignment horizontal="left" wrapText="1" readingOrder="1"/>
    </xf>
    <xf numFmtId="3" fontId="9" fillId="4" borderId="12" xfId="0" applyNumberFormat="1" applyFont="1" applyFill="1" applyBorder="1" applyAlignment="1">
      <alignment horizontal="left" wrapText="1" readingOrder="1"/>
    </xf>
    <xf numFmtId="3" fontId="9" fillId="7" borderId="20" xfId="0" applyNumberFormat="1" applyFont="1" applyFill="1" applyBorder="1" applyAlignment="1">
      <alignment horizontal="left" wrapText="1" readingOrder="1"/>
    </xf>
    <xf numFmtId="3" fontId="9" fillId="0" borderId="21" xfId="0" applyNumberFormat="1" applyFont="1" applyBorder="1" applyAlignment="1">
      <alignment horizontal="left" wrapText="1" readingOrder="1"/>
    </xf>
    <xf numFmtId="3" fontId="9" fillId="4" borderId="8" xfId="0" applyNumberFormat="1" applyFont="1" applyFill="1" applyBorder="1" applyAlignment="1">
      <alignment horizontal="left" wrapText="1" readingOrder="1"/>
    </xf>
    <xf numFmtId="3" fontId="9" fillId="7" borderId="8" xfId="0" applyNumberFormat="1" applyFont="1" applyFill="1" applyBorder="1" applyAlignment="1">
      <alignment horizontal="left" wrapText="1" readingOrder="1"/>
    </xf>
    <xf numFmtId="3" fontId="9" fillId="4" borderId="14" xfId="0" applyNumberFormat="1" applyFont="1" applyFill="1" applyBorder="1" applyAlignment="1">
      <alignment horizontal="left" wrapText="1" readingOrder="1"/>
    </xf>
    <xf numFmtId="164" fontId="9" fillId="0" borderId="20" xfId="0" applyNumberFormat="1" applyFont="1" applyBorder="1" applyAlignment="1">
      <alignment horizontal="center" wrapText="1" readingOrder="1"/>
    </xf>
    <xf numFmtId="0" fontId="9" fillId="7" borderId="20" xfId="0" applyFont="1" applyFill="1" applyBorder="1" applyAlignment="1">
      <alignment horizontal="center" wrapText="1" readingOrder="1"/>
    </xf>
    <xf numFmtId="164" fontId="9" fillId="0" borderId="21" xfId="0" applyNumberFormat="1" applyFont="1" applyBorder="1" applyAlignment="1">
      <alignment horizontal="center" wrapText="1" readingOrder="1"/>
    </xf>
    <xf numFmtId="0" fontId="3" fillId="0" borderId="0" xfId="0" applyFont="1" applyFill="1"/>
    <xf numFmtId="6" fontId="5" fillId="3" borderId="23" xfId="0" applyNumberFormat="1" applyFont="1" applyFill="1" applyBorder="1" applyAlignment="1">
      <alignment horizontal="left" wrapText="1" readingOrder="1"/>
    </xf>
    <xf numFmtId="3" fontId="8" fillId="0" borderId="0" xfId="0" applyNumberFormat="1" applyFont="1" applyBorder="1" applyAlignment="1">
      <alignment wrapText="1"/>
    </xf>
    <xf numFmtId="164" fontId="9" fillId="0" borderId="20" xfId="0" applyNumberFormat="1" applyFont="1" applyBorder="1" applyAlignment="1">
      <alignment horizontal="center" vertical="center" wrapText="1" readingOrder="1"/>
    </xf>
    <xf numFmtId="3" fontId="9" fillId="4" borderId="8" xfId="0" applyNumberFormat="1" applyFont="1" applyFill="1" applyBorder="1" applyAlignment="1">
      <alignment horizontal="left" vertical="center" wrapText="1" readingOrder="1"/>
    </xf>
    <xf numFmtId="3" fontId="9" fillId="4" borderId="11" xfId="0" applyNumberFormat="1" applyFont="1" applyFill="1" applyBorder="1" applyAlignment="1">
      <alignment horizontal="left" vertical="center" wrapText="1" readingOrder="1"/>
    </xf>
    <xf numFmtId="3" fontId="9" fillId="4" borderId="7" xfId="0" applyNumberFormat="1" applyFont="1" applyFill="1" applyBorder="1" applyAlignment="1">
      <alignment horizontal="left" vertical="center" wrapText="1" readingOrder="1"/>
    </xf>
    <xf numFmtId="3" fontId="9" fillId="0" borderId="20" xfId="0" applyNumberFormat="1" applyFont="1" applyBorder="1" applyAlignment="1">
      <alignment horizontal="left" vertical="center" wrapText="1" readingOrder="1"/>
    </xf>
    <xf numFmtId="0" fontId="0" fillId="0" borderId="20" xfId="0" applyFont="1" applyBorder="1" applyAlignment="1">
      <alignment vertical="center"/>
    </xf>
    <xf numFmtId="0" fontId="9" fillId="0" borderId="19" xfId="0" applyFont="1" applyFill="1" applyBorder="1" applyAlignment="1">
      <alignment horizontal="center" vertical="center" wrapText="1" readingOrder="1"/>
    </xf>
    <xf numFmtId="3" fontId="4" fillId="0" borderId="22" xfId="0" applyNumberFormat="1" applyFont="1" applyFill="1" applyBorder="1" applyAlignment="1">
      <alignment horizontal="left" vertical="center" wrapText="1" readingOrder="1"/>
    </xf>
    <xf numFmtId="3" fontId="4" fillId="0" borderId="9" xfId="0" applyNumberFormat="1" applyFont="1" applyFill="1" applyBorder="1" applyAlignment="1">
      <alignment horizontal="left" vertical="center" wrapText="1" readingOrder="1"/>
    </xf>
    <xf numFmtId="0" fontId="4" fillId="0" borderId="0" xfId="0" applyFont="1" applyFill="1" applyBorder="1" applyAlignment="1">
      <alignment horizontal="right" vertical="center" wrapText="1" readingOrder="1"/>
    </xf>
    <xf numFmtId="0" fontId="9" fillId="0" borderId="13" xfId="0" applyFont="1" applyBorder="1" applyAlignment="1">
      <alignment horizontal="right" vertical="center" wrapText="1" readingOrder="1"/>
    </xf>
    <xf numFmtId="0" fontId="9" fillId="0" borderId="13" xfId="0" applyFont="1" applyBorder="1" applyAlignment="1">
      <alignment horizontal="left" vertical="center" wrapText="1" readingOrder="1"/>
    </xf>
    <xf numFmtId="0" fontId="3" fillId="0" borderId="0" xfId="0" applyFont="1" applyFill="1" applyAlignment="1">
      <alignment horizontal="right"/>
    </xf>
    <xf numFmtId="3" fontId="0" fillId="0" borderId="0" xfId="0" applyNumberFormat="1" applyFont="1" applyBorder="1"/>
    <xf numFmtId="0" fontId="2" fillId="0" borderId="0" xfId="0" applyFont="1" applyBorder="1"/>
    <xf numFmtId="165" fontId="0" fillId="5" borderId="0" xfId="0" applyNumberFormat="1" applyFont="1" applyFill="1" applyAlignment="1">
      <alignment horizontal="left"/>
    </xf>
    <xf numFmtId="3" fontId="0" fillId="9" borderId="11" xfId="0" applyNumberFormat="1" applyFont="1" applyFill="1" applyBorder="1"/>
    <xf numFmtId="3" fontId="0" fillId="5" borderId="11" xfId="0" applyNumberFormat="1" applyFont="1" applyFill="1" applyBorder="1"/>
    <xf numFmtId="165" fontId="9" fillId="10" borderId="20" xfId="2" applyNumberFormat="1" applyFont="1" applyFill="1" applyBorder="1" applyAlignment="1">
      <alignment horizontal="left" wrapText="1" readingOrder="1"/>
    </xf>
    <xf numFmtId="0" fontId="9" fillId="7" borderId="24" xfId="0" applyFont="1" applyFill="1" applyBorder="1" applyAlignment="1">
      <alignment horizontal="center" wrapText="1" readingOrder="1"/>
    </xf>
    <xf numFmtId="3" fontId="9" fillId="7" borderId="25" xfId="0" applyNumberFormat="1" applyFont="1" applyFill="1" applyBorder="1" applyAlignment="1">
      <alignment horizontal="left" wrapText="1" readingOrder="1"/>
    </xf>
    <xf numFmtId="3" fontId="9" fillId="7" borderId="26" xfId="0" applyNumberFormat="1" applyFont="1" applyFill="1" applyBorder="1" applyAlignment="1">
      <alignment horizontal="left" wrapText="1" readingOrder="1"/>
    </xf>
    <xf numFmtId="3" fontId="9" fillId="7" borderId="27" xfId="0" applyNumberFormat="1" applyFont="1" applyFill="1" applyBorder="1" applyAlignment="1">
      <alignment horizontal="left" wrapText="1" readingOrder="1"/>
    </xf>
    <xf numFmtId="3" fontId="9" fillId="7" borderId="28" xfId="0" applyNumberFormat="1" applyFont="1" applyFill="1" applyBorder="1" applyAlignment="1">
      <alignment horizontal="left" wrapText="1" readingOrder="1"/>
    </xf>
    <xf numFmtId="165" fontId="9" fillId="10" borderId="28" xfId="2" applyNumberFormat="1" applyFont="1" applyFill="1" applyBorder="1" applyAlignment="1">
      <alignment horizontal="left" wrapText="1" readingOrder="1"/>
    </xf>
    <xf numFmtId="0" fontId="0" fillId="0" borderId="29" xfId="0" applyFont="1" applyBorder="1"/>
    <xf numFmtId="0" fontId="0" fillId="0" borderId="29" xfId="0" applyFont="1" applyBorder="1" applyAlignment="1">
      <alignment horizontal="left"/>
    </xf>
    <xf numFmtId="166" fontId="1" fillId="0" borderId="28" xfId="3" applyNumberFormat="1" applyFont="1" applyFill="1" applyBorder="1"/>
    <xf numFmtId="166" fontId="0" fillId="0" borderId="28" xfId="0" applyNumberFormat="1" applyFont="1" applyFill="1" applyBorder="1"/>
    <xf numFmtId="166" fontId="0" fillId="0" borderId="30" xfId="0" applyNumberFormat="1" applyFont="1" applyFill="1" applyBorder="1"/>
    <xf numFmtId="164" fontId="9" fillId="0" borderId="31" xfId="0" applyNumberFormat="1" applyFont="1" applyBorder="1" applyAlignment="1">
      <alignment horizontal="center" wrapText="1" readingOrder="1"/>
    </xf>
    <xf numFmtId="166" fontId="0" fillId="0" borderId="32" xfId="0" applyNumberFormat="1" applyFont="1" applyFill="1" applyBorder="1"/>
    <xf numFmtId="0" fontId="9" fillId="7" borderId="31" xfId="0" applyFont="1" applyFill="1" applyBorder="1" applyAlignment="1">
      <alignment horizontal="center" wrapText="1" readingOrder="1"/>
    </xf>
    <xf numFmtId="0" fontId="9" fillId="7" borderId="33" xfId="0" applyFont="1" applyFill="1" applyBorder="1" applyAlignment="1">
      <alignment horizontal="center" wrapText="1" readingOrder="1"/>
    </xf>
    <xf numFmtId="3" fontId="9" fillId="7" borderId="34" xfId="0" applyNumberFormat="1" applyFont="1" applyFill="1" applyBorder="1" applyAlignment="1">
      <alignment horizontal="left" wrapText="1" readingOrder="1"/>
    </xf>
    <xf numFmtId="3" fontId="9" fillId="7" borderId="35" xfId="0" applyNumberFormat="1" applyFont="1" applyFill="1" applyBorder="1" applyAlignment="1">
      <alignment horizontal="left" wrapText="1" readingOrder="1"/>
    </xf>
    <xf numFmtId="3" fontId="9" fillId="7" borderId="36" xfId="0" applyNumberFormat="1" applyFont="1" applyFill="1" applyBorder="1" applyAlignment="1">
      <alignment horizontal="left" wrapText="1" readingOrder="1"/>
    </xf>
    <xf numFmtId="3" fontId="9" fillId="7" borderId="37" xfId="0" applyNumberFormat="1" applyFont="1" applyFill="1" applyBorder="1" applyAlignment="1">
      <alignment horizontal="left" wrapText="1" readingOrder="1"/>
    </xf>
    <xf numFmtId="165" fontId="9" fillId="10" borderId="37" xfId="2" applyNumberFormat="1" applyFont="1" applyFill="1" applyBorder="1" applyAlignment="1">
      <alignment horizontal="left" wrapText="1" readingOrder="1"/>
    </xf>
    <xf numFmtId="0" fontId="0" fillId="0" borderId="38" xfId="0" applyFont="1" applyBorder="1"/>
    <xf numFmtId="165" fontId="0" fillId="8" borderId="38" xfId="0" applyNumberFormat="1" applyFont="1" applyFill="1" applyBorder="1" applyAlignment="1">
      <alignment horizontal="left"/>
    </xf>
    <xf numFmtId="166" fontId="1" fillId="0" borderId="37" xfId="3" applyNumberFormat="1" applyFont="1" applyFill="1" applyBorder="1"/>
    <xf numFmtId="166" fontId="0" fillId="0" borderId="37" xfId="0" applyNumberFormat="1" applyFont="1" applyFill="1" applyBorder="1"/>
    <xf numFmtId="167" fontId="0" fillId="0" borderId="0" xfId="1" applyNumberFormat="1" applyFont="1"/>
    <xf numFmtId="0" fontId="2" fillId="0" borderId="0" xfId="0" applyFont="1" applyAlignment="1">
      <alignment horizontal="center"/>
    </xf>
    <xf numFmtId="167" fontId="0" fillId="0" borderId="40" xfId="0" applyNumberFormat="1" applyFont="1" applyBorder="1"/>
    <xf numFmtId="0" fontId="0" fillId="12" borderId="0" xfId="0" applyFont="1" applyFill="1"/>
    <xf numFmtId="167" fontId="0" fillId="12" borderId="0" xfId="1" applyNumberFormat="1" applyFont="1" applyFill="1"/>
    <xf numFmtId="9" fontId="0" fillId="0" borderId="0" xfId="2" applyFont="1" applyFill="1"/>
    <xf numFmtId="3" fontId="9" fillId="0" borderId="29" xfId="0" applyNumberFormat="1" applyFont="1" applyFill="1" applyBorder="1" applyAlignment="1">
      <alignment horizontal="left" wrapText="1" readingOrder="1"/>
    </xf>
    <xf numFmtId="167" fontId="10" fillId="11" borderId="41" xfId="4" applyNumberFormat="1" applyBorder="1"/>
    <xf numFmtId="0" fontId="10" fillId="11" borderId="42" xfId="4" applyBorder="1"/>
    <xf numFmtId="0" fontId="10" fillId="11" borderId="43" xfId="4" applyBorder="1"/>
    <xf numFmtId="165" fontId="2" fillId="0" borderId="0" xfId="2" applyNumberFormat="1" applyFont="1" applyBorder="1" applyAlignment="1">
      <alignment horizontal="center"/>
    </xf>
    <xf numFmtId="0" fontId="11" fillId="0" borderId="0" xfId="0" applyFont="1" applyBorder="1"/>
    <xf numFmtId="10" fontId="0" fillId="0" borderId="0" xfId="2" applyNumberFormat="1" applyFont="1" applyFill="1"/>
    <xf numFmtId="0" fontId="0" fillId="0" borderId="0" xfId="0" applyFont="1" applyFill="1" applyAlignment="1">
      <alignment horizontal="right"/>
    </xf>
    <xf numFmtId="9" fontId="0" fillId="0" borderId="0" xfId="0" applyNumberFormat="1" applyFont="1"/>
    <xf numFmtId="9" fontId="0" fillId="0" borderId="0" xfId="2" applyNumberFormat="1" applyFont="1" applyFill="1"/>
    <xf numFmtId="166" fontId="0" fillId="6" borderId="47" xfId="0" applyNumberFormat="1" applyFont="1" applyFill="1" applyBorder="1"/>
    <xf numFmtId="0" fontId="0" fillId="0" borderId="0" xfId="0" applyFont="1" applyAlignment="1">
      <alignment horizontal="center"/>
    </xf>
    <xf numFmtId="167" fontId="0" fillId="6" borderId="46" xfId="0" applyNumberFormat="1" applyFont="1" applyFill="1" applyBorder="1"/>
    <xf numFmtId="167" fontId="0" fillId="6" borderId="44" xfId="0" applyNumberFormat="1" applyFont="1" applyFill="1" applyBorder="1"/>
    <xf numFmtId="0" fontId="0" fillId="6" borderId="45" xfId="1" applyNumberFormat="1" applyFont="1" applyFill="1" applyBorder="1"/>
    <xf numFmtId="167" fontId="0" fillId="0" borderId="48" xfId="1" applyNumberFormat="1" applyFont="1" applyFill="1" applyBorder="1"/>
    <xf numFmtId="167" fontId="0" fillId="0" borderId="29" xfId="1" applyNumberFormat="1" applyFont="1" applyFill="1" applyBorder="1"/>
    <xf numFmtId="0" fontId="0" fillId="0" borderId="49" xfId="1" applyNumberFormat="1" applyFont="1" applyFill="1" applyBorder="1"/>
    <xf numFmtId="167" fontId="0" fillId="0" borderId="50" xfId="0" applyNumberFormat="1" applyFont="1" applyFill="1" applyBorder="1"/>
    <xf numFmtId="167" fontId="0" fillId="0" borderId="0" xfId="1" applyNumberFormat="1" applyFont="1" applyFill="1" applyBorder="1"/>
    <xf numFmtId="0" fontId="0" fillId="0" borderId="51" xfId="1" applyNumberFormat="1" applyFont="1" applyFill="1" applyBorder="1"/>
    <xf numFmtId="0" fontId="6" fillId="0" borderId="0" xfId="0" applyFont="1" applyBorder="1" applyAlignment="1">
      <alignment horizontal="left" wrapText="1" readingOrder="1"/>
    </xf>
  </cellXfs>
  <cellStyles count="5">
    <cellStyle name="Calculation" xfId="4" builtinId="22"/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0FF"/>
      <color rgb="FFCCFF66"/>
      <color rgb="FFCC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PREMIUM and TREND 2018-2023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35879912426982"/>
          <c:y val="0.11706514890605998"/>
          <c:w val="0.83911756609495469"/>
          <c:h val="0.832319908825739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shade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Summary!$A$11:$A$16</c:f>
              <c:strCache>
                <c:ptCount val="6"/>
                <c:pt idx="0">
                  <c:v>2018-19</c:v>
                </c:pt>
                <c:pt idx="1">
                  <c:v>2019-20</c:v>
                </c:pt>
                <c:pt idx="2">
                  <c:v>2020-21</c:v>
                </c:pt>
                <c:pt idx="3">
                  <c:v>2021-22</c:v>
                </c:pt>
                <c:pt idx="4">
                  <c:v>2022-23</c:v>
                </c:pt>
                <c:pt idx="5">
                  <c:v>2023-24</c:v>
                </c:pt>
              </c:strCache>
            </c:strRef>
          </c:cat>
          <c:val>
            <c:numRef>
              <c:f>Summary!$B$11:$B$16</c:f>
            </c:numRef>
          </c:val>
          <c:extLst>
            <c:ext xmlns:c16="http://schemas.microsoft.com/office/drawing/2014/chart" uri="{C3380CC4-5D6E-409C-BE32-E72D297353CC}">
              <c16:uniqueId val="{00000000-F106-4BC6-BF99-3C807998B6D8}"/>
            </c:ext>
          </c:extLst>
        </c:ser>
        <c:ser>
          <c:idx val="1"/>
          <c:order val="1"/>
          <c:spPr>
            <a:solidFill>
              <a:schemeClr val="accent6">
                <a:shade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Summary!$A$11:$A$16</c:f>
              <c:strCache>
                <c:ptCount val="6"/>
                <c:pt idx="0">
                  <c:v>2018-19</c:v>
                </c:pt>
                <c:pt idx="1">
                  <c:v>2019-20</c:v>
                </c:pt>
                <c:pt idx="2">
                  <c:v>2020-21</c:v>
                </c:pt>
                <c:pt idx="3">
                  <c:v>2021-22</c:v>
                </c:pt>
                <c:pt idx="4">
                  <c:v>2022-23</c:v>
                </c:pt>
                <c:pt idx="5">
                  <c:v>2023-24</c:v>
                </c:pt>
              </c:strCache>
            </c:strRef>
          </c:cat>
          <c:val>
            <c:numRef>
              <c:f>Summary!$C$11:$C$16</c:f>
            </c:numRef>
          </c:val>
          <c:extLst>
            <c:ext xmlns:c16="http://schemas.microsoft.com/office/drawing/2014/chart" uri="{C3380CC4-5D6E-409C-BE32-E72D297353CC}">
              <c16:uniqueId val="{00000001-F106-4BC6-BF99-3C807998B6D8}"/>
            </c:ext>
          </c:extLst>
        </c:ser>
        <c:ser>
          <c:idx val="2"/>
          <c:order val="2"/>
          <c:spPr>
            <a:solidFill>
              <a:schemeClr val="accent6">
                <a:tint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Summary!$A$11:$A$16</c:f>
              <c:strCache>
                <c:ptCount val="6"/>
                <c:pt idx="0">
                  <c:v>2018-19</c:v>
                </c:pt>
                <c:pt idx="1">
                  <c:v>2019-20</c:v>
                </c:pt>
                <c:pt idx="2">
                  <c:v>2020-21</c:v>
                </c:pt>
                <c:pt idx="3">
                  <c:v>2021-22</c:v>
                </c:pt>
                <c:pt idx="4">
                  <c:v>2022-23</c:v>
                </c:pt>
                <c:pt idx="5">
                  <c:v>2023-24</c:v>
                </c:pt>
              </c:strCache>
            </c:strRef>
          </c:cat>
          <c:val>
            <c:numRef>
              <c:f>Summary!$D$11:$D$16</c:f>
            </c:numRef>
          </c:val>
          <c:extLst>
            <c:ext xmlns:c16="http://schemas.microsoft.com/office/drawing/2014/chart" uri="{C3380CC4-5D6E-409C-BE32-E72D297353CC}">
              <c16:uniqueId val="{00000002-F106-4BC6-BF99-3C807998B6D8}"/>
            </c:ext>
          </c:extLst>
        </c:ser>
        <c:ser>
          <c:idx val="3"/>
          <c:order val="3"/>
          <c:spPr>
            <a:solidFill>
              <a:schemeClr val="accent6">
                <a:tint val="58000"/>
              </a:schemeClr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6">
                    <a:tint val="58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Summary!$A$11:$A$16</c:f>
              <c:strCache>
                <c:ptCount val="6"/>
                <c:pt idx="0">
                  <c:v>2018-19</c:v>
                </c:pt>
                <c:pt idx="1">
                  <c:v>2019-20</c:v>
                </c:pt>
                <c:pt idx="2">
                  <c:v>2020-21</c:v>
                </c:pt>
                <c:pt idx="3">
                  <c:v>2021-22</c:v>
                </c:pt>
                <c:pt idx="4">
                  <c:v>2022-23</c:v>
                </c:pt>
                <c:pt idx="5">
                  <c:v>2023-24</c:v>
                </c:pt>
              </c:strCache>
            </c:strRef>
          </c:cat>
          <c:val>
            <c:numRef>
              <c:f>Summary!$E$11:$E$16</c:f>
              <c:numCache>
                <c:formatCode>#,##0</c:formatCode>
                <c:ptCount val="6"/>
                <c:pt idx="0">
                  <c:v>4612126</c:v>
                </c:pt>
                <c:pt idx="1">
                  <c:v>5202404</c:v>
                </c:pt>
                <c:pt idx="2">
                  <c:v>6591842.3600000003</c:v>
                </c:pt>
                <c:pt idx="3">
                  <c:v>9003630</c:v>
                </c:pt>
                <c:pt idx="4">
                  <c:v>9944241.25</c:v>
                </c:pt>
                <c:pt idx="5">
                  <c:v>19470786.800000001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06-4BC6-BF99-3C807998B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1690304"/>
        <c:axId val="651692272"/>
      </c:barChart>
      <c:catAx>
        <c:axId val="65169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1692272"/>
        <c:crosses val="autoZero"/>
        <c:auto val="1"/>
        <c:lblAlgn val="ctr"/>
        <c:lblOffset val="100"/>
        <c:noMultiLvlLbl val="0"/>
      </c:catAx>
      <c:valAx>
        <c:axId val="651692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1690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PREMIUM and TREND 2010-2018</a:t>
            </a:r>
          </a:p>
        </c:rich>
      </c:tx>
      <c:layout>
        <c:manualLayout>
          <c:xMode val="edge"/>
          <c:yMode val="edge"/>
          <c:x val="0.18866671969034171"/>
          <c:y val="3.23512361702104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721986266868157"/>
          <c:y val="0.279900176095149"/>
          <c:w val="0.83229841724329912"/>
          <c:h val="0.599080618904021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Summary!$B$1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Summary!$A$2:$A$11</c:f>
              <c:strCache>
                <c:ptCount val="10"/>
                <c:pt idx="0">
                  <c:v>a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</c:strCache>
            </c:strRef>
          </c:cat>
          <c:val>
            <c:numRef>
              <c:f>Summary!$B$2:$B$11</c:f>
            </c:numRef>
          </c:val>
          <c:extLst>
            <c:ext xmlns:c16="http://schemas.microsoft.com/office/drawing/2014/chart" uri="{C3380CC4-5D6E-409C-BE32-E72D297353CC}">
              <c16:uniqueId val="{00000000-B1D7-4C65-A838-6E44158B2733}"/>
            </c:ext>
          </c:extLst>
        </c:ser>
        <c:ser>
          <c:idx val="1"/>
          <c:order val="1"/>
          <c:tx>
            <c:strRef>
              <c:f>Summary!$C$1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2">
                    <a:tint val="50000"/>
                    <a:satMod val="300000"/>
                  </a:schemeClr>
                </a:gs>
                <a:gs pos="35000">
                  <a:schemeClr val="accent2">
                    <a:tint val="37000"/>
                    <a:satMod val="300000"/>
                  </a:schemeClr>
                </a:gs>
                <a:gs pos="100000">
                  <a:schemeClr val="accent2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Summary!$A$2:$A$11</c:f>
              <c:strCache>
                <c:ptCount val="10"/>
                <c:pt idx="0">
                  <c:v>a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</c:strCache>
            </c:strRef>
          </c:cat>
          <c:val>
            <c:numRef>
              <c:f>Summary!$C$2:$C$11</c:f>
            </c:numRef>
          </c:val>
          <c:extLst>
            <c:ext xmlns:c16="http://schemas.microsoft.com/office/drawing/2014/chart" uri="{C3380CC4-5D6E-409C-BE32-E72D297353CC}">
              <c16:uniqueId val="{00000001-B1D7-4C65-A838-6E44158B2733}"/>
            </c:ext>
          </c:extLst>
        </c:ser>
        <c:ser>
          <c:idx val="2"/>
          <c:order val="2"/>
          <c:tx>
            <c:strRef>
              <c:f>Summary!$D$1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3">
                    <a:tint val="50000"/>
                    <a:satMod val="300000"/>
                  </a:schemeClr>
                </a:gs>
                <a:gs pos="35000">
                  <a:schemeClr val="accent3">
                    <a:tint val="37000"/>
                    <a:satMod val="300000"/>
                  </a:schemeClr>
                </a:gs>
                <a:gs pos="100000">
                  <a:schemeClr val="accent3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Summary!$A$2:$A$11</c:f>
              <c:strCache>
                <c:ptCount val="10"/>
                <c:pt idx="0">
                  <c:v>a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</c:strCache>
            </c:strRef>
          </c:cat>
          <c:val>
            <c:numRef>
              <c:f>Summary!$D$2:$D$11</c:f>
            </c:numRef>
          </c:val>
          <c:extLst>
            <c:ext xmlns:c16="http://schemas.microsoft.com/office/drawing/2014/chart" uri="{C3380CC4-5D6E-409C-BE32-E72D297353CC}">
              <c16:uniqueId val="{00000002-B1D7-4C65-A838-6E44158B2733}"/>
            </c:ext>
          </c:extLst>
        </c:ser>
        <c:ser>
          <c:idx val="3"/>
          <c:order val="3"/>
          <c:tx>
            <c:strRef>
              <c:f>Summary!$E$1</c:f>
              <c:strCache>
                <c:ptCount val="1"/>
                <c:pt idx="0">
                  <c:v>TOTAL PREMIUMS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tint val="50000"/>
                    <a:satMod val="300000"/>
                  </a:schemeClr>
                </a:gs>
                <a:gs pos="35000">
                  <a:schemeClr val="accent4">
                    <a:tint val="37000"/>
                    <a:satMod val="300000"/>
                  </a:schemeClr>
                </a:gs>
                <a:gs pos="100000">
                  <a:schemeClr val="accent4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elete val="1"/>
          </c:dLbls>
          <c:trendline>
            <c:spPr>
              <a:ln w="9525" cap="rnd">
                <a:solidFill>
                  <a:schemeClr val="accent4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Summary!$A$2:$A$11</c:f>
              <c:strCache>
                <c:ptCount val="10"/>
                <c:pt idx="0">
                  <c:v>a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</c:strCache>
            </c:strRef>
          </c:cat>
          <c:val>
            <c:numRef>
              <c:f>Summary!$E$2:$E$11</c:f>
              <c:numCache>
                <c:formatCode>#,##0</c:formatCode>
                <c:ptCount val="10"/>
                <c:pt idx="0" formatCode="General">
                  <c:v>0</c:v>
                </c:pt>
                <c:pt idx="1">
                  <c:v>3315479</c:v>
                </c:pt>
                <c:pt idx="2">
                  <c:v>3310513</c:v>
                </c:pt>
                <c:pt idx="3">
                  <c:v>3462013</c:v>
                </c:pt>
                <c:pt idx="4">
                  <c:v>3804281</c:v>
                </c:pt>
                <c:pt idx="5">
                  <c:v>4037285</c:v>
                </c:pt>
                <c:pt idx="6">
                  <c:v>4324202</c:v>
                </c:pt>
                <c:pt idx="7">
                  <c:v>4542529</c:v>
                </c:pt>
                <c:pt idx="8">
                  <c:v>4557628</c:v>
                </c:pt>
                <c:pt idx="9">
                  <c:v>4612126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D7-4C65-A838-6E44158B273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24789624"/>
        <c:axId val="524789952"/>
      </c:barChart>
      <c:catAx>
        <c:axId val="524789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789952"/>
        <c:crosses val="autoZero"/>
        <c:auto val="1"/>
        <c:lblAlgn val="ctr"/>
        <c:lblOffset val="100"/>
        <c:noMultiLvlLbl val="0"/>
      </c:catAx>
      <c:valAx>
        <c:axId val="52478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789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405848</xdr:colOff>
      <xdr:row>35</xdr:row>
      <xdr:rowOff>74542</xdr:rowOff>
    </xdr:from>
    <xdr:to>
      <xdr:col>8</xdr:col>
      <xdr:colOff>1133380</xdr:colOff>
      <xdr:row>55</xdr:row>
      <xdr:rowOff>85309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125035</xdr:colOff>
      <xdr:row>18</xdr:row>
      <xdr:rowOff>24847</xdr:rowOff>
    </xdr:from>
    <xdr:to>
      <xdr:col>10</xdr:col>
      <xdr:colOff>745435</xdr:colOff>
      <xdr:row>28</xdr:row>
      <xdr:rowOff>143289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476250</xdr:colOff>
      <xdr:row>10</xdr:row>
      <xdr:rowOff>191742</xdr:rowOff>
    </xdr:from>
    <xdr:to>
      <xdr:col>13</xdr:col>
      <xdr:colOff>749576</xdr:colOff>
      <xdr:row>16</xdr:row>
      <xdr:rowOff>9525</xdr:rowOff>
    </xdr:to>
    <xdr:sp macro="" textlink="">
      <xdr:nvSpPr>
        <xdr:cNvPr id="3" name="Right Brace 2"/>
        <xdr:cNvSpPr/>
      </xdr:nvSpPr>
      <xdr:spPr>
        <a:xfrm>
          <a:off x="8372475" y="2877792"/>
          <a:ext cx="273326" cy="989358"/>
        </a:xfrm>
        <a:prstGeom prst="rightBrace">
          <a:avLst/>
        </a:prstGeom>
        <a:ln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9"/>
  <sheetViews>
    <sheetView tabSelected="1" topLeftCell="A13" zoomScaleNormal="100" workbookViewId="0">
      <selection activeCell="M18" sqref="M18"/>
    </sheetView>
  </sheetViews>
  <sheetFormatPr defaultRowHeight="15" outlineLevelCol="1" x14ac:dyDescent="0.25"/>
  <cols>
    <col min="1" max="1" width="13.42578125" style="4" customWidth="1"/>
    <col min="2" max="4" width="13.42578125" style="4" hidden="1" customWidth="1" outlineLevel="1"/>
    <col min="5" max="5" width="17.28515625" style="4" bestFit="1" customWidth="1" collapsed="1"/>
    <col min="6" max="6" width="9.28515625" style="4" bestFit="1" customWidth="1"/>
    <col min="7" max="7" width="10" style="4" hidden="1" customWidth="1"/>
    <col min="8" max="8" width="8.28515625" style="4" bestFit="1" customWidth="1"/>
    <col min="9" max="9" width="18.5703125" style="4" customWidth="1"/>
    <col min="10" max="10" width="15.42578125" style="4" customWidth="1"/>
    <col min="11" max="11" width="12.42578125" style="4" customWidth="1"/>
    <col min="12" max="12" width="12.85546875" style="4" bestFit="1" customWidth="1"/>
    <col min="13" max="13" width="12.42578125" style="4" customWidth="1"/>
    <col min="14" max="14" width="14" style="4" customWidth="1"/>
    <col min="15" max="15" width="18.140625" style="4" customWidth="1"/>
    <col min="16" max="16" width="10" style="4" customWidth="1"/>
    <col min="17" max="16384" width="9.140625" style="4"/>
  </cols>
  <sheetData>
    <row r="1" spans="1:15" ht="60.75" thickBot="1" x14ac:dyDescent="0.3">
      <c r="A1" s="23" t="s">
        <v>3</v>
      </c>
      <c r="B1" s="22"/>
      <c r="C1" s="22"/>
      <c r="D1" s="22"/>
      <c r="E1" s="23" t="s">
        <v>0</v>
      </c>
      <c r="F1" s="23" t="s">
        <v>23</v>
      </c>
      <c r="G1" s="32"/>
      <c r="H1" s="23" t="s">
        <v>28</v>
      </c>
      <c r="I1" s="23" t="s">
        <v>25</v>
      </c>
      <c r="J1" s="23" t="s">
        <v>26</v>
      </c>
      <c r="K1" s="23" t="s">
        <v>27</v>
      </c>
      <c r="L1" s="23" t="s">
        <v>29</v>
      </c>
      <c r="M1" s="23" t="s">
        <v>37</v>
      </c>
    </row>
    <row r="2" spans="1:15" s="19" customFormat="1" ht="30" x14ac:dyDescent="0.25">
      <c r="A2" s="55" t="s">
        <v>30</v>
      </c>
      <c r="B2" s="56"/>
      <c r="C2" s="57"/>
      <c r="D2" s="57"/>
      <c r="E2" s="55" t="s">
        <v>31</v>
      </c>
      <c r="F2" s="55" t="s">
        <v>32</v>
      </c>
      <c r="G2" s="58"/>
      <c r="H2" s="55" t="s">
        <v>33</v>
      </c>
      <c r="I2" s="55" t="s">
        <v>34</v>
      </c>
      <c r="J2" s="55" t="s">
        <v>39</v>
      </c>
      <c r="K2" s="55" t="s">
        <v>35</v>
      </c>
      <c r="L2" s="55" t="s">
        <v>40</v>
      </c>
      <c r="M2" s="55" t="s">
        <v>41</v>
      </c>
    </row>
    <row r="3" spans="1:15" x14ac:dyDescent="0.25">
      <c r="A3" s="49" t="s">
        <v>4</v>
      </c>
      <c r="B3" s="50"/>
      <c r="C3" s="51"/>
      <c r="D3" s="52"/>
      <c r="E3" s="53">
        <v>3315479</v>
      </c>
      <c r="F3" s="53"/>
      <c r="G3" s="59" t="s">
        <v>1</v>
      </c>
      <c r="H3" s="60"/>
      <c r="I3" s="54"/>
      <c r="J3" s="54"/>
      <c r="K3" s="54"/>
      <c r="L3" s="54"/>
      <c r="M3" s="54"/>
    </row>
    <row r="4" spans="1:15" x14ac:dyDescent="0.25">
      <c r="A4" s="44" t="s">
        <v>5</v>
      </c>
      <c r="B4" s="41"/>
      <c r="C4" s="18"/>
      <c r="D4" s="31"/>
      <c r="E4" s="38">
        <v>3310513</v>
      </c>
      <c r="F4" s="34">
        <f>(E4-E3)/E3</f>
        <v>-1.4978227882004381E-3</v>
      </c>
      <c r="G4" s="16" t="s">
        <v>1</v>
      </c>
      <c r="H4" s="2"/>
      <c r="I4" s="24"/>
      <c r="J4" s="25"/>
      <c r="K4" s="25"/>
      <c r="L4" s="25"/>
      <c r="M4" s="25"/>
    </row>
    <row r="5" spans="1:15" x14ac:dyDescent="0.25">
      <c r="A5" s="43" t="s">
        <v>6</v>
      </c>
      <c r="B5" s="40"/>
      <c r="C5" s="17"/>
      <c r="D5" s="36"/>
      <c r="E5" s="33">
        <v>3462013</v>
      </c>
      <c r="F5" s="34">
        <f t="shared" ref="F5:F16" si="0">(E5-E4)/E4</f>
        <v>4.5763300129013237E-2</v>
      </c>
      <c r="G5" s="15" t="s">
        <v>1</v>
      </c>
      <c r="H5"/>
      <c r="I5" s="24"/>
      <c r="J5" s="24"/>
      <c r="K5" s="25"/>
      <c r="L5" s="25"/>
      <c r="M5" s="25"/>
    </row>
    <row r="6" spans="1:15" x14ac:dyDescent="0.25">
      <c r="A6" s="44" t="s">
        <v>7</v>
      </c>
      <c r="B6" s="41"/>
      <c r="C6" s="18"/>
      <c r="D6" s="31"/>
      <c r="E6" s="38">
        <v>3804281</v>
      </c>
      <c r="F6" s="34">
        <f t="shared" si="0"/>
        <v>9.8863869084258205E-2</v>
      </c>
      <c r="G6" s="16" t="s">
        <v>1</v>
      </c>
      <c r="H6"/>
      <c r="I6" s="24"/>
      <c r="J6" s="24"/>
      <c r="K6" s="25"/>
      <c r="L6" s="25"/>
      <c r="M6" s="25"/>
    </row>
    <row r="7" spans="1:15" x14ac:dyDescent="0.25">
      <c r="A7" s="43" t="s">
        <v>8</v>
      </c>
      <c r="B7" s="40"/>
      <c r="C7" s="17"/>
      <c r="D7" s="36"/>
      <c r="E7" s="33">
        <v>4037285</v>
      </c>
      <c r="F7" s="34">
        <f t="shared" si="0"/>
        <v>6.1247841576371462E-2</v>
      </c>
      <c r="G7" s="15">
        <v>0</v>
      </c>
      <c r="H7"/>
      <c r="I7" s="24"/>
      <c r="J7" s="24"/>
      <c r="K7" s="25"/>
      <c r="L7" s="25"/>
      <c r="M7" s="24"/>
    </row>
    <row r="8" spans="1:15" x14ac:dyDescent="0.25">
      <c r="A8" s="44" t="s">
        <v>9</v>
      </c>
      <c r="B8" s="41"/>
      <c r="C8" s="18"/>
      <c r="D8" s="31"/>
      <c r="E8" s="38">
        <v>4324202</v>
      </c>
      <c r="F8" s="34">
        <f t="shared" si="0"/>
        <v>7.1066818418813626E-2</v>
      </c>
      <c r="G8" s="16">
        <v>0</v>
      </c>
      <c r="H8"/>
      <c r="I8" s="24"/>
      <c r="J8" s="24"/>
      <c r="K8" s="24"/>
      <c r="L8" s="24"/>
      <c r="M8" s="24"/>
    </row>
    <row r="9" spans="1:15" x14ac:dyDescent="0.25">
      <c r="A9" s="43" t="s">
        <v>10</v>
      </c>
      <c r="B9" s="40"/>
      <c r="C9" s="17"/>
      <c r="D9" s="36"/>
      <c r="E9" s="33">
        <v>4542529</v>
      </c>
      <c r="F9" s="34">
        <f t="shared" si="0"/>
        <v>5.0489546973060004E-2</v>
      </c>
      <c r="G9" s="15">
        <v>3898119</v>
      </c>
      <c r="H9"/>
      <c r="I9" s="29"/>
      <c r="J9" s="24"/>
      <c r="K9" s="24"/>
      <c r="L9" s="29"/>
      <c r="M9" s="24"/>
    </row>
    <row r="10" spans="1:15" ht="15.75" customHeight="1" x14ac:dyDescent="0.25">
      <c r="A10" s="44" t="s">
        <v>11</v>
      </c>
      <c r="B10" s="41"/>
      <c r="C10" s="18"/>
      <c r="D10" s="31"/>
      <c r="E10" s="38">
        <v>4557628</v>
      </c>
      <c r="F10" s="34">
        <f t="shared" si="0"/>
        <v>3.3239193409662325E-3</v>
      </c>
      <c r="I10" s="26"/>
      <c r="J10" s="26"/>
      <c r="K10" s="26"/>
      <c r="L10" s="26"/>
      <c r="M10" s="26"/>
    </row>
    <row r="11" spans="1:15" ht="15.75" thickBot="1" x14ac:dyDescent="0.3">
      <c r="A11" s="45" t="s">
        <v>12</v>
      </c>
      <c r="B11" s="42"/>
      <c r="C11" s="20"/>
      <c r="D11" s="37"/>
      <c r="E11" s="39">
        <v>4612126</v>
      </c>
      <c r="F11" s="35">
        <f t="shared" si="0"/>
        <v>1.1957535805906055E-2</v>
      </c>
      <c r="H11" s="64">
        <f>AVERAGE(F4:F11)</f>
        <v>4.2651876067523548E-2</v>
      </c>
      <c r="I11" s="27"/>
      <c r="J11" s="27"/>
      <c r="K11" s="27"/>
      <c r="L11" s="27"/>
      <c r="M11" s="27"/>
    </row>
    <row r="12" spans="1:15" ht="15.75" thickTop="1" x14ac:dyDescent="0.25">
      <c r="A12" s="68" t="s">
        <v>13</v>
      </c>
      <c r="B12" s="69"/>
      <c r="C12" s="70"/>
      <c r="D12" s="71"/>
      <c r="E12" s="72">
        <v>5202404</v>
      </c>
      <c r="F12" s="73">
        <f t="shared" si="0"/>
        <v>0.12798392758567306</v>
      </c>
      <c r="G12" s="74"/>
      <c r="H12" s="75"/>
      <c r="I12" s="76"/>
      <c r="J12" s="77">
        <f>E12-I12</f>
        <v>5202404</v>
      </c>
      <c r="K12" s="76">
        <f>E11*1.09</f>
        <v>5027217.3400000008</v>
      </c>
      <c r="L12" s="77">
        <f>J12-K12</f>
        <v>175186.65999999922</v>
      </c>
      <c r="M12" s="78">
        <f>L12+I12</f>
        <v>175186.65999999922</v>
      </c>
      <c r="N12" s="107">
        <f>M12/E12</f>
        <v>3.3674174477798961E-2</v>
      </c>
      <c r="O12" s="19"/>
    </row>
    <row r="13" spans="1:15" x14ac:dyDescent="0.25">
      <c r="A13" s="79" t="s">
        <v>14</v>
      </c>
      <c r="B13" s="40"/>
      <c r="C13" s="17"/>
      <c r="D13" s="36"/>
      <c r="E13" s="33">
        <v>6591842.3600000003</v>
      </c>
      <c r="F13" s="67">
        <f>(E13-E12)/E12</f>
        <v>0.26707621322757719</v>
      </c>
      <c r="G13" s="5"/>
      <c r="H13" s="21"/>
      <c r="I13" s="30">
        <v>250000</v>
      </c>
      <c r="J13" s="28">
        <f t="shared" ref="J13:J16" si="1">E13-I13</f>
        <v>6341842.3600000003</v>
      </c>
      <c r="K13" s="30">
        <f>+K12*1.09</f>
        <v>5479666.9006000012</v>
      </c>
      <c r="L13" s="28">
        <f t="shared" ref="L13:L16" si="2">J13-K13</f>
        <v>862175.45939999912</v>
      </c>
      <c r="M13" s="80">
        <f>L13+I13</f>
        <v>1112175.4593999991</v>
      </c>
      <c r="N13" s="97"/>
      <c r="O13" s="19"/>
    </row>
    <row r="14" spans="1:15" x14ac:dyDescent="0.25">
      <c r="A14" s="81" t="s">
        <v>15</v>
      </c>
      <c r="B14" s="41"/>
      <c r="C14" s="18"/>
      <c r="D14" s="31"/>
      <c r="E14" s="38">
        <v>9003630</v>
      </c>
      <c r="F14" s="67">
        <f t="shared" si="0"/>
        <v>0.3658745929112297</v>
      </c>
      <c r="G14" s="5"/>
      <c r="H14" s="21"/>
      <c r="I14" s="30">
        <v>500000</v>
      </c>
      <c r="J14" s="28">
        <f t="shared" si="1"/>
        <v>8503630</v>
      </c>
      <c r="K14" s="30">
        <f>+K13*1.09</f>
        <v>5972836.9216540018</v>
      </c>
      <c r="L14" s="28">
        <f t="shared" si="2"/>
        <v>2530793.0783459982</v>
      </c>
      <c r="M14" s="80">
        <f t="shared" ref="M14:M16" si="3">L14+I14</f>
        <v>3030793.0783459982</v>
      </c>
      <c r="N14" s="46"/>
      <c r="O14" s="61" t="s">
        <v>36</v>
      </c>
    </row>
    <row r="15" spans="1:15" x14ac:dyDescent="0.25">
      <c r="A15" s="79" t="s">
        <v>16</v>
      </c>
      <c r="B15" s="40"/>
      <c r="C15" s="17"/>
      <c r="D15" s="36"/>
      <c r="E15" s="33">
        <v>9944241.25</v>
      </c>
      <c r="F15" s="67">
        <f t="shared" si="0"/>
        <v>0.10447022478711364</v>
      </c>
      <c r="G15" s="5"/>
      <c r="H15" s="21"/>
      <c r="I15" s="30">
        <v>1400000</v>
      </c>
      <c r="J15" s="28">
        <f t="shared" si="1"/>
        <v>8544241.25</v>
      </c>
      <c r="K15" s="30">
        <f>+K14*1.09</f>
        <v>6510392.2446028627</v>
      </c>
      <c r="L15" s="28">
        <f t="shared" si="2"/>
        <v>2033849.0053971373</v>
      </c>
      <c r="M15" s="80">
        <f t="shared" si="3"/>
        <v>3433849.0053971373</v>
      </c>
      <c r="N15" s="19"/>
      <c r="O15" s="19"/>
    </row>
    <row r="16" spans="1:15" ht="15.75" thickBot="1" x14ac:dyDescent="0.3">
      <c r="A16" s="82" t="s">
        <v>17</v>
      </c>
      <c r="B16" s="83"/>
      <c r="C16" s="84"/>
      <c r="D16" s="85"/>
      <c r="E16" s="86">
        <v>19470786.800000001</v>
      </c>
      <c r="F16" s="87">
        <f t="shared" si="0"/>
        <v>0.95799622218537794</v>
      </c>
      <c r="G16" s="88"/>
      <c r="H16" s="89">
        <f>AVERAGE(F12:F16)</f>
        <v>0.36468023613939432</v>
      </c>
      <c r="I16" s="90">
        <v>2000000</v>
      </c>
      <c r="J16" s="91">
        <f t="shared" si="1"/>
        <v>17470786.800000001</v>
      </c>
      <c r="K16" s="90">
        <f>+K15*1.09</f>
        <v>7096327.5466171205</v>
      </c>
      <c r="L16" s="91">
        <f t="shared" si="2"/>
        <v>10374459.25338288</v>
      </c>
      <c r="M16" s="108">
        <f t="shared" si="3"/>
        <v>12374459.25338288</v>
      </c>
      <c r="N16" s="46"/>
      <c r="O16" s="19"/>
    </row>
    <row r="17" spans="1:15" ht="15.75" customHeight="1" thickTop="1" thickBot="1" x14ac:dyDescent="0.3">
      <c r="A17" s="2"/>
      <c r="B17" s="2"/>
      <c r="C17" s="2"/>
      <c r="D17" s="2"/>
      <c r="E17" s="98">
        <f>E16-166384</f>
        <v>19304402.800000001</v>
      </c>
      <c r="F17" s="2" t="s">
        <v>52</v>
      </c>
      <c r="G17" s="47" t="e">
        <f>SUM(G9,#REF!,#REF!,#REF!,#REF!)</f>
        <v>#REF!</v>
      </c>
      <c r="H17" s="14"/>
      <c r="I17" s="19"/>
      <c r="J17" s="19"/>
      <c r="M17" s="109" t="s">
        <v>56</v>
      </c>
      <c r="N17" s="109" t="s">
        <v>57</v>
      </c>
    </row>
    <row r="18" spans="1:15" ht="18" customHeight="1" thickTop="1" x14ac:dyDescent="0.35">
      <c r="A18" s="119"/>
      <c r="B18" s="119"/>
      <c r="C18" s="119"/>
      <c r="D18" s="7"/>
      <c r="E18" s="48"/>
      <c r="F18" s="7"/>
      <c r="G18" s="6"/>
      <c r="H18" s="7"/>
      <c r="I18" s="104">
        <v>8.5499992943307707E-3</v>
      </c>
      <c r="J18" s="19"/>
      <c r="K18" s="105" t="s">
        <v>53</v>
      </c>
      <c r="L18" s="106">
        <v>0.82</v>
      </c>
      <c r="M18" s="113">
        <f>M16*L18</f>
        <v>10147056.587773962</v>
      </c>
      <c r="N18" s="114">
        <f>M18/12</f>
        <v>845588.04898116353</v>
      </c>
      <c r="O18" s="115" t="s">
        <v>55</v>
      </c>
    </row>
    <row r="19" spans="1:15" ht="15.75" thickBot="1" x14ac:dyDescent="0.3">
      <c r="A19" s="5"/>
      <c r="B19" s="5"/>
      <c r="C19" s="5"/>
      <c r="D19" s="5"/>
      <c r="E19" s="5"/>
      <c r="F19" s="5"/>
      <c r="I19" s="19"/>
      <c r="J19" s="19"/>
      <c r="K19" s="19"/>
      <c r="L19" s="19"/>
      <c r="M19" s="116">
        <f>M42</f>
        <v>203543.4014768065</v>
      </c>
      <c r="N19" s="117">
        <f>M19/12</f>
        <v>16961.950123067207</v>
      </c>
      <c r="O19" s="118" t="s">
        <v>58</v>
      </c>
    </row>
    <row r="20" spans="1:15" ht="16.5" thickTop="1" thickBot="1" x14ac:dyDescent="0.3">
      <c r="M20" s="110">
        <f>M18-M19</f>
        <v>9943513.1862971559</v>
      </c>
      <c r="N20" s="111">
        <f>N18-N19</f>
        <v>828626.09885809629</v>
      </c>
      <c r="O20" s="112" t="s">
        <v>59</v>
      </c>
    </row>
    <row r="21" spans="1:15" ht="15.75" thickTop="1" x14ac:dyDescent="0.25">
      <c r="C21" s="8">
        <v>657845</v>
      </c>
      <c r="E21" s="9"/>
    </row>
    <row r="22" spans="1:15" x14ac:dyDescent="0.25">
      <c r="C22" s="10">
        <v>150000</v>
      </c>
      <c r="E22" s="9"/>
    </row>
    <row r="23" spans="1:15" x14ac:dyDescent="0.25">
      <c r="C23" s="11">
        <f>SUM(C21:C22)</f>
        <v>807845</v>
      </c>
    </row>
    <row r="24" spans="1:15" ht="15.75" thickBot="1" x14ac:dyDescent="0.3">
      <c r="C24" s="12">
        <f>C23*1.1</f>
        <v>888629.50000000012</v>
      </c>
      <c r="D24" s="4" t="s">
        <v>2</v>
      </c>
    </row>
    <row r="26" spans="1:15" x14ac:dyDescent="0.25">
      <c r="A26"/>
      <c r="B26"/>
      <c r="C26"/>
      <c r="D26"/>
      <c r="E26"/>
      <c r="F26"/>
    </row>
    <row r="27" spans="1:15" x14ac:dyDescent="0.25">
      <c r="A27"/>
      <c r="B27"/>
      <c r="C27"/>
      <c r="D27"/>
      <c r="E27"/>
      <c r="F27"/>
    </row>
    <row r="28" spans="1:15" x14ac:dyDescent="0.25">
      <c r="A28"/>
      <c r="B28"/>
      <c r="C28"/>
      <c r="D28"/>
      <c r="E28"/>
      <c r="F28"/>
    </row>
    <row r="29" spans="1:15" x14ac:dyDescent="0.25">
      <c r="B29"/>
      <c r="C29"/>
      <c r="D29"/>
      <c r="E29"/>
      <c r="F29"/>
    </row>
    <row r="30" spans="1:15" x14ac:dyDescent="0.25">
      <c r="B30"/>
      <c r="C30"/>
      <c r="D30"/>
      <c r="E30"/>
      <c r="F30"/>
    </row>
    <row r="31" spans="1:15" x14ac:dyDescent="0.25">
      <c r="A31" s="5" t="s">
        <v>18</v>
      </c>
      <c r="B31"/>
      <c r="C31"/>
      <c r="D31"/>
      <c r="E31"/>
      <c r="F31"/>
    </row>
    <row r="32" spans="1:15" x14ac:dyDescent="0.25">
      <c r="A32" s="5" t="s">
        <v>24</v>
      </c>
      <c r="B32"/>
      <c r="C32"/>
      <c r="D32"/>
      <c r="E32"/>
      <c r="F32"/>
      <c r="J32" s="66">
        <f>+E11-E3</f>
        <v>1296647</v>
      </c>
      <c r="K32" s="4" t="s">
        <v>38</v>
      </c>
    </row>
    <row r="33" spans="1:22" x14ac:dyDescent="0.25">
      <c r="A33" s="5" t="s">
        <v>20</v>
      </c>
      <c r="B33"/>
      <c r="C33"/>
      <c r="D33"/>
      <c r="E33"/>
      <c r="F33"/>
      <c r="K33" s="5"/>
      <c r="L33" s="62"/>
      <c r="M33" s="5"/>
      <c r="N33" s="63"/>
    </row>
    <row r="34" spans="1:22" x14ac:dyDescent="0.25">
      <c r="B34"/>
      <c r="C34"/>
      <c r="D34"/>
      <c r="E34"/>
      <c r="F34"/>
      <c r="L34" s="62"/>
      <c r="M34" s="5"/>
      <c r="N34" s="63"/>
      <c r="P34" s="1"/>
    </row>
    <row r="35" spans="1:22" x14ac:dyDescent="0.25">
      <c r="B35"/>
      <c r="C35"/>
      <c r="D35"/>
      <c r="E35"/>
      <c r="F35"/>
      <c r="J35" s="1" t="s">
        <v>42</v>
      </c>
      <c r="L35" s="62"/>
      <c r="M35" s="5"/>
      <c r="N35" s="103" t="s">
        <v>49</v>
      </c>
      <c r="P35" s="3"/>
    </row>
    <row r="36" spans="1:22" x14ac:dyDescent="0.25">
      <c r="A36"/>
      <c r="B36"/>
      <c r="C36"/>
      <c r="D36"/>
      <c r="E36"/>
      <c r="F36"/>
      <c r="J36" s="1" t="s">
        <v>47</v>
      </c>
      <c r="K36" s="1"/>
      <c r="L36" s="102">
        <v>2.5000000000000001E-2</v>
      </c>
      <c r="M36" s="102">
        <v>2.5167139464904318E-2</v>
      </c>
      <c r="N36" s="103" t="s">
        <v>50</v>
      </c>
      <c r="P36" s="3"/>
    </row>
    <row r="37" spans="1:22" x14ac:dyDescent="0.25">
      <c r="A37"/>
      <c r="B37"/>
      <c r="C37"/>
      <c r="D37"/>
      <c r="E37"/>
      <c r="F37"/>
      <c r="J37" s="93" t="s">
        <v>46</v>
      </c>
      <c r="K37" s="93" t="s">
        <v>14</v>
      </c>
      <c r="L37" s="93" t="s">
        <v>15</v>
      </c>
      <c r="M37" s="93" t="s">
        <v>16</v>
      </c>
      <c r="N37" s="103" t="s">
        <v>51</v>
      </c>
      <c r="P37" s="3"/>
      <c r="Q37" s="5"/>
      <c r="R37" s="5"/>
      <c r="S37" s="5"/>
      <c r="T37" s="5"/>
      <c r="U37" s="5"/>
      <c r="V37" s="5"/>
    </row>
    <row r="38" spans="1:22" x14ac:dyDescent="0.25">
      <c r="A38"/>
      <c r="B38"/>
      <c r="C38"/>
      <c r="D38"/>
      <c r="E38"/>
      <c r="F38"/>
      <c r="J38" s="95" t="s">
        <v>43</v>
      </c>
      <c r="K38" s="96">
        <v>7015000</v>
      </c>
      <c r="L38" s="96">
        <f>K38*(1+L$36)</f>
        <v>7190374.9999999991</v>
      </c>
      <c r="M38" s="96">
        <f>L38*(1+M$36)</f>
        <v>7371336.1704299599</v>
      </c>
      <c r="Q38" s="5"/>
      <c r="R38" s="5"/>
      <c r="S38" s="5"/>
      <c r="T38" s="5"/>
      <c r="U38" s="5"/>
      <c r="V38" s="5"/>
    </row>
    <row r="39" spans="1:22" x14ac:dyDescent="0.25">
      <c r="A39"/>
      <c r="B39"/>
      <c r="C39"/>
      <c r="D39"/>
      <c r="E39"/>
      <c r="F39"/>
      <c r="J39" s="4" t="s">
        <v>44</v>
      </c>
      <c r="K39" s="92">
        <v>288000</v>
      </c>
      <c r="L39" s="92">
        <f>K39*(1+L$36)</f>
        <v>295200</v>
      </c>
      <c r="M39" s="92">
        <f>L39*(1+M$36)</f>
        <v>302629.33957003971</v>
      </c>
      <c r="O39" s="1"/>
      <c r="Q39" s="5"/>
      <c r="R39" s="5"/>
      <c r="S39" s="5"/>
      <c r="T39" s="5"/>
      <c r="U39" s="5"/>
      <c r="V39" s="5"/>
    </row>
    <row r="40" spans="1:22" ht="15.75" thickBot="1" x14ac:dyDescent="0.3">
      <c r="A40"/>
      <c r="B40"/>
      <c r="C40"/>
      <c r="D40"/>
      <c r="E40"/>
      <c r="F40"/>
      <c r="J40" s="4" t="s">
        <v>45</v>
      </c>
      <c r="K40" s="94">
        <f>SUM(K38:K39)</f>
        <v>7303000</v>
      </c>
      <c r="L40" s="94">
        <f>SUM(L38:L39)</f>
        <v>7485574.9999999991</v>
      </c>
      <c r="M40" s="99">
        <f>SUM(M38:M39)</f>
        <v>7673965.5099999998</v>
      </c>
      <c r="N40" s="101" t="s">
        <v>48</v>
      </c>
      <c r="O40" s="100"/>
      <c r="Q40" s="5"/>
      <c r="R40" s="5"/>
      <c r="S40" s="5"/>
      <c r="T40" s="5"/>
      <c r="U40" s="5"/>
      <c r="V40" s="5"/>
    </row>
    <row r="41" spans="1:22" ht="15.75" thickTop="1" x14ac:dyDescent="0.25">
      <c r="A41"/>
      <c r="B41"/>
      <c r="C41"/>
      <c r="D41"/>
      <c r="E41"/>
      <c r="F41"/>
      <c r="J41" s="4" t="s">
        <v>54</v>
      </c>
      <c r="K41" s="92">
        <f>K38*$N$12</f>
        <v>236224.33396175972</v>
      </c>
      <c r="L41" s="92">
        <f>L38*$N$12</f>
        <v>242129.94231080369</v>
      </c>
      <c r="M41" s="92">
        <f>M38*$N$12</f>
        <v>248223.6603375689</v>
      </c>
      <c r="Q41" s="5"/>
      <c r="R41" s="5"/>
      <c r="S41" s="5"/>
      <c r="T41" s="5"/>
      <c r="U41" s="5"/>
      <c r="V41" s="5"/>
    </row>
    <row r="42" spans="1:22" x14ac:dyDescent="0.25">
      <c r="A42"/>
      <c r="B42"/>
      <c r="C42"/>
      <c r="D42"/>
      <c r="E42"/>
      <c r="F42"/>
      <c r="J42" s="105" t="s">
        <v>53</v>
      </c>
      <c r="K42" s="92">
        <f>K41*$L$18</f>
        <v>193703.95384864297</v>
      </c>
      <c r="L42" s="92">
        <f>L41*$L$18</f>
        <v>198546.55269485901</v>
      </c>
      <c r="M42" s="92">
        <f>M41*$L$18</f>
        <v>203543.4014768065</v>
      </c>
      <c r="Q42" s="5"/>
      <c r="R42" s="5"/>
      <c r="S42" s="5"/>
      <c r="T42" s="5"/>
      <c r="U42" s="5"/>
      <c r="V42" s="5"/>
    </row>
    <row r="43" spans="1:22" x14ac:dyDescent="0.25">
      <c r="B43"/>
      <c r="C43"/>
      <c r="D43"/>
      <c r="E43"/>
      <c r="F43"/>
      <c r="Q43" s="5"/>
      <c r="R43" s="5"/>
      <c r="S43" s="5"/>
      <c r="T43" s="5"/>
      <c r="U43" s="5"/>
      <c r="V43" s="5"/>
    </row>
    <row r="44" spans="1:22" x14ac:dyDescent="0.25">
      <c r="B44"/>
      <c r="C44"/>
      <c r="D44"/>
      <c r="E44"/>
      <c r="F44"/>
      <c r="Q44" s="5"/>
      <c r="R44" s="5"/>
      <c r="S44" s="5"/>
      <c r="T44" s="5"/>
      <c r="U44" s="5"/>
      <c r="V44" s="5"/>
    </row>
    <row r="45" spans="1:22" x14ac:dyDescent="0.25">
      <c r="B45"/>
      <c r="C45"/>
      <c r="D45"/>
      <c r="E45"/>
      <c r="F45"/>
      <c r="Q45" s="5"/>
      <c r="R45" s="5"/>
      <c r="S45" s="5"/>
      <c r="T45" s="5"/>
      <c r="U45" s="5"/>
      <c r="V45" s="5"/>
    </row>
    <row r="46" spans="1:22" x14ac:dyDescent="0.25">
      <c r="B46"/>
      <c r="C46"/>
      <c r="D46"/>
      <c r="E46"/>
      <c r="F46"/>
      <c r="Q46" s="5"/>
      <c r="R46" s="5"/>
      <c r="S46" s="5"/>
      <c r="T46" s="5"/>
      <c r="U46" s="5"/>
      <c r="V46" s="5"/>
    </row>
    <row r="47" spans="1:22" x14ac:dyDescent="0.25">
      <c r="B47"/>
      <c r="C47"/>
      <c r="D47"/>
      <c r="E47"/>
      <c r="F47"/>
      <c r="Q47" s="5"/>
      <c r="R47" s="5"/>
      <c r="S47" s="5"/>
      <c r="T47" s="5"/>
      <c r="U47" s="5"/>
      <c r="V47" s="5"/>
    </row>
    <row r="48" spans="1:22" x14ac:dyDescent="0.25">
      <c r="B48"/>
      <c r="C48"/>
      <c r="D48"/>
      <c r="E48"/>
      <c r="F48"/>
      <c r="Q48" s="5"/>
      <c r="R48" s="5"/>
      <c r="S48" s="5"/>
      <c r="T48" s="5"/>
      <c r="U48" s="5"/>
      <c r="V48" s="5"/>
    </row>
    <row r="49" spans="1:11" x14ac:dyDescent="0.25">
      <c r="B49"/>
      <c r="C49"/>
      <c r="D49"/>
      <c r="E49"/>
      <c r="F49"/>
    </row>
    <row r="50" spans="1:11" x14ac:dyDescent="0.25">
      <c r="A50"/>
      <c r="B50"/>
      <c r="C50"/>
      <c r="D50"/>
      <c r="E50"/>
      <c r="F50"/>
    </row>
    <row r="51" spans="1:11" x14ac:dyDescent="0.25">
      <c r="B51" s="13"/>
    </row>
    <row r="52" spans="1:11" x14ac:dyDescent="0.25">
      <c r="B52" s="9"/>
    </row>
    <row r="53" spans="1:11" x14ac:dyDescent="0.25">
      <c r="B53" s="9"/>
    </row>
    <row r="54" spans="1:11" x14ac:dyDescent="0.25">
      <c r="B54" s="9"/>
    </row>
    <row r="55" spans="1:11" x14ac:dyDescent="0.25">
      <c r="B55" s="9"/>
    </row>
    <row r="56" spans="1:11" x14ac:dyDescent="0.25">
      <c r="B56" s="9"/>
    </row>
    <row r="57" spans="1:11" x14ac:dyDescent="0.25">
      <c r="A57" s="4" t="s">
        <v>19</v>
      </c>
    </row>
    <row r="58" spans="1:11" x14ac:dyDescent="0.25">
      <c r="A58" s="4" t="s">
        <v>21</v>
      </c>
      <c r="J58" s="65">
        <f>+E16-E11</f>
        <v>14858660.800000001</v>
      </c>
      <c r="K58" s="4" t="s">
        <v>38</v>
      </c>
    </row>
    <row r="59" spans="1:11" x14ac:dyDescent="0.25">
      <c r="A59" s="4" t="s">
        <v>22</v>
      </c>
    </row>
  </sheetData>
  <mergeCells count="1">
    <mergeCell ref="A18:C18"/>
  </mergeCells>
  <pageMargins left="0.7" right="0.7" top="0.75" bottom="0.75" header="0.3" footer="0.3"/>
  <pageSetup scale="78" orientation="landscape" r:id="rId1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CD195D9D6ABA44485911EF045491776" ma:contentTypeVersion="24" ma:contentTypeDescription="" ma:contentTypeScope="" ma:versionID="39b5cf25c9ca80bf4961d51db2174ee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 for Accounting Order</CaseType>
    <IndustryCode xmlns="dc463f71-b30c-4ab2-9473-d307f9d35888">140</IndustryCode>
    <CaseStatus xmlns="dc463f71-b30c-4ab2-9473-d307f9d35888">Pending</CaseStatus>
    <OpenedDate xmlns="dc463f71-b30c-4ab2-9473-d307f9d35888">2023-12-22T08:00:00+00:00</OpenedDate>
    <SignificantOrder xmlns="dc463f71-b30c-4ab2-9473-d307f9d35888">false</SignificantOrder>
    <Date1 xmlns="dc463f71-b30c-4ab2-9473-d307f9d35888">2023-12-22T08:00:00+00:00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231048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79412D0-D3B0-4E15-A330-9BA988AFB78F}"/>
</file>

<file path=customXml/itemProps2.xml><?xml version="1.0" encoding="utf-8"?>
<ds:datastoreItem xmlns:ds="http://schemas.openxmlformats.org/officeDocument/2006/customXml" ds:itemID="{F530FA64-C234-43C5-BF72-0CB712CF585D}"/>
</file>

<file path=customXml/itemProps3.xml><?xml version="1.0" encoding="utf-8"?>
<ds:datastoreItem xmlns:ds="http://schemas.openxmlformats.org/officeDocument/2006/customXml" ds:itemID="{4CDDD60B-4F77-486B-9287-2569922D1982}"/>
</file>

<file path=customXml/itemProps4.xml><?xml version="1.0" encoding="utf-8"?>
<ds:datastoreItem xmlns:ds="http://schemas.openxmlformats.org/officeDocument/2006/customXml" ds:itemID="{5FB05875-5020-41F1-ADFC-9A2EC573B4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Yount</dc:creator>
  <cp:lastModifiedBy>Free, Susan</cp:lastModifiedBy>
  <cp:lastPrinted>2023-12-17T19:48:28Z</cp:lastPrinted>
  <dcterms:created xsi:type="dcterms:W3CDTF">2017-07-05T22:06:55Z</dcterms:created>
  <dcterms:modified xsi:type="dcterms:W3CDTF">2023-12-22T20:45:50Z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fWorkbookId">
    <vt:lpwstr>dbcb2b72-7598-4837-a046-c9be0d0d4c10</vt:lpwstr>
  </property>
  <property fmtid="{D5CDD505-2E9C-101B-9397-08002B2CF9AE}" pid="3" name="ContentTypeId">
    <vt:lpwstr>0x0101006E56B4D1795A2E4DB2F0B01679ED314A000CD195D9D6ABA44485911EF045491776</vt:lpwstr>
  </property>
  <property fmtid="{D5CDD505-2E9C-101B-9397-08002B2CF9AE}" pid="4" name="_docset_NoMedatataSyncRequired">
    <vt:lpwstr>False</vt:lpwstr>
  </property>
</Properties>
</file>