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ge G-51\2023\FSC CRD G-51 12.01.2023\"/>
    </mc:Choice>
  </mc:AlternateContent>
  <xr:revisionPtr revIDLastSave="0" documentId="13_ncr:1_{1D91AC5C-22E3-4A50-BE46-4F9C31DD21C0}" xr6:coauthVersionLast="47" xr6:coauthVersionMax="47" xr10:uidLastSave="{00000000-0000-0000-0000-000000000000}"/>
  <workbookProtection workbookAlgorithmName="SHA-512" workbookHashValue="I/XQK6ZyHM0kDqiEBwTlq13FDI84szuUxg1aI8Kea3mNZHSAGVjUM8b5G+ZDDL0Fq3SKbJLbJPGIqvWwq6faCQ==" workbookSaltValue="g7TzDkFlsZJvg1Tn05LOeA=="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<sst xmlns="http://schemas.openxmlformats.org/spreadsheetml/2006/main" count="609" uniqueCount="293">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</sst>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M16" sqref="M16"/>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5" t="s">
        <v>0</v>
      </c>
      <c r="B1" s="225"/>
      <c r="C1" s="225"/>
      <c r="D1" s="225"/>
      <c r="E1" s="225"/>
      <c r="F1" s="225"/>
    </row>
    <row r="2" spans="1:6" ht="26.25" customHeight="1" x14ac:dyDescent="0.2">
      <c r="A2" s="238" t="s">
        <v>1</v>
      </c>
      <c r="B2" s="239"/>
      <c r="C2" s="58" t="s">
        <v>2</v>
      </c>
      <c r="D2" s="235" t="s">
        <v>168</v>
      </c>
      <c r="E2" s="235"/>
      <c r="F2" s="235"/>
    </row>
    <row r="3" spans="1:6" ht="5.25" customHeight="1" x14ac:dyDescent="0.2">
      <c r="A3" s="240"/>
      <c r="B3" s="241"/>
      <c r="C3" s="59"/>
      <c r="D3" s="59"/>
      <c r="F3" s="59"/>
    </row>
    <row r="4" spans="1:6" x14ac:dyDescent="0.2">
      <c r="A4" s="240"/>
      <c r="B4" s="241"/>
      <c r="C4" s="60" t="s">
        <v>4</v>
      </c>
      <c r="D4" s="237">
        <v>45261</v>
      </c>
      <c r="E4" s="237"/>
      <c r="F4" s="237"/>
    </row>
    <row r="5" spans="1:6" ht="5.25" customHeight="1" x14ac:dyDescent="0.2">
      <c r="A5" s="240"/>
      <c r="B5" s="241"/>
      <c r="C5" s="59"/>
      <c r="D5" s="59"/>
      <c r="F5" s="59"/>
    </row>
    <row r="6" spans="1:6" x14ac:dyDescent="0.2">
      <c r="A6" s="240"/>
      <c r="B6" s="241"/>
      <c r="C6" s="60" t="s">
        <v>5</v>
      </c>
      <c r="D6" s="248">
        <v>117709</v>
      </c>
      <c r="E6" s="248"/>
      <c r="F6" s="248"/>
    </row>
    <row r="7" spans="1:6" x14ac:dyDescent="0.2">
      <c r="A7" s="242"/>
      <c r="B7" s="242"/>
      <c r="C7" s="242"/>
      <c r="D7" s="242"/>
      <c r="E7" s="242"/>
      <c r="F7" s="242"/>
    </row>
    <row r="8" spans="1:6" ht="28.5" customHeight="1" x14ac:dyDescent="0.2">
      <c r="A8" s="238" t="s">
        <v>6</v>
      </c>
      <c r="B8" s="239"/>
      <c r="C8" s="61" t="s">
        <v>7</v>
      </c>
      <c r="D8" s="250">
        <f>IF(AND(D2&gt;"", D4&gt;0, D6&gt;0), F45, 0)</f>
        <v>2.739217E-2</v>
      </c>
      <c r="E8" s="250"/>
      <c r="F8" s="250"/>
    </row>
    <row r="9" spans="1:6" ht="5.25" customHeight="1" x14ac:dyDescent="0.2">
      <c r="A9" s="240"/>
      <c r="B9" s="241"/>
      <c r="C9" s="62"/>
      <c r="D9" s="62"/>
      <c r="E9" s="62"/>
      <c r="F9" s="62"/>
    </row>
    <row r="10" spans="1:6" ht="29.25" customHeight="1" x14ac:dyDescent="0.2">
      <c r="A10" s="240"/>
      <c r="B10" s="241"/>
      <c r="C10" s="61" t="s">
        <v>8</v>
      </c>
      <c r="D10" s="236">
        <f>IF(AND(D2&gt;"", D4&gt;0, D6&gt;0), IF(F45&lt;F61, F45,F61), 0)</f>
        <v>1.6078872929597563E-2</v>
      </c>
      <c r="E10" s="236"/>
      <c r="F10" s="236"/>
    </row>
    <row r="11" spans="1:6" ht="5.25" customHeight="1" x14ac:dyDescent="0.2">
      <c r="A11" s="240"/>
      <c r="B11" s="241"/>
      <c r="C11" s="62"/>
      <c r="D11" s="62"/>
      <c r="E11" s="62"/>
      <c r="F11" s="62"/>
    </row>
    <row r="12" spans="1:6" ht="39" customHeight="1" x14ac:dyDescent="0.2">
      <c r="A12" s="240"/>
      <c r="B12" s="241"/>
      <c r="C12" s="249"/>
      <c r="D12" s="249"/>
      <c r="E12" s="249"/>
      <c r="F12" s="249"/>
    </row>
    <row r="13" spans="1:6" x14ac:dyDescent="0.2">
      <c r="A13" s="63"/>
      <c r="B13" s="64"/>
      <c r="C13" s="64"/>
      <c r="D13" s="65"/>
      <c r="E13" s="63"/>
      <c r="F13" s="63"/>
    </row>
    <row r="14" spans="1:6" ht="25.5" x14ac:dyDescent="0.2">
      <c r="A14" s="66" t="s">
        <v>9</v>
      </c>
      <c r="B14" s="59"/>
      <c r="C14" s="60"/>
      <c r="D14" s="59"/>
      <c r="F14" s="59"/>
    </row>
    <row r="15" spans="1:6" x14ac:dyDescent="0.2">
      <c r="A15" s="59">
        <v>1</v>
      </c>
      <c r="B15" s="226" t="s">
        <v>10</v>
      </c>
      <c r="C15" s="227"/>
      <c r="D15" s="227"/>
      <c r="E15" s="227"/>
      <c r="F15" s="228"/>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East</v>
      </c>
    </row>
    <row r="22" spans="1:8" x14ac:dyDescent="0.2">
      <c r="A22" s="59">
        <v>8</v>
      </c>
      <c r="B22" s="59"/>
      <c r="C22" s="60" t="s">
        <v>17</v>
      </c>
      <c r="D22" s="59"/>
      <c r="F22" s="67">
        <f>IF(D2="","",VLOOKUP(D2,CompanyInfo,7,FALSE ))</f>
        <v>0</v>
      </c>
    </row>
    <row r="23" spans="1:8" x14ac:dyDescent="0.2">
      <c r="A23" s="59">
        <v>9</v>
      </c>
      <c r="B23" s="59"/>
      <c r="C23" s="60"/>
      <c r="D23" s="59"/>
      <c r="F23" s="59"/>
    </row>
    <row r="24" spans="1:8" x14ac:dyDescent="0.2">
      <c r="A24" s="59">
        <v>10</v>
      </c>
      <c r="B24" s="229" t="s">
        <v>18</v>
      </c>
      <c r="C24" s="230"/>
      <c r="D24" s="230"/>
      <c r="E24" s="230"/>
      <c r="F24" s="231"/>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29" t="s">
        <v>27</v>
      </c>
      <c r="C31" s="230"/>
      <c r="D31" s="230"/>
      <c r="E31" s="230"/>
      <c r="F31" s="231"/>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4.8730000000000002</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2.0360000000000005</v>
      </c>
    </row>
    <row r="35" spans="1:6" x14ac:dyDescent="0.2">
      <c r="A35" s="59">
        <v>21</v>
      </c>
      <c r="C35" s="69" t="s">
        <v>33</v>
      </c>
      <c r="E35" s="59" t="s">
        <v>21</v>
      </c>
      <c r="F35" s="77">
        <f>+F33</f>
        <v>2.8369999999999997</v>
      </c>
    </row>
    <row r="36" spans="1:6" x14ac:dyDescent="0.2">
      <c r="A36" s="59">
        <v>22</v>
      </c>
      <c r="C36" s="57" t="s">
        <v>34</v>
      </c>
      <c r="E36" s="59" t="s">
        <v>23</v>
      </c>
      <c r="F36" s="71">
        <f>F34/F35</f>
        <v>0.71765949947127272</v>
      </c>
    </row>
    <row r="37" spans="1:6" x14ac:dyDescent="0.2">
      <c r="A37" s="59">
        <v>23</v>
      </c>
      <c r="C37" s="57" t="s">
        <v>24</v>
      </c>
      <c r="E37" s="59" t="s">
        <v>25</v>
      </c>
      <c r="F37" s="72">
        <v>100</v>
      </c>
    </row>
    <row r="38" spans="1:6" x14ac:dyDescent="0.2">
      <c r="A38" s="59">
        <v>24</v>
      </c>
      <c r="C38" s="57" t="s">
        <v>35</v>
      </c>
      <c r="E38" s="59" t="s">
        <v>23</v>
      </c>
      <c r="F38" s="73">
        <f>ROUND(F36,4)</f>
        <v>0.7177</v>
      </c>
    </row>
    <row r="39" spans="1:6" x14ac:dyDescent="0.2">
      <c r="A39" s="59">
        <v>25</v>
      </c>
    </row>
    <row r="40" spans="1:6" ht="56.25" customHeight="1" x14ac:dyDescent="0.2">
      <c r="A40" s="78">
        <v>26</v>
      </c>
      <c r="B40" s="232" t="s">
        <v>36</v>
      </c>
      <c r="C40" s="233"/>
      <c r="D40" s="233"/>
      <c r="E40" s="233"/>
      <c r="F40" s="234"/>
    </row>
    <row r="41" spans="1:6" x14ac:dyDescent="0.2">
      <c r="A41" s="59">
        <v>27</v>
      </c>
      <c r="C41" s="69" t="s">
        <v>37</v>
      </c>
      <c r="F41" s="79">
        <f>F29</f>
        <v>5.21E-2</v>
      </c>
    </row>
    <row r="42" spans="1:6" x14ac:dyDescent="0.2">
      <c r="A42" s="59">
        <v>28</v>
      </c>
      <c r="C42" s="69" t="s">
        <v>38</v>
      </c>
      <c r="E42" s="59" t="s">
        <v>25</v>
      </c>
      <c r="F42" s="80">
        <f>F38</f>
        <v>0.7177</v>
      </c>
    </row>
    <row r="43" spans="1:6" x14ac:dyDescent="0.2">
      <c r="A43" s="59">
        <v>29</v>
      </c>
      <c r="B43" s="57" t="s">
        <v>39</v>
      </c>
      <c r="C43" s="57" t="s">
        <v>40</v>
      </c>
      <c r="E43" s="59" t="s">
        <v>23</v>
      </c>
      <c r="F43" s="79">
        <f>F42*F41</f>
        <v>3.7392170000000002E-2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2.739217E-2</v>
      </c>
    </row>
    <row r="46" spans="1:6" ht="13.5" thickTop="1" x14ac:dyDescent="0.2">
      <c r="A46" s="59">
        <v>32</v>
      </c>
      <c r="C46" s="69"/>
    </row>
    <row r="47" spans="1:6" ht="64.5" customHeight="1" x14ac:dyDescent="0.2">
      <c r="A47" s="78">
        <v>33</v>
      </c>
      <c r="B47" s="245" t="s">
        <v>43</v>
      </c>
      <c r="C47" s="246"/>
      <c r="D47" s="246"/>
      <c r="E47" s="246"/>
      <c r="F47" s="247"/>
    </row>
    <row r="48" spans="1:6" x14ac:dyDescent="0.2">
      <c r="A48" s="59">
        <v>34</v>
      </c>
      <c r="C48" s="57" t="s">
        <v>44</v>
      </c>
      <c r="F48" s="79">
        <f>F45</f>
        <v>2.739217E-2</v>
      </c>
    </row>
    <row r="49" spans="1:7" x14ac:dyDescent="0.2">
      <c r="A49" s="59">
        <v>35</v>
      </c>
      <c r="C49" s="57" t="s">
        <v>45</v>
      </c>
      <c r="E49" s="59" t="s">
        <v>25</v>
      </c>
      <c r="F49" s="70">
        <f>F16</f>
        <v>100951</v>
      </c>
    </row>
    <row r="50" spans="1:7" x14ac:dyDescent="0.2">
      <c r="A50" s="59">
        <v>36</v>
      </c>
      <c r="C50" s="57" t="s">
        <v>46</v>
      </c>
      <c r="E50" s="59" t="s">
        <v>23</v>
      </c>
      <c r="F50" s="67">
        <f>F49*F48</f>
        <v>2765.26695367</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117709</v>
      </c>
    </row>
    <row r="54" spans="1:7" x14ac:dyDescent="0.2">
      <c r="A54" s="59">
        <v>40</v>
      </c>
      <c r="C54" s="57" t="s">
        <v>49</v>
      </c>
      <c r="E54" s="59" t="s">
        <v>23</v>
      </c>
      <c r="F54" s="67">
        <f>F53*F52</f>
        <v>6132.6388999999999</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2765.26695367</v>
      </c>
    </row>
    <row r="58" spans="1:7" x14ac:dyDescent="0.2">
      <c r="A58" s="59">
        <v>44</v>
      </c>
      <c r="C58" s="57" t="s">
        <v>53</v>
      </c>
      <c r="E58" s="59" t="s">
        <v>31</v>
      </c>
      <c r="F58" s="70">
        <f>F54</f>
        <v>6132.6388999999999</v>
      </c>
    </row>
    <row r="59" spans="1:7" x14ac:dyDescent="0.2">
      <c r="A59" s="59">
        <v>45</v>
      </c>
      <c r="C59" s="57" t="s">
        <v>54</v>
      </c>
      <c r="E59" s="59" t="s">
        <v>23</v>
      </c>
      <c r="F59" s="67">
        <f>F56+F57-F58</f>
        <v>1892.6280536699996</v>
      </c>
    </row>
    <row r="60" spans="1:7" x14ac:dyDescent="0.2">
      <c r="A60" s="59">
        <v>46</v>
      </c>
      <c r="C60" s="57" t="s">
        <v>55</v>
      </c>
      <c r="E60" s="59" t="s">
        <v>21</v>
      </c>
      <c r="F60" s="83">
        <f>F53</f>
        <v>117709</v>
      </c>
    </row>
    <row r="61" spans="1:7" ht="13.5" thickBot="1" x14ac:dyDescent="0.25">
      <c r="A61" s="59">
        <v>47</v>
      </c>
      <c r="C61" s="84" t="s">
        <v>56</v>
      </c>
      <c r="E61" s="59" t="s">
        <v>23</v>
      </c>
      <c r="F61" s="82">
        <f>IF(AND(D2&gt;"", D4&gt;0, D6&gt;0), IF(F60=0, 0, F59/F60), 0)</f>
        <v>1.6078872929597563E-2</v>
      </c>
    </row>
    <row r="62" spans="1:7" ht="13.5" thickTop="1" x14ac:dyDescent="0.2"/>
    <row r="63" spans="1:7" x14ac:dyDescent="0.2">
      <c r="A63" s="243">
        <f ca="1">NOW()</f>
        <v>45240.391733912038</v>
      </c>
      <c r="B63" s="243"/>
      <c r="C63" s="243"/>
      <c r="D63" s="244" t="s">
        <v>57</v>
      </c>
      <c r="E63" s="244"/>
      <c r="F63" s="244"/>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1" t="s">
        <v>59</v>
      </c>
      <c r="D4" s="251"/>
      <c r="E4" s="251"/>
      <c r="F4" s="251"/>
      <c r="G4" s="251"/>
      <c r="J4" s="37" t="s">
        <v>58</v>
      </c>
      <c r="L4" s="251" t="s">
        <v>60</v>
      </c>
      <c r="M4" s="251"/>
      <c r="N4" s="251"/>
      <c r="O4" s="251"/>
      <c r="P4" s="251"/>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W245" sqref="W245"/>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1" t="s">
        <v>70</v>
      </c>
      <c r="D3" s="251"/>
      <c r="E3" s="251"/>
      <c r="F3" s="251"/>
      <c r="G3" s="2"/>
      <c r="H3" s="2"/>
      <c r="I3" s="2"/>
      <c r="J3" s="2"/>
      <c r="K3" s="2"/>
      <c r="L3" s="2"/>
      <c r="N3" s="251" t="s">
        <v>71</v>
      </c>
      <c r="O3" s="251"/>
      <c r="P3" s="251"/>
      <c r="Q3" s="251"/>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3" t="s">
        <v>81</v>
      </c>
      <c r="AA1" s="253"/>
      <c r="AB1" s="253"/>
      <c r="AC1" s="253"/>
      <c r="AD1" s="253"/>
    </row>
    <row r="2" spans="2:33" x14ac:dyDescent="0.2">
      <c r="B2" s="5" t="s">
        <v>82</v>
      </c>
      <c r="Z2" s="217"/>
      <c r="AA2" s="217"/>
      <c r="AB2" s="217"/>
      <c r="AC2" s="217"/>
      <c r="AD2" s="217"/>
    </row>
    <row r="3" spans="2:33" x14ac:dyDescent="0.2">
      <c r="B3" s="5" t="s">
        <v>81</v>
      </c>
      <c r="Z3" s="253" t="s">
        <v>83</v>
      </c>
      <c r="AA3" s="253"/>
      <c r="AB3" s="253"/>
      <c r="AC3" s="253"/>
      <c r="AD3" s="253"/>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4" t="s">
        <v>85</v>
      </c>
      <c r="E10" s="254"/>
      <c r="F10" s="254"/>
      <c r="G10" s="255" t="s">
        <v>86</v>
      </c>
      <c r="H10" s="254"/>
      <c r="I10" s="254"/>
      <c r="K10" s="11"/>
      <c r="L10" s="11"/>
      <c r="M10" s="256" t="s">
        <v>87</v>
      </c>
      <c r="N10" s="256"/>
      <c r="O10" s="256"/>
      <c r="P10" s="256"/>
      <c r="Q10" s="256"/>
      <c r="R10" s="257"/>
      <c r="S10" s="260" t="s">
        <v>88</v>
      </c>
      <c r="T10" s="261"/>
      <c r="U10" s="261"/>
      <c r="V10" s="261"/>
      <c r="W10" s="261"/>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8" t="s">
        <v>92</v>
      </c>
      <c r="M12" s="258"/>
      <c r="N12" s="258"/>
      <c r="P12" s="258" t="s">
        <v>93</v>
      </c>
      <c r="Q12" s="258"/>
      <c r="R12" s="259"/>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2" t="s">
        <v>284</v>
      </c>
      <c r="D77" s="263"/>
      <c r="E77" s="170"/>
      <c r="F77" s="142"/>
      <c r="G77" s="143"/>
      <c r="H77" s="143"/>
      <c r="K77" s="165"/>
      <c r="M77" s="135"/>
    </row>
    <row r="78" spans="1:17" x14ac:dyDescent="0.2">
      <c r="B78" s="139"/>
      <c r="C78" s="264" t="s">
        <v>285</v>
      </c>
      <c r="D78" s="265"/>
      <c r="E78" s="170"/>
      <c r="F78" s="142"/>
      <c r="G78" s="143"/>
      <c r="H78" s="143"/>
      <c r="K78" s="165"/>
      <c r="M78" s="135"/>
    </row>
    <row r="79" spans="1:17" x14ac:dyDescent="0.2">
      <c r="B79" s="139"/>
      <c r="C79" s="266" t="s">
        <v>286</v>
      </c>
      <c r="D79" s="267"/>
      <c r="E79" s="170"/>
      <c r="F79" s="142"/>
      <c r="G79" s="143"/>
      <c r="H79" s="143"/>
      <c r="K79" s="165"/>
      <c r="L79" s="171">
        <f>+M76-K76</f>
        <v>999793</v>
      </c>
      <c r="M79" s="135">
        <f t="shared" si="2"/>
        <v>999793</v>
      </c>
    </row>
    <row r="80" spans="1:17" ht="15.75" thickBot="1" x14ac:dyDescent="0.25">
      <c r="B80" s="139"/>
      <c r="C80" s="268" t="s">
        <v>287</v>
      </c>
      <c r="D80" s="269"/>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AD8986BDC75A547BDB6B7CCCA72EAF7" ma:contentTypeVersion="16" ma:contentTypeDescription="" ma:contentTypeScope="" ma:versionID="09df9b8abf00ed0143c0b326748778a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2023-11-10T08:00:00+00:00</OpenedDate>
    <SignificantOrder xmlns="dc463f71-b30c-4ab2-9473-d307f9d35888">false</SignificantOrder>
    <Date1 xmlns="dc463f71-b30c-4ab2-9473-d307f9d35888">2023-11-10T08:00:00+00:00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230934</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52919586-78EE-426F-A945-1C66088256B8}"/>
</file>

<file path=customXml/itemProps4.xml><?xml version="1.0" encoding="utf-8"?>
<ds:datastoreItem xmlns:ds="http://schemas.openxmlformats.org/officeDocument/2006/customXml" ds:itemID="{439467F7-43CD-4755-8EDD-C70ADF22FB6A}"/>
</file>

<file path=customXml/itemProps5.xml><?xml version="1.0" encoding="utf-8"?>
<ds:datastoreItem xmlns:ds="http://schemas.openxmlformats.org/officeDocument/2006/customXml" ds:itemID="{3D94BFE6-909F-4544-8C70-32A79010B8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2023-11-10T17:17:28Z</cp:lastPrinted>
  <dcterms:created xsi:type="dcterms:W3CDTF">2005-10-11T17:22:03Z</dcterms:created>
  <dcterms:modified xsi:type="dcterms:W3CDTF">2023-11-10T17:24:05Z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0x0101006E56B4D1795A2E4DB2F0B01679ED314A002AD8986BDC75A547BDB6B7CCCA72EAF7</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