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3\FSC CRD G-51 09.01.2023\"/>
    </mc:Choice>
  </mc:AlternateContent>
  <xr:revisionPtr revIDLastSave="0" documentId="13_ncr:1_{B2C9EA6A-B8F7-466E-8D95-7662D65B756A}" xr6:coauthVersionLast="47" xr6:coauthVersionMax="47" xr10:uidLastSave="{00000000-0000-0000-0000-000000000000}"/>
  <bookViews>
    <workbookView xWindow="28680" yWindow="-18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D8" i="1"/>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<sst xmlns="http://schemas.openxmlformats.org/spreadsheetml/2006/main" count="606" uniqueCount="293">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</sst>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view="pageBreakPreview" zoomScale="90" zoomScaleNormal="96" zoomScaleSheetLayoutView="90" zoomScalePageLayoutView="80" workbookViewId="0">
      <selection activeCell="I13" sqref="I13"/>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37" style="57" customWidth="1"/>
    <col min="7" max="7" width="9.42578125" style="57"/>
    <col min="8" max="8" width="10.28515625" style="57" bestFit="1" customWidth="1"/>
    <col min="9" max="16384" width="9.42578125" style="57"/>
  </cols>
  <sheetData>
    <row r="1" spans="1:6" ht="18" x14ac:dyDescent="0.25">
      <c r="A1" s="236" t="s">
        <v>0</v>
      </c>
      <c r="B1" s="236"/>
      <c r="C1" s="236"/>
      <c r="D1" s="236"/>
      <c r="E1" s="236"/>
      <c r="F1" s="236"/>
    </row>
    <row r="2" spans="1:6" ht="26.25" customHeight="1" x14ac:dyDescent="0.2">
      <c r="A2" s="226" t="s">
        <v>1</v>
      </c>
      <c r="B2" s="227"/>
      <c r="C2" s="58" t="s">
        <v>2</v>
      </c>
      <c r="D2" s="246" t="s">
        <v>169</v>
      </c>
      <c r="E2" s="246"/>
      <c r="F2" s="246"/>
    </row>
    <row r="3" spans="1:6" ht="5.25" customHeight="1" x14ac:dyDescent="0.2">
      <c r="A3" s="228"/>
      <c r="B3" s="229"/>
      <c r="C3" s="59"/>
      <c r="D3" s="59"/>
      <c r="F3" s="59"/>
    </row>
    <row r="4" spans="1:6" x14ac:dyDescent="0.2">
      <c r="A4" s="228"/>
      <c r="B4" s="229"/>
      <c r="C4" s="60" t="s">
        <v>4</v>
      </c>
      <c r="D4" s="248">
        <v>45170</v>
      </c>
      <c r="E4" s="248"/>
      <c r="F4" s="248"/>
    </row>
    <row r="5" spans="1:6" ht="5.25" customHeight="1" x14ac:dyDescent="0.2">
      <c r="A5" s="228"/>
      <c r="B5" s="229"/>
      <c r="C5" s="59"/>
      <c r="D5" s="59"/>
      <c r="F5" s="59"/>
    </row>
    <row r="6" spans="1:6" x14ac:dyDescent="0.2">
      <c r="A6" s="228"/>
      <c r="B6" s="229"/>
      <c r="C6" s="60" t="s">
        <v>5</v>
      </c>
      <c r="D6" s="233">
        <v>117709</v>
      </c>
      <c r="E6" s="233"/>
      <c r="F6" s="233"/>
    </row>
    <row r="7" spans="1:6" x14ac:dyDescent="0.2">
      <c r="A7" s="249"/>
      <c r="B7" s="249"/>
      <c r="C7" s="249"/>
      <c r="D7" s="249"/>
      <c r="E7" s="249"/>
      <c r="F7" s="249"/>
    </row>
    <row r="8" spans="1:6" ht="28.5" customHeight="1" x14ac:dyDescent="0.2">
      <c r="A8" s="226" t="s">
        <v>6</v>
      </c>
      <c r="B8" s="227"/>
      <c r="C8" s="61" t="s">
        <v>7</v>
      </c>
      <c r="D8" s="235">
        <f>IF(AND(D2&gt;"", D4&gt;0, D6&gt;0), F45, 0)</f>
        <v>1.872273E-2</v>
      </c>
      <c r="E8" s="235"/>
      <c r="F8" s="235"/>
    </row>
    <row r="9" spans="1:6" ht="5.25" customHeight="1" x14ac:dyDescent="0.2">
      <c r="A9" s="228"/>
      <c r="B9" s="229"/>
      <c r="C9" s="62"/>
      <c r="D9" s="62"/>
      <c r="E9" s="62"/>
      <c r="F9" s="62"/>
    </row>
    <row r="10" spans="1:6" ht="29.25" customHeight="1" x14ac:dyDescent="0.2">
      <c r="A10" s="228"/>
      <c r="B10" s="229"/>
      <c r="C10" s="61" t="s">
        <v>8</v>
      </c>
      <c r="D10" s="247">
        <f>IF(AND(D2&gt;"", D4&gt;0, D6&gt;0), IF(F45&lt;F61, F45,F61), 0)</f>
        <v>8.6436841382562038E-3</v>
      </c>
      <c r="E10" s="247"/>
      <c r="F10" s="247"/>
    </row>
    <row r="11" spans="1:6" ht="5.25" customHeight="1" x14ac:dyDescent="0.2">
      <c r="A11" s="228"/>
      <c r="B11" s="229"/>
      <c r="C11" s="62"/>
      <c r="D11" s="62"/>
      <c r="E11" s="62"/>
      <c r="F11" s="62"/>
    </row>
    <row r="12" spans="1:6" ht="39" customHeight="1" x14ac:dyDescent="0.2">
      <c r="A12" s="228"/>
      <c r="B12" s="229"/>
      <c r="C12" s="234"/>
      <c r="D12" s="234"/>
      <c r="E12" s="234"/>
      <c r="F12" s="234"/>
    </row>
    <row r="13" spans="1:6" x14ac:dyDescent="0.2">
      <c r="A13" s="63"/>
      <c r="B13" s="64"/>
      <c r="C13" s="64"/>
      <c r="D13" s="65"/>
      <c r="E13" s="63"/>
      <c r="F13" s="63"/>
    </row>
    <row r="14" spans="1:6" ht="25.5" x14ac:dyDescent="0.2">
      <c r="A14" s="66" t="s">
        <v>9</v>
      </c>
      <c r="B14" s="59"/>
      <c r="C14" s="60"/>
      <c r="D14" s="59"/>
      <c r="F14" s="59"/>
    </row>
    <row r="15" spans="1:6" x14ac:dyDescent="0.2">
      <c r="A15" s="59">
        <v>1</v>
      </c>
      <c r="B15" s="237" t="s">
        <v>10</v>
      </c>
      <c r="C15" s="238"/>
      <c r="D15" s="238"/>
      <c r="E15" s="238"/>
      <c r="F15" s="23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95693</v>
      </c>
    </row>
    <row r="23" spans="1:8" x14ac:dyDescent="0.2">
      <c r="A23" s="59">
        <v>9</v>
      </c>
      <c r="B23" s="59"/>
      <c r="C23" s="60"/>
      <c r="D23" s="59"/>
      <c r="F23" s="59"/>
    </row>
    <row r="24" spans="1:8" x14ac:dyDescent="0.2">
      <c r="A24" s="59">
        <v>10</v>
      </c>
      <c r="B24" s="240" t="s">
        <v>18</v>
      </c>
      <c r="C24" s="241"/>
      <c r="D24" s="241"/>
      <c r="E24" s="241"/>
      <c r="F24" s="24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40" t="s">
        <v>27</v>
      </c>
      <c r="C31" s="241"/>
      <c r="D31" s="241"/>
      <c r="E31" s="241"/>
      <c r="F31" s="24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4.4009999999999998</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1.5640000000000001</v>
      </c>
    </row>
    <row r="35" spans="1:6" x14ac:dyDescent="0.2">
      <c r="A35" s="59">
        <v>21</v>
      </c>
      <c r="C35" s="69" t="s">
        <v>33</v>
      </c>
      <c r="E35" s="59" t="s">
        <v>21</v>
      </c>
      <c r="F35" s="77">
        <f>+F33</f>
        <v>2.8369999999999997</v>
      </c>
    </row>
    <row r="36" spans="1:6" x14ac:dyDescent="0.2">
      <c r="A36" s="59">
        <v>22</v>
      </c>
      <c r="C36" s="57" t="s">
        <v>34</v>
      </c>
      <c r="E36" s="59" t="s">
        <v>23</v>
      </c>
      <c r="F36" s="71">
        <f>F34/F35</f>
        <v>0.55128657032076145</v>
      </c>
    </row>
    <row r="37" spans="1:6" x14ac:dyDescent="0.2">
      <c r="A37" s="59">
        <v>23</v>
      </c>
      <c r="C37" s="57" t="s">
        <v>24</v>
      </c>
      <c r="E37" s="59" t="s">
        <v>25</v>
      </c>
      <c r="F37" s="72">
        <v>100</v>
      </c>
    </row>
    <row r="38" spans="1:6" x14ac:dyDescent="0.2">
      <c r="A38" s="59">
        <v>24</v>
      </c>
      <c r="C38" s="57" t="s">
        <v>35</v>
      </c>
      <c r="E38" s="59" t="s">
        <v>23</v>
      </c>
      <c r="F38" s="73">
        <f>ROUND(F36,4)</f>
        <v>0.55130000000000001</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5.21E-2</v>
      </c>
    </row>
    <row r="42" spans="1:6" x14ac:dyDescent="0.2">
      <c r="A42" s="59">
        <v>28</v>
      </c>
      <c r="C42" s="69" t="s">
        <v>38</v>
      </c>
      <c r="E42" s="59" t="s">
        <v>25</v>
      </c>
      <c r="F42" s="80">
        <f>F38</f>
        <v>0.55130000000000001</v>
      </c>
    </row>
    <row r="43" spans="1:6" x14ac:dyDescent="0.2">
      <c r="A43" s="59">
        <v>29</v>
      </c>
      <c r="B43" s="57" t="s">
        <v>39</v>
      </c>
      <c r="C43" s="57" t="s">
        <v>40</v>
      </c>
      <c r="E43" s="59" t="s">
        <v>23</v>
      </c>
      <c r="F43" s="79">
        <f>F42*F41</f>
        <v>2.8722730000000002E-2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1.872273E-2</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1.872273E-2</v>
      </c>
    </row>
    <row r="49" spans="1:7" x14ac:dyDescent="0.2">
      <c r="A49" s="59">
        <v>35</v>
      </c>
      <c r="C49" s="57" t="s">
        <v>45</v>
      </c>
      <c r="E49" s="59" t="s">
        <v>25</v>
      </c>
      <c r="F49" s="70">
        <f>F16</f>
        <v>100951</v>
      </c>
    </row>
    <row r="50" spans="1:7" x14ac:dyDescent="0.2">
      <c r="A50" s="59">
        <v>36</v>
      </c>
      <c r="C50" s="57" t="s">
        <v>46</v>
      </c>
      <c r="E50" s="59" t="s">
        <v>23</v>
      </c>
      <c r="F50" s="67">
        <f>F49*F48</f>
        <v>1890.0783162299999</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1890.0783162299999</v>
      </c>
    </row>
    <row r="58" spans="1:7" x14ac:dyDescent="0.2">
      <c r="A58" s="59">
        <v>44</v>
      </c>
      <c r="C58" s="57" t="s">
        <v>53</v>
      </c>
      <c r="E58" s="59" t="s">
        <v>31</v>
      </c>
      <c r="F58" s="70">
        <f>F54</f>
        <v>6132.6388999999999</v>
      </c>
    </row>
    <row r="59" spans="1:7" x14ac:dyDescent="0.2">
      <c r="A59" s="59">
        <v>45</v>
      </c>
      <c r="C59" s="57" t="s">
        <v>54</v>
      </c>
      <c r="E59" s="59" t="s">
        <v>23</v>
      </c>
      <c r="F59" s="67">
        <f>F56+F57-F58</f>
        <v>1017.4394162299996</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8.6436841382562038E-3</v>
      </c>
    </row>
    <row r="62" spans="1:7" ht="13.5" thickTop="1" x14ac:dyDescent="0.2"/>
    <row r="63" spans="1:7" x14ac:dyDescent="0.2">
      <c r="A63" s="224">
        <f ca="1">NOW()</f>
        <v>45147.574839120367</v>
      </c>
      <c r="B63" s="224"/>
      <c r="C63" s="224"/>
      <c r="D63" s="225" t="s">
        <v>57</v>
      </c>
      <c r="E63" s="225"/>
      <c r="F63" s="225"/>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08" activePane="bottomRight" state="frozen"/>
      <selection pane="topRight" activeCell="I14" sqref="I14"/>
      <selection pane="bottomLeft" activeCell="I14" sqref="I14"/>
      <selection pane="bottomRight" activeCell="C226" sqref="C22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E238" sqref="E23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7"/>
      <c r="AA2" s="217"/>
      <c r="AB2" s="217"/>
      <c r="AC2" s="217"/>
      <c r="AD2" s="217"/>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K4" sqref="K4"/>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1202092</v>
      </c>
      <c r="D4" s="195">
        <v>71857</v>
      </c>
      <c r="E4" s="160">
        <v>45046</v>
      </c>
      <c r="F4" s="160">
        <v>45108</v>
      </c>
      <c r="G4" s="195">
        <v>135939</v>
      </c>
      <c r="H4" s="159"/>
      <c r="I4" s="152"/>
      <c r="J4" s="154"/>
      <c r="K4" s="195">
        <v>1202092</v>
      </c>
      <c r="L4" s="195"/>
      <c r="M4" s="202">
        <f t="shared" ref="M4:M24" si="1">+K4+L4</f>
        <v>1202092</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481241826.5</v>
      </c>
      <c r="D76" s="140"/>
      <c r="E76" s="141"/>
      <c r="F76" s="142"/>
      <c r="G76" s="143"/>
      <c r="H76" s="143"/>
      <c r="K76" s="140">
        <f>SUM(K3:K73)</f>
        <v>480242033.5</v>
      </c>
      <c r="L76" s="171">
        <f>SUM(L3:L73)</f>
        <v>999793</v>
      </c>
      <c r="M76" s="135">
        <f t="shared" si="2"/>
        <v>481241826.5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25FC4B54850F640A3AF91B7EDB5F9C6" ma:contentTypeVersion="24" ma:contentTypeDescription="" ma:contentTypeScope="" ma:versionID="efcb29212a4b91291643263ce36d4b7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2023-08-10T07:00:00+00:00</OpenedDate>
    <SignificantOrder xmlns="dc463f71-b30c-4ab2-9473-d307f9d35888">false</SignificantOrder>
    <Date1 xmlns="dc463f71-b30c-4ab2-9473-d307f9d35888">2023-08-10T07:00:00+00:00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230656</DocketNumber>
    <DelegatedOrder xmlns="dc463f71-b30c-4ab2-9473-d307f9d35888">false</DelegatedOrder>
  </documentManagement>
</p:properties>
</file>

<file path=customXml/itemProps1.xml><?xml version="1.0" encoding="utf-8"?>
<ds:datastoreItem xmlns:ds="http://schemas.openxmlformats.org/officeDocument/2006/customXml" ds:itemID="{07A8091D-7862-4CD6-9630-AE38F4666E60}"/>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635707B5-9FB9-4B32-AA88-1FD984E85406}"/>
</file>

<file path=customXml/itemProps5.xml><?xml version="1.0" encoding="utf-8"?>
<ds:datastoreItem xmlns:ds="http://schemas.openxmlformats.org/officeDocument/2006/customXml" ds:itemID="{62A37364-AC76-4BA3-96C8-42C32DDBEE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Adam Green</cp:lastModifiedBy>
  <cp:revision/>
  <cp:lastPrinted>2023-08-09T21:21:24Z</cp:lastPrinted>
  <dcterms:created xsi:type="dcterms:W3CDTF">2005-10-11T17:22:03Z</dcterms:created>
  <dcterms:modified xsi:type="dcterms:W3CDTF">2023-08-09T21:22:31Z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0x0101006E56B4D1795A2E4DB2F0B01679ED314A00625FC4B54850F640A3AF91B7EDB5F9C6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