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SOE SOG\"/>
    </mc:Choice>
  </mc:AlternateContent>
  <bookViews>
    <workbookView xWindow="-15" yWindow="-15" windowWidth="10080" windowHeight="9540"/>
  </bookViews>
  <sheets>
    <sheet name="04-2020 SOG" sheetId="18" r:id="rId1"/>
    <sheet name="05-2020 SOG" sheetId="19" r:id="rId2"/>
    <sheet name="06-2020 SOG" sheetId="20" r:id="rId3"/>
    <sheet name="12ME 06-2020 SOG" sheetId="2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'04-2020 SOG'!$A$1:$O$69</definedName>
    <definedName name="_xlnm.Print_Area" localSheetId="1">'05-2020 SOG'!$A$1:$O$68</definedName>
    <definedName name="_xlnm.Print_Area" localSheetId="2">'06-2020 SOG'!$A$1:$O$68</definedName>
    <definedName name="_xlnm.Print_Area" localSheetId="3">'12ME 06-2020 SOG'!$A$1:$Q$70</definedName>
    <definedName name="RdSch_CY" localSheetId="0">'[3]INPUT TAB'!#REF!</definedName>
    <definedName name="RdSch_CY" localSheetId="1">'[3]INPUT TAB'!#REF!</definedName>
    <definedName name="RdSch_CY">'[3]INPUT TAB'!#REF!</definedName>
    <definedName name="RdSch_PY" localSheetId="0">'[3]INPUT TAB'!#REF!</definedName>
    <definedName name="RdSch_PY" localSheetId="1">'[3]INPUT TAB'!#REF!</definedName>
    <definedName name="RdSch_PY">'[3]INPUT TAB'!#REF!</definedName>
    <definedName name="RdSch_PY2" localSheetId="0">'[3]INPUT TAB'!#REF!</definedName>
    <definedName name="RdSch_PY2" localSheetId="1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I64" i="21" l="1"/>
  <c r="K64" i="21" s="1"/>
  <c r="I56" i="21"/>
  <c r="K56" i="21" s="1"/>
  <c r="Q17" i="21"/>
  <c r="E58" i="21"/>
  <c r="G52" i="21"/>
  <c r="E52" i="21"/>
  <c r="I50" i="21"/>
  <c r="K50" i="21" s="1"/>
  <c r="I49" i="21"/>
  <c r="K49" i="21" s="1"/>
  <c r="Q10" i="21"/>
  <c r="I48" i="21"/>
  <c r="G28" i="21"/>
  <c r="M26" i="21"/>
  <c r="O25" i="21"/>
  <c r="I25" i="21"/>
  <c r="K25" i="21" s="1"/>
  <c r="O18" i="21"/>
  <c r="M18" i="21"/>
  <c r="O17" i="21"/>
  <c r="M17" i="21"/>
  <c r="I17" i="21"/>
  <c r="K17" i="21" s="1"/>
  <c r="O12" i="21"/>
  <c r="M12" i="21"/>
  <c r="I12" i="21"/>
  <c r="K12" i="21" s="1"/>
  <c r="O11" i="21"/>
  <c r="M11" i="21"/>
  <c r="O10" i="21"/>
  <c r="M10" i="21"/>
  <c r="I10" i="21"/>
  <c r="K10" i="21" s="1"/>
  <c r="I62" i="20"/>
  <c r="K62" i="20" s="1"/>
  <c r="E64" i="20"/>
  <c r="E56" i="20"/>
  <c r="I54" i="20"/>
  <c r="K54" i="20" s="1"/>
  <c r="G56" i="20"/>
  <c r="I53" i="20"/>
  <c r="K53" i="20" s="1"/>
  <c r="G50" i="20"/>
  <c r="I47" i="20"/>
  <c r="K47" i="20" s="1"/>
  <c r="I46" i="20"/>
  <c r="K46" i="20" s="1"/>
  <c r="G28" i="20"/>
  <c r="O26" i="20"/>
  <c r="M26" i="20"/>
  <c r="I26" i="20"/>
  <c r="K26" i="20" s="1"/>
  <c r="O25" i="20"/>
  <c r="I25" i="20"/>
  <c r="O18" i="20"/>
  <c r="M18" i="20"/>
  <c r="I18" i="20"/>
  <c r="K18" i="20" s="1"/>
  <c r="O11" i="20"/>
  <c r="O10" i="20"/>
  <c r="M10" i="20"/>
  <c r="K10" i="20"/>
  <c r="I10" i="20"/>
  <c r="M8" i="20"/>
  <c r="M8" i="21" s="1"/>
  <c r="G8" i="20"/>
  <c r="G8" i="21" s="1"/>
  <c r="E8" i="21"/>
  <c r="I6" i="21"/>
  <c r="I62" i="19"/>
  <c r="K62" i="19" s="1"/>
  <c r="G64" i="19"/>
  <c r="E64" i="19"/>
  <c r="I54" i="19"/>
  <c r="K54" i="19" s="1"/>
  <c r="G56" i="19"/>
  <c r="E56" i="19"/>
  <c r="I48" i="19"/>
  <c r="K48" i="19" s="1"/>
  <c r="I47" i="19"/>
  <c r="K47" i="19" s="1"/>
  <c r="O26" i="19"/>
  <c r="M26" i="19"/>
  <c r="I26" i="19"/>
  <c r="K26" i="19" s="1"/>
  <c r="M25" i="19"/>
  <c r="O18" i="19"/>
  <c r="M18" i="19"/>
  <c r="I18" i="19"/>
  <c r="K18" i="19" s="1"/>
  <c r="M17" i="19"/>
  <c r="M12" i="19"/>
  <c r="O11" i="19"/>
  <c r="M11" i="19"/>
  <c r="I11" i="19"/>
  <c r="K11" i="19" s="1"/>
  <c r="M10" i="19"/>
  <c r="G14" i="19"/>
  <c r="E14" i="19"/>
  <c r="M8" i="19"/>
  <c r="I63" i="18"/>
  <c r="K63" i="18" s="1"/>
  <c r="M25" i="18"/>
  <c r="I55" i="18"/>
  <c r="K55" i="18" s="1"/>
  <c r="M17" i="18"/>
  <c r="I49" i="18"/>
  <c r="K49" i="18" s="1"/>
  <c r="I48" i="18"/>
  <c r="K48" i="18" s="1"/>
  <c r="I47" i="18"/>
  <c r="I32" i="18"/>
  <c r="K32" i="18" s="1"/>
  <c r="I25" i="18"/>
  <c r="K25" i="18" s="1"/>
  <c r="O18" i="18"/>
  <c r="G20" i="18"/>
  <c r="I17" i="18"/>
  <c r="K17" i="18" s="1"/>
  <c r="G14" i="18"/>
  <c r="M12" i="18"/>
  <c r="I12" i="18"/>
  <c r="K12" i="18" s="1"/>
  <c r="O11" i="18"/>
  <c r="M11" i="18"/>
  <c r="M10" i="18"/>
  <c r="I10" i="18"/>
  <c r="K10" i="18" s="1"/>
  <c r="M8" i="18"/>
  <c r="G8" i="18"/>
  <c r="O8" i="18" s="1"/>
  <c r="I14" i="19" l="1"/>
  <c r="O8" i="20"/>
  <c r="Q8" i="21" s="1"/>
  <c r="G58" i="20"/>
  <c r="M11" i="20"/>
  <c r="Q25" i="21"/>
  <c r="G66" i="21"/>
  <c r="I56" i="20"/>
  <c r="K56" i="20" s="1"/>
  <c r="M20" i="20"/>
  <c r="E60" i="21"/>
  <c r="I32" i="20"/>
  <c r="K32" i="20" s="1"/>
  <c r="I48" i="20"/>
  <c r="K48" i="20" s="1"/>
  <c r="M12" i="20"/>
  <c r="E28" i="20"/>
  <c r="M28" i="20" s="1"/>
  <c r="M25" i="20"/>
  <c r="I17" i="20"/>
  <c r="K17" i="20" s="1"/>
  <c r="I11" i="20"/>
  <c r="K11" i="20" s="1"/>
  <c r="O12" i="20"/>
  <c r="E20" i="20"/>
  <c r="M17" i="20"/>
  <c r="O17" i="20"/>
  <c r="G20" i="20"/>
  <c r="K25" i="20"/>
  <c r="I33" i="20"/>
  <c r="K33" i="20" s="1"/>
  <c r="O14" i="21"/>
  <c r="Q26" i="21"/>
  <c r="I32" i="21"/>
  <c r="K32" i="21" s="1"/>
  <c r="O26" i="21"/>
  <c r="G14" i="21"/>
  <c r="Q14" i="21" s="1"/>
  <c r="G20" i="21"/>
  <c r="I26" i="21"/>
  <c r="K26" i="21" s="1"/>
  <c r="E14" i="20"/>
  <c r="G14" i="20"/>
  <c r="I12" i="20"/>
  <c r="K12" i="20" s="1"/>
  <c r="E50" i="20"/>
  <c r="I61" i="20"/>
  <c r="K61" i="20" s="1"/>
  <c r="G64" i="20"/>
  <c r="I64" i="20" s="1"/>
  <c r="I11" i="21"/>
  <c r="K11" i="21" s="1"/>
  <c r="E14" i="21"/>
  <c r="I18" i="21"/>
  <c r="K18" i="21" s="1"/>
  <c r="E20" i="21"/>
  <c r="M20" i="21" s="1"/>
  <c r="I33" i="21"/>
  <c r="K33" i="21" s="1"/>
  <c r="I55" i="21"/>
  <c r="G58" i="21"/>
  <c r="E66" i="21"/>
  <c r="Q11" i="21"/>
  <c r="Q18" i="21"/>
  <c r="E28" i="21"/>
  <c r="M14" i="21"/>
  <c r="I52" i="21"/>
  <c r="K52" i="21" s="1"/>
  <c r="I63" i="21"/>
  <c r="K63" i="21" s="1"/>
  <c r="M25" i="21"/>
  <c r="K48" i="21"/>
  <c r="Q12" i="21"/>
  <c r="K55" i="21"/>
  <c r="K14" i="19"/>
  <c r="I56" i="19"/>
  <c r="K56" i="19" s="1"/>
  <c r="I64" i="19"/>
  <c r="K64" i="19" s="1"/>
  <c r="M28" i="19"/>
  <c r="E20" i="19"/>
  <c r="E22" i="19" s="1"/>
  <c r="G28" i="19"/>
  <c r="I33" i="19"/>
  <c r="K33" i="19" s="1"/>
  <c r="I46" i="19"/>
  <c r="K46" i="19" s="1"/>
  <c r="E50" i="19"/>
  <c r="G50" i="19"/>
  <c r="I53" i="19"/>
  <c r="I61" i="19"/>
  <c r="K61" i="19" s="1"/>
  <c r="G8" i="19"/>
  <c r="O8" i="19" s="1"/>
  <c r="I10" i="19"/>
  <c r="O10" i="19"/>
  <c r="I12" i="19"/>
  <c r="K12" i="19" s="1"/>
  <c r="O12" i="19"/>
  <c r="I17" i="19"/>
  <c r="K17" i="19" s="1"/>
  <c r="O17" i="19"/>
  <c r="I25" i="19"/>
  <c r="K25" i="19" s="1"/>
  <c r="O25" i="19"/>
  <c r="I32" i="19"/>
  <c r="K32" i="19" s="1"/>
  <c r="K53" i="19"/>
  <c r="G20" i="19"/>
  <c r="G22" i="19" s="1"/>
  <c r="E28" i="19"/>
  <c r="K10" i="19"/>
  <c r="E51" i="18"/>
  <c r="I11" i="18"/>
  <c r="K11" i="18" s="1"/>
  <c r="E14" i="18"/>
  <c r="I18" i="18"/>
  <c r="K18" i="18" s="1"/>
  <c r="M26" i="18"/>
  <c r="O17" i="18"/>
  <c r="G57" i="18"/>
  <c r="O25" i="18"/>
  <c r="G65" i="18"/>
  <c r="I33" i="18"/>
  <c r="E57" i="18"/>
  <c r="E65" i="18"/>
  <c r="I26" i="18"/>
  <c r="K26" i="18" s="1"/>
  <c r="M18" i="18"/>
  <c r="G22" i="18"/>
  <c r="G28" i="18"/>
  <c r="O26" i="18"/>
  <c r="K33" i="18"/>
  <c r="O10" i="18"/>
  <c r="K47" i="18"/>
  <c r="O12" i="18"/>
  <c r="G51" i="18"/>
  <c r="I54" i="18"/>
  <c r="K54" i="18" s="1"/>
  <c r="I62" i="18"/>
  <c r="K62" i="18" s="1"/>
  <c r="E20" i="18"/>
  <c r="E28" i="18"/>
  <c r="Q20" i="21" l="1"/>
  <c r="I14" i="21"/>
  <c r="K14" i="21" s="1"/>
  <c r="E22" i="21"/>
  <c r="O20" i="20"/>
  <c r="I28" i="20"/>
  <c r="K28" i="20" s="1"/>
  <c r="G22" i="20"/>
  <c r="E68" i="21"/>
  <c r="Q28" i="21"/>
  <c r="O14" i="20"/>
  <c r="O28" i="21"/>
  <c r="I66" i="21"/>
  <c r="K66" i="21" s="1"/>
  <c r="M28" i="21"/>
  <c r="G22" i="21"/>
  <c r="O20" i="21"/>
  <c r="I28" i="21"/>
  <c r="K28" i="21" s="1"/>
  <c r="I20" i="21"/>
  <c r="K20" i="21" s="1"/>
  <c r="K64" i="20"/>
  <c r="O28" i="20"/>
  <c r="M14" i="20"/>
  <c r="I50" i="20"/>
  <c r="K50" i="20" s="1"/>
  <c r="E58" i="20"/>
  <c r="E22" i="20"/>
  <c r="I14" i="20"/>
  <c r="K14" i="20" s="1"/>
  <c r="G60" i="21"/>
  <c r="I20" i="20"/>
  <c r="K20" i="20" s="1"/>
  <c r="I58" i="21"/>
  <c r="K58" i="21" s="1"/>
  <c r="G66" i="20"/>
  <c r="O22" i="20"/>
  <c r="I50" i="19"/>
  <c r="M14" i="19"/>
  <c r="E58" i="19"/>
  <c r="I20" i="19"/>
  <c r="K20" i="19" s="1"/>
  <c r="M20" i="19"/>
  <c r="I28" i="19"/>
  <c r="K28" i="19" s="1"/>
  <c r="O28" i="19"/>
  <c r="E30" i="19"/>
  <c r="I22" i="19"/>
  <c r="K22" i="19" s="1"/>
  <c r="G30" i="19"/>
  <c r="K50" i="19"/>
  <c r="G58" i="19"/>
  <c r="O14" i="19"/>
  <c r="O20" i="19"/>
  <c r="I28" i="18"/>
  <c r="K28" i="18" s="1"/>
  <c r="G59" i="18"/>
  <c r="O14" i="18"/>
  <c r="I57" i="18"/>
  <c r="M20" i="18"/>
  <c r="O28" i="18"/>
  <c r="O20" i="18"/>
  <c r="K57" i="18"/>
  <c r="I20" i="18"/>
  <c r="K20" i="18" s="1"/>
  <c r="G30" i="18"/>
  <c r="E22" i="18"/>
  <c r="I14" i="18"/>
  <c r="K14" i="18" s="1"/>
  <c r="I65" i="18"/>
  <c r="K65" i="18" s="1"/>
  <c r="M28" i="18"/>
  <c r="M14" i="18"/>
  <c r="I51" i="18"/>
  <c r="K51" i="18" s="1"/>
  <c r="E59" i="18"/>
  <c r="G30" i="20" l="1"/>
  <c r="I22" i="21"/>
  <c r="K22" i="21" s="1"/>
  <c r="E30" i="21"/>
  <c r="O30" i="20"/>
  <c r="G68" i="21"/>
  <c r="I68" i="21" s="1"/>
  <c r="Q22" i="21"/>
  <c r="M22" i="20"/>
  <c r="I58" i="20"/>
  <c r="K58" i="20" s="1"/>
  <c r="E66" i="20"/>
  <c r="G30" i="21"/>
  <c r="M22" i="21"/>
  <c r="O22" i="21"/>
  <c r="E30" i="20"/>
  <c r="I22" i="20"/>
  <c r="K22" i="20" s="1"/>
  <c r="M30" i="21"/>
  <c r="I60" i="21"/>
  <c r="K60" i="21" s="1"/>
  <c r="O30" i="21"/>
  <c r="O22" i="19"/>
  <c r="G66" i="19"/>
  <c r="I58" i="19"/>
  <c r="K58" i="19" s="1"/>
  <c r="M22" i="19"/>
  <c r="E66" i="19"/>
  <c r="G35" i="19"/>
  <c r="E35" i="19"/>
  <c r="I30" i="19"/>
  <c r="K30" i="19" s="1"/>
  <c r="E30" i="18"/>
  <c r="I22" i="18"/>
  <c r="K22" i="18" s="1"/>
  <c r="G35" i="18"/>
  <c r="M22" i="18"/>
  <c r="I59" i="18"/>
  <c r="E67" i="18"/>
  <c r="K59" i="18"/>
  <c r="G67" i="18"/>
  <c r="O22" i="18"/>
  <c r="E35" i="20" l="1"/>
  <c r="I30" i="20"/>
  <c r="M30" i="20"/>
  <c r="I66" i="20"/>
  <c r="K66" i="20" s="1"/>
  <c r="G35" i="21"/>
  <c r="K68" i="21"/>
  <c r="Q30" i="21"/>
  <c r="E35" i="21"/>
  <c r="I30" i="21"/>
  <c r="K30" i="21" s="1"/>
  <c r="G35" i="20"/>
  <c r="K30" i="20"/>
  <c r="O30" i="19"/>
  <c r="I35" i="19"/>
  <c r="K35" i="19" s="1"/>
  <c r="I66" i="19"/>
  <c r="K66" i="19" s="1"/>
  <c r="M30" i="19"/>
  <c r="I30" i="18"/>
  <c r="K30" i="18" s="1"/>
  <c r="E35" i="18"/>
  <c r="O30" i="18"/>
  <c r="M30" i="18"/>
  <c r="I67" i="18"/>
  <c r="K67" i="18" s="1"/>
  <c r="I35" i="21" l="1"/>
  <c r="K35" i="21"/>
  <c r="I35" i="20"/>
  <c r="K35" i="20" s="1"/>
  <c r="I35" i="18"/>
  <c r="K35" i="18" s="1"/>
</calcChain>
</file>

<file path=xl/sharedStrings.xml><?xml version="1.0" encoding="utf-8"?>
<sst xmlns="http://schemas.openxmlformats.org/spreadsheetml/2006/main" count="279" uniqueCount="48">
  <si>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</si>
  <si>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</si>
  <si>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</si>
  <si>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</si>
  <si>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</si>
  <si>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</si>
  <si>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</si>
  <si>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</si>
  <si>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</si>
  <si>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</si>
  <si>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</si>
  <si>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</si>
  <si>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</si>
  <si>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</si>
  <si>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</si>
  <si>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</si>
  <si>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</si>
  <si>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</si>
  <si>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</si>
  <si>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</si>
  <si>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</si>
  <si>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</si>
  <si>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</si>
  <si>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</si>
  <si>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</si>
  <si>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</si>
  <si>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</si>
  <si>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</si>
  <si>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141 (Expedt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</si>
  <si>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</si>
  <si>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</si>
  <si>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</si>
  <si>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</si>
  <si>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</si>
  <si>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</si>
  <si>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</si>
  <si>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</si>
  <si>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</si>
  <si>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</si>
  <si>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</si>
  <si>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</si>
  <si>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141Y (TCJA Overcollection) in above</t>
  </si>
  <si>
    <t>BUDGET</t>
  </si>
  <si>
    <t>VARIANCE FROM 2019</t>
  </si>
  <si>
    <t>MONTH OF APRIL 2020</t>
  </si>
  <si>
    <t>MONTH OF MAY 2020</t>
  </si>
  <si>
    <t>MONTH OF JUNE 2020</t>
  </si>
  <si>
    <t>TWELVE MONTHS ENDED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</si>
</sst>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#,##0_);\(#,##0\);_(#,##0_);_(@_)"/>
    <numFmt numFmtId="166" formatCode="_(#,##0.0%_);\(#,##0.0%\);_(#,##0.0%_);_(@_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_-* #,##0.00\ _D_M_-;\-* #,##0.00\ _D_M_-;_-* &quot;-&quot;??\ _D_M_-;_-@_-"/>
    <numFmt numFmtId="170" formatCode="_(#,##0.00_);\(#,##0.00\);_(#,##0.00_);_(@_)"/>
    <numFmt numFmtId="171" formatCode="0.0%;\(0.0%\)"/>
    <numFmt numFmtId="172" formatCode="0.000"/>
    <numFmt numFmtId="173" formatCode="_(* #,##0.00_);_(* \(#,##0.00\);_(* &quot;-&quot;_);_(@_)"/>
    <numFmt numFmtId="174" formatCode="_-* #,##0\ _D_M_-;\-* #,##0\ _D_M_-;_-* &quot;-&quot;??\ _D_M_-;_-@_-"/>
    <numFmt numFmtId="175" formatCode="_-* #,##0.00\ &quot;DM&quot;_-;\-* #,##0.00\ &quot;DM&quot;_-;_-* &quot;-&quot;??\ &quot;DM&quot;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175" fontId="1" fillId="0" borderId="0" applyFont="0" applyFill="0" applyBorder="0" applyAlignment="0" applyProtection="0"/>
    <xf numFmtId="39" fontId="7" fillId="0" borderId="0"/>
    <xf numFmtId="16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2" applyFont="1" applyProtection="1"/>
    <xf numFmtId="0" fontId="2" fillId="0" borderId="0" xfId="2" applyFont="1" applyFill="1" applyProtection="1"/>
    <xf numFmtId="0" fontId="3" fillId="0" borderId="0" xfId="2" applyFont="1" applyProtection="1"/>
    <xf numFmtId="0" fontId="3" fillId="0" borderId="0" xfId="2" applyFont="1" applyFill="1" applyProtection="1"/>
    <xf numFmtId="0" fontId="4" fillId="0" borderId="0" xfId="2" applyFont="1" applyProtection="1"/>
    <xf numFmtId="0" fontId="4" fillId="0" borderId="0" xfId="2" applyFont="1" applyFill="1" applyProtection="1"/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 applyFont="1" applyFill="1" applyProtection="1"/>
    <xf numFmtId="0" fontId="5" fillId="0" borderId="0" xfId="2" applyFont="1" applyProtection="1"/>
    <xf numFmtId="44" fontId="4" fillId="0" borderId="0" xfId="3" applyNumberFormat="1" applyFont="1" applyAlignment="1" applyProtection="1">
      <alignment horizontal="right"/>
    </xf>
    <xf numFmtId="164" fontId="4" fillId="0" borderId="0" xfId="3" applyNumberFormat="1" applyFont="1" applyProtection="1"/>
    <xf numFmtId="165" fontId="4" fillId="0" borderId="0" xfId="2" applyNumberFormat="1" applyFont="1" applyProtection="1"/>
    <xf numFmtId="166" fontId="4" fillId="0" borderId="0" xfId="4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>
      <alignment horizontal="right"/>
    </xf>
    <xf numFmtId="168" fontId="4" fillId="0" borderId="0" xfId="2" applyNumberFormat="1" applyFont="1" applyFill="1" applyProtection="1"/>
    <xf numFmtId="170" fontId="4" fillId="0" borderId="0" xfId="5" applyNumberFormat="1" applyFont="1" applyAlignment="1" applyProtection="1">
      <alignment horizontal="right"/>
    </xf>
    <xf numFmtId="168" fontId="4" fillId="0" borderId="0" xfId="3" applyNumberFormat="1" applyFont="1" applyFill="1" applyAlignment="1" applyProtection="1">
      <alignment horizontal="right"/>
    </xf>
    <xf numFmtId="170" fontId="4" fillId="0" borderId="1" xfId="5" applyNumberFormat="1" applyFont="1" applyBorder="1" applyAlignment="1" applyProtection="1">
      <alignment horizontal="right"/>
    </xf>
    <xf numFmtId="166" fontId="4" fillId="0" borderId="1" xfId="4" applyNumberFormat="1" applyFont="1" applyFill="1" applyBorder="1" applyAlignment="1" applyProtection="1">
      <alignment horizontal="right"/>
    </xf>
    <xf numFmtId="168" fontId="4" fillId="0" borderId="1" xfId="3" applyNumberFormat="1" applyFont="1" applyFill="1" applyBorder="1" applyAlignment="1" applyProtection="1">
      <alignment horizontal="right"/>
    </xf>
    <xf numFmtId="171" fontId="4" fillId="0" borderId="0" xfId="1" applyNumberFormat="1" applyFont="1" applyFill="1" applyProtection="1"/>
    <xf numFmtId="165" fontId="4" fillId="0" borderId="0" xfId="5" applyNumberFormat="1" applyFont="1" applyBorder="1" applyAlignment="1" applyProtection="1">
      <alignment horizontal="right"/>
    </xf>
    <xf numFmtId="165" fontId="4" fillId="0" borderId="0" xfId="3" applyNumberFormat="1" applyFont="1" applyFill="1" applyBorder="1" applyAlignment="1" applyProtection="1">
      <alignment horizontal="right"/>
    </xf>
    <xf numFmtId="165" fontId="4" fillId="0" borderId="0" xfId="2" applyNumberFormat="1" applyFont="1" applyBorder="1" applyProtection="1"/>
    <xf numFmtId="172" fontId="4" fillId="0" borderId="0" xfId="2" applyNumberFormat="1" applyFont="1" applyFill="1" applyProtection="1"/>
    <xf numFmtId="165" fontId="4" fillId="0" borderId="0" xfId="5" applyNumberFormat="1" applyFont="1" applyAlignment="1" applyProtection="1">
      <alignment horizontal="right"/>
    </xf>
    <xf numFmtId="171" fontId="4" fillId="0" borderId="0" xfId="1" applyNumberFormat="1" applyFont="1" applyFill="1" applyBorder="1" applyProtection="1"/>
    <xf numFmtId="44" fontId="4" fillId="0" borderId="2" xfId="3" applyNumberFormat="1" applyFont="1" applyBorder="1" applyAlignment="1" applyProtection="1">
      <alignment horizontal="right"/>
    </xf>
    <xf numFmtId="164" fontId="4" fillId="0" borderId="0" xfId="3" applyNumberFormat="1" applyFont="1" applyBorder="1" applyProtection="1"/>
    <xf numFmtId="166" fontId="4" fillId="0" borderId="2" xfId="4" applyNumberFormat="1" applyFont="1" applyFill="1" applyBorder="1" applyAlignment="1" applyProtection="1">
      <alignment horizontal="right"/>
    </xf>
    <xf numFmtId="41" fontId="4" fillId="0" borderId="0" xfId="3" applyNumberFormat="1" applyFont="1" applyAlignment="1" applyProtection="1">
      <alignment horizontal="right"/>
    </xf>
    <xf numFmtId="173" fontId="4" fillId="0" borderId="0" xfId="3" applyNumberFormat="1" applyFont="1" applyAlignment="1" applyProtection="1">
      <alignment horizontal="right"/>
    </xf>
    <xf numFmtId="165" fontId="4" fillId="0" borderId="0" xfId="5" applyNumberFormat="1" applyFont="1" applyAlignment="1" applyProtection="1"/>
    <xf numFmtId="165" fontId="4" fillId="0" borderId="0" xfId="5" applyNumberFormat="1" applyFont="1" applyProtection="1"/>
    <xf numFmtId="165" fontId="4" fillId="0" borderId="1" xfId="5" applyNumberFormat="1" applyFont="1" applyBorder="1" applyAlignment="1" applyProtection="1"/>
    <xf numFmtId="165" fontId="4" fillId="0" borderId="2" xfId="5" applyNumberFormat="1" applyFont="1" applyBorder="1" applyAlignment="1" applyProtection="1"/>
    <xf numFmtId="43" fontId="4" fillId="0" borderId="0" xfId="3" applyNumberFormat="1" applyFont="1" applyFill="1" applyBorder="1" applyAlignment="1" applyProtection="1">
      <alignment horizontal="right"/>
    </xf>
    <xf numFmtId="0" fontId="1" fillId="0" borderId="1" xfId="2" applyFont="1" applyFill="1" applyBorder="1" applyAlignment="1" applyProtection="1">
      <alignment horizontal="center"/>
    </xf>
    <xf numFmtId="0" fontId="1" fillId="0" borderId="1" xfId="2" applyFont="1" applyBorder="1" applyAlignment="1" applyProtection="1">
      <alignment horizontal="center"/>
    </xf>
    <xf numFmtId="44" fontId="4" fillId="0" borderId="0" xfId="2" applyNumberFormat="1" applyFont="1" applyFill="1" applyProtection="1"/>
    <xf numFmtId="0" fontId="5" fillId="0" borderId="0" xfId="2" applyFont="1" applyFill="1" applyProtection="1"/>
    <xf numFmtId="44" fontId="4" fillId="0" borderId="0" xfId="5" applyNumberFormat="1" applyFont="1" applyFill="1" applyAlignment="1" applyProtection="1">
      <alignment horizontal="right"/>
    </xf>
    <xf numFmtId="43" fontId="4" fillId="0" borderId="0" xfId="5" applyNumberFormat="1" applyFont="1" applyFill="1" applyAlignment="1" applyProtection="1">
      <alignment horizontal="right"/>
    </xf>
    <xf numFmtId="43" fontId="4" fillId="0" borderId="0" xfId="2" applyNumberFormat="1" applyFont="1" applyFill="1" applyProtection="1"/>
    <xf numFmtId="43" fontId="4" fillId="0" borderId="1" xfId="5" applyNumberFormat="1" applyFont="1" applyFill="1" applyBorder="1" applyAlignment="1" applyProtection="1">
      <alignment horizontal="right"/>
    </xf>
    <xf numFmtId="43" fontId="4" fillId="0" borderId="0" xfId="5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Protection="1"/>
    <xf numFmtId="0" fontId="4" fillId="0" borderId="0" xfId="2" applyFont="1" applyFill="1" applyBorder="1" applyProtection="1"/>
    <xf numFmtId="44" fontId="4" fillId="0" borderId="2" xfId="5" applyNumberFormat="1" applyFont="1" applyFill="1" applyBorder="1" applyAlignment="1" applyProtection="1">
      <alignment horizontal="right"/>
    </xf>
    <xf numFmtId="44" fontId="4" fillId="0" borderId="0" xfId="2" applyNumberFormat="1" applyFont="1" applyFill="1" applyBorder="1" applyProtection="1"/>
    <xf numFmtId="164" fontId="4" fillId="0" borderId="0" xfId="5" applyNumberFormat="1" applyFont="1" applyFill="1" applyAlignment="1" applyProtection="1">
      <alignment horizontal="right"/>
    </xf>
    <xf numFmtId="164" fontId="4" fillId="0" borderId="0" xfId="2" applyNumberFormat="1" applyFont="1" applyFill="1" applyBorder="1" applyProtection="1"/>
    <xf numFmtId="164" fontId="4" fillId="0" borderId="0" xfId="2" applyNumberFormat="1" applyFont="1" applyFill="1" applyProtection="1"/>
    <xf numFmtId="39" fontId="4" fillId="0" borderId="0" xfId="5" applyNumberFormat="1" applyFont="1" applyFill="1" applyAlignment="1" applyProtection="1">
      <alignment horizontal="right"/>
    </xf>
    <xf numFmtId="169" fontId="4" fillId="0" borderId="0" xfId="5" applyFont="1" applyFill="1" applyAlignment="1" applyProtection="1"/>
    <xf numFmtId="165" fontId="4" fillId="0" borderId="0" xfId="5" applyNumberFormat="1" applyFont="1" applyFill="1" applyBorder="1" applyAlignment="1" applyProtection="1"/>
    <xf numFmtId="165" fontId="4" fillId="0" borderId="0" xfId="5" applyNumberFormat="1" applyFont="1" applyFill="1" applyAlignment="1" applyProtection="1"/>
    <xf numFmtId="174" fontId="4" fillId="0" borderId="0" xfId="5" applyNumberFormat="1" applyFont="1" applyFill="1" applyProtection="1"/>
    <xf numFmtId="165" fontId="4" fillId="0" borderId="1" xfId="5" applyNumberFormat="1" applyFont="1" applyFill="1" applyBorder="1" applyAlignment="1" applyProtection="1"/>
    <xf numFmtId="165" fontId="4" fillId="0" borderId="2" xfId="5" applyNumberFormat="1" applyFont="1" applyFill="1" applyBorder="1" applyAlignment="1" applyProtection="1"/>
    <xf numFmtId="0" fontId="1" fillId="0" borderId="1" xfId="2" applyFont="1" applyFill="1" applyBorder="1" applyAlignment="1" applyProtection="1">
      <alignment horizontal="center"/>
    </xf>
    <xf numFmtId="39" fontId="1" fillId="0" borderId="0" xfId="4" applyNumberFormat="1" applyFont="1" applyFill="1" applyAlignment="1" applyProtection="1">
      <alignment wrapText="1"/>
    </xf>
    <xf numFmtId="0" fontId="6" fillId="0" borderId="0" xfId="2" applyAlignment="1">
      <alignment wrapText="1"/>
    </xf>
    <xf numFmtId="0" fontId="2" fillId="0" borderId="0" xfId="2" applyFont="1" applyAlignment="1" applyProtection="1">
      <alignment horizontal="center"/>
    </xf>
    <xf numFmtId="0" fontId="3" fillId="0" borderId="0" xfId="2" applyFont="1" applyAlignment="1" applyProtection="1">
      <alignment horizontal="center"/>
    </xf>
    <xf numFmtId="0" fontId="1" fillId="0" borderId="1" xfId="2" applyFont="1" applyBorder="1" applyAlignment="1" applyProtection="1">
      <alignment horizontal="center"/>
    </xf>
    <xf numFmtId="0" fontId="6" fillId="0" borderId="0" xfId="2" applyFill="1" applyAlignment="1">
      <alignment wrapText="1"/>
    </xf>
    <xf numFmtId="0" fontId="2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center"/>
    </xf>
  </cellXfs>
  <cellStyles count="6">
    <cellStyle name="Comma 2" xfId="5"/>
    <cellStyle name="Currency 2" xfId="3"/>
    <cellStyle name="Normal" xfId="0" builtinId="0"/>
    <cellStyle name="Normal 2" xfId="2"/>
    <cellStyle name="Normal_Monthly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of%20Gas%20Template%2004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of%20Gas%20Template%2005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I88" sqref="I88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6" t="s">
        <v>0</v>
      </c>
      <c r="F1" s="66"/>
      <c r="G1" s="66"/>
      <c r="H1" s="66"/>
      <c r="I1" s="66"/>
      <c r="J1" s="66"/>
      <c r="K1" s="66"/>
      <c r="M1" s="2"/>
      <c r="N1" s="2"/>
      <c r="O1" s="2"/>
    </row>
    <row r="2" spans="1:15" s="1" customFormat="1" ht="15" x14ac:dyDescent="0.25">
      <c r="E2" s="66" t="s">
        <v>1</v>
      </c>
      <c r="F2" s="66"/>
      <c r="G2" s="66"/>
      <c r="H2" s="66"/>
      <c r="I2" s="66"/>
      <c r="J2" s="66"/>
      <c r="K2" s="66"/>
      <c r="M2" s="2"/>
      <c r="N2" s="2"/>
      <c r="O2" s="2"/>
    </row>
    <row r="3" spans="1:15" s="1" customFormat="1" ht="15" x14ac:dyDescent="0.25">
      <c r="E3" s="66" t="s">
        <v>44</v>
      </c>
      <c r="F3" s="66"/>
      <c r="G3" s="66"/>
      <c r="H3" s="66"/>
      <c r="I3" s="66"/>
      <c r="J3" s="66"/>
      <c r="K3" s="66"/>
      <c r="M3" s="2"/>
      <c r="N3" s="2"/>
      <c r="O3" s="2"/>
    </row>
    <row r="4" spans="1:15" s="3" customFormat="1" ht="12.75" x14ac:dyDescent="0.2">
      <c r="E4" s="67" t="s">
        <v>2</v>
      </c>
      <c r="F4" s="67"/>
      <c r="G4" s="67"/>
      <c r="H4" s="67"/>
      <c r="I4" s="67"/>
      <c r="J4" s="67"/>
      <c r="K4" s="67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68" t="s">
        <v>43</v>
      </c>
      <c r="J6" s="68"/>
      <c r="K6" s="68"/>
      <c r="M6" s="63" t="s">
        <v>4</v>
      </c>
      <c r="N6" s="63"/>
      <c r="O6" s="63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41">
        <v>2020</v>
      </c>
      <c r="G8" s="41">
        <f>E8-1</f>
        <v>2019</v>
      </c>
      <c r="I8" s="41" t="s">
        <v>7</v>
      </c>
      <c r="K8" s="40" t="s">
        <v>8</v>
      </c>
      <c r="M8" s="40">
        <f>E8</f>
        <v>2020</v>
      </c>
      <c r="N8" s="10"/>
      <c r="O8" s="40">
        <f>G8</f>
        <v>2019</v>
      </c>
    </row>
    <row r="9" spans="1:15" x14ac:dyDescent="0.2">
      <c r="B9" s="11" t="s">
        <v>9</v>
      </c>
    </row>
    <row r="10" spans="1:15" x14ac:dyDescent="0.2">
      <c r="C10" s="5" t="s">
        <v>10</v>
      </c>
      <c r="E10" s="12">
        <v>53874046.899999999</v>
      </c>
      <c r="F10" s="13"/>
      <c r="G10" s="12">
        <v>46200857.270000003</v>
      </c>
      <c r="H10" s="14"/>
      <c r="I10" s="12">
        <f>E10-G10</f>
        <v>7673189.6299999952</v>
      </c>
      <c r="K10" s="15">
        <f>IF(G10=0,"n/a",IF(AND(I10/G10&lt;1,I10/G10&gt;-1),I10/G10,"n/a"))</f>
        <v>0.16608327384830784</v>
      </c>
      <c r="M10" s="16">
        <f>IF(E47=0,"n/a",E10/E47)</f>
        <v>1.1380754192633113</v>
      </c>
      <c r="N10" s="17"/>
      <c r="O10" s="16">
        <f>IF(G47=0,"n/a",G10/G47)</f>
        <v>1.0192078120432126</v>
      </c>
    </row>
    <row r="11" spans="1:15" x14ac:dyDescent="0.2">
      <c r="C11" s="5" t="s">
        <v>11</v>
      </c>
      <c r="E11" s="18">
        <v>17887798.550000001</v>
      </c>
      <c r="F11" s="14"/>
      <c r="G11" s="18">
        <v>16333241.92</v>
      </c>
      <c r="H11" s="14"/>
      <c r="I11" s="18">
        <f>E11-G11</f>
        <v>1554556.6300000008</v>
      </c>
      <c r="K11" s="15">
        <f>IF(G11=0,"n/a",IF(AND(I11/G11&lt;1,I11/G11&gt;-1),I11/G11,"n/a"))</f>
        <v>9.5177469213656316E-2</v>
      </c>
      <c r="M11" s="19">
        <f>IF(E48=0,"n/a",E11/E48)</f>
        <v>0.95607114418867567</v>
      </c>
      <c r="N11" s="17"/>
      <c r="O11" s="19">
        <f>IF(G48=0,"n/a",G11/G48)</f>
        <v>0.74391356137569453</v>
      </c>
    </row>
    <row r="12" spans="1:15" x14ac:dyDescent="0.2">
      <c r="C12" s="5" t="s">
        <v>12</v>
      </c>
      <c r="E12" s="20">
        <v>1265548.5</v>
      </c>
      <c r="F12" s="14"/>
      <c r="G12" s="20">
        <v>1332692.76</v>
      </c>
      <c r="H12" s="14"/>
      <c r="I12" s="20">
        <f>E12-G12</f>
        <v>-67144.260000000009</v>
      </c>
      <c r="K12" s="21">
        <f>IF(G12=0,"n/a",IF(AND(I12/G12&lt;1,I12/G12&gt;-1),I12/G12,"n/a"))</f>
        <v>-5.038240021653604E-2</v>
      </c>
      <c r="M12" s="22">
        <f>IF(E49=0,"n/a",E12/E49)</f>
        <v>0.87797575894644175</v>
      </c>
      <c r="N12" s="17"/>
      <c r="O12" s="22">
        <f>IF(G49=0,"n/a",G12/G49)</f>
        <v>0.63661669848891689</v>
      </c>
    </row>
    <row r="13" spans="1:15" ht="6.95" customHeight="1" x14ac:dyDescent="0.2">
      <c r="E13" s="18"/>
      <c r="F13" s="14"/>
      <c r="G13" s="18"/>
      <c r="H13" s="14"/>
      <c r="I13" s="18"/>
      <c r="K13" s="23"/>
      <c r="M13" s="17"/>
      <c r="N13" s="17"/>
      <c r="O13" s="17"/>
    </row>
    <row r="14" spans="1:15" x14ac:dyDescent="0.2">
      <c r="C14" s="5" t="s">
        <v>13</v>
      </c>
      <c r="E14" s="18">
        <f>SUM(E10:E12)</f>
        <v>73027393.950000003</v>
      </c>
      <c r="F14" s="14"/>
      <c r="G14" s="18">
        <f>SUM(G10:G12)</f>
        <v>63866791.950000003</v>
      </c>
      <c r="H14" s="14"/>
      <c r="I14" s="18">
        <f>E14-G14</f>
        <v>9160602</v>
      </c>
      <c r="K14" s="15">
        <f>IF(G14=0,"n/a",IF(AND(I14/G14&lt;1,I14/G14&gt;-1),I14/G14,"n/a"))</f>
        <v>0.14343294410609581</v>
      </c>
      <c r="M14" s="19">
        <f>IF(E51=0,"n/a",E14/E51)</f>
        <v>1.0820638785416039</v>
      </c>
      <c r="N14" s="17"/>
      <c r="O14" s="19">
        <f>IF(G51=0,"n/a",G14/G51)</f>
        <v>0.92054407550622097</v>
      </c>
    </row>
    <row r="15" spans="1:15" ht="6.95" customHeight="1" x14ac:dyDescent="0.2">
      <c r="E15" s="18"/>
      <c r="F15" s="14"/>
      <c r="G15" s="18"/>
      <c r="H15" s="14"/>
      <c r="I15" s="18"/>
      <c r="K15" s="23"/>
      <c r="M15" s="17"/>
      <c r="N15" s="17"/>
      <c r="O15" s="17"/>
    </row>
    <row r="16" spans="1:15" x14ac:dyDescent="0.2">
      <c r="B16" s="11" t="s">
        <v>14</v>
      </c>
      <c r="E16" s="18"/>
      <c r="F16" s="14"/>
      <c r="G16" s="18"/>
      <c r="H16" s="14"/>
      <c r="I16" s="18"/>
      <c r="K16" s="23"/>
      <c r="M16" s="17"/>
      <c r="N16" s="17"/>
      <c r="O16" s="17"/>
    </row>
    <row r="17" spans="2:15" x14ac:dyDescent="0.2">
      <c r="C17" s="5" t="s">
        <v>15</v>
      </c>
      <c r="E17" s="18">
        <v>1344444.6</v>
      </c>
      <c r="F17" s="14"/>
      <c r="G17" s="18">
        <v>1190654.8799999999</v>
      </c>
      <c r="H17" s="14"/>
      <c r="I17" s="18">
        <f>E17-G17</f>
        <v>153789.7200000002</v>
      </c>
      <c r="K17" s="15">
        <f>IF(G17=0,"n/a",IF(AND(I17/G17&lt;1,I17/G17&gt;-1),I17/G17,"n/a"))</f>
        <v>0.12916397739032509</v>
      </c>
      <c r="M17" s="19">
        <f>IF(E54=0,"n/a",E17/E54)</f>
        <v>0.48623393137688897</v>
      </c>
      <c r="N17" s="17"/>
      <c r="O17" s="19">
        <f>IF(G54=0,"n/a",G17/G54)</f>
        <v>0.3752829243108205</v>
      </c>
    </row>
    <row r="18" spans="2:15" x14ac:dyDescent="0.2">
      <c r="C18" s="5" t="s">
        <v>16</v>
      </c>
      <c r="E18" s="20">
        <v>84790.61</v>
      </c>
      <c r="F18" s="24"/>
      <c r="G18" s="20">
        <v>36513.35</v>
      </c>
      <c r="H18" s="25"/>
      <c r="I18" s="20">
        <f>E18-G18</f>
        <v>48277.26</v>
      </c>
      <c r="K18" s="21" t="str">
        <f>IF(G18=0,"n/a",IF(AND(I18/G18&lt;1,I18/G18&gt;-1),I18/G18,"n/a"))</f>
        <v>n/a</v>
      </c>
      <c r="M18" s="22">
        <f>IF(E55=0,"n/a",E18/E55)</f>
        <v>0.63896947226429734</v>
      </c>
      <c r="N18" s="17"/>
      <c r="O18" s="22">
        <f>IF(G55=0,"n/a",G18/G55)</f>
        <v>0.47475425822389805</v>
      </c>
    </row>
    <row r="19" spans="2:15" ht="6.95" customHeight="1" x14ac:dyDescent="0.2">
      <c r="E19" s="18"/>
      <c r="F19" s="26"/>
      <c r="G19" s="18"/>
      <c r="H19" s="26"/>
      <c r="I19" s="18"/>
      <c r="K19" s="23"/>
      <c r="M19" s="17"/>
      <c r="N19" s="17"/>
      <c r="O19" s="17"/>
    </row>
    <row r="20" spans="2:15" x14ac:dyDescent="0.2">
      <c r="C20" s="5" t="s">
        <v>17</v>
      </c>
      <c r="E20" s="20">
        <f>SUM(E17:E18)</f>
        <v>1429235.2100000002</v>
      </c>
      <c r="F20" s="24"/>
      <c r="G20" s="20">
        <f>SUM(G17:G18)</f>
        <v>1227168.23</v>
      </c>
      <c r="H20" s="25"/>
      <c r="I20" s="20">
        <f>E20-G20</f>
        <v>202066.98000000021</v>
      </c>
      <c r="K20" s="21">
        <f>IF(G20=0,"n/a",IF(AND(I20/G20&lt;1,I20/G20&gt;-1),I20/G20,"n/a"))</f>
        <v>0.1646611891183006</v>
      </c>
      <c r="M20" s="22">
        <f>IF(E57=0,"n/a",E20/E57)</f>
        <v>0.49322835751618094</v>
      </c>
      <c r="N20" s="17"/>
      <c r="O20" s="22">
        <f>IF(G57=0,"n/a",G20/G57)</f>
        <v>0.37763716782024598</v>
      </c>
    </row>
    <row r="21" spans="2:15" ht="6.95" customHeight="1" x14ac:dyDescent="0.2">
      <c r="E21" s="18"/>
      <c r="F21" s="26"/>
      <c r="G21" s="18"/>
      <c r="H21" s="26"/>
      <c r="I21" s="18"/>
      <c r="K21" s="23"/>
      <c r="M21" s="17"/>
      <c r="N21" s="17"/>
      <c r="O21" s="17"/>
    </row>
    <row r="22" spans="2:15" x14ac:dyDescent="0.2">
      <c r="C22" s="5" t="s">
        <v>18</v>
      </c>
      <c r="E22" s="18">
        <f>E14+E20</f>
        <v>74456629.159999996</v>
      </c>
      <c r="F22" s="26"/>
      <c r="G22" s="18">
        <f>G14+G20</f>
        <v>65093960.18</v>
      </c>
      <c r="H22" s="26"/>
      <c r="I22" s="18">
        <f>E22-G22</f>
        <v>9362668.9799999967</v>
      </c>
      <c r="K22" s="15">
        <f>IF(G22=0,"n/a",IF(AND(I22/G22&lt;1,I22/G22&gt;-1),I22/G22,"n/a"))</f>
        <v>0.1438331444900576</v>
      </c>
      <c r="M22" s="19">
        <f>IF(E59=0,"n/a",E22/E59)</f>
        <v>1.0578224025586878</v>
      </c>
      <c r="N22" s="17"/>
      <c r="O22" s="19">
        <f>IF(G59=0,"n/a",G22/G59)</f>
        <v>0.89625311308189437</v>
      </c>
    </row>
    <row r="23" spans="2:15" ht="6.95" customHeight="1" x14ac:dyDescent="0.2">
      <c r="E23" s="18"/>
      <c r="F23" s="26"/>
      <c r="G23" s="18"/>
      <c r="H23" s="26"/>
      <c r="I23" s="18"/>
      <c r="K23" s="23"/>
      <c r="M23" s="17"/>
      <c r="N23" s="17"/>
      <c r="O23" s="17"/>
    </row>
    <row r="24" spans="2:15" x14ac:dyDescent="0.2">
      <c r="B24" s="11" t="s">
        <v>19</v>
      </c>
      <c r="E24" s="18"/>
      <c r="F24" s="26"/>
      <c r="G24" s="18"/>
      <c r="H24" s="26"/>
      <c r="I24" s="18"/>
      <c r="K24" s="23"/>
      <c r="M24" s="17"/>
      <c r="N24" s="17"/>
      <c r="O24" s="17"/>
    </row>
    <row r="25" spans="2:15" x14ac:dyDescent="0.2">
      <c r="C25" s="5" t="s">
        <v>20</v>
      </c>
      <c r="E25" s="18">
        <v>591118.73</v>
      </c>
      <c r="F25" s="26"/>
      <c r="G25" s="18">
        <v>703069.16</v>
      </c>
      <c r="H25" s="26"/>
      <c r="I25" s="18">
        <f>E25-G25</f>
        <v>-111950.43000000005</v>
      </c>
      <c r="K25" s="15">
        <f>IF(G25=0,"n/a",IF(AND(I25/G25&lt;1,I25/G25&gt;-1),I25/G25,"n/a"))</f>
        <v>-0.15923103496674501</v>
      </c>
      <c r="M25" s="19">
        <f>IF(E62=0,"n/a",E25/E62)</f>
        <v>0.13677728361193503</v>
      </c>
      <c r="N25" s="17"/>
      <c r="O25" s="19">
        <f>IF(G62=0,"n/a",G25/G62)</f>
        <v>0.13918776978588177</v>
      </c>
    </row>
    <row r="26" spans="2:15" x14ac:dyDescent="0.2">
      <c r="C26" s="5" t="s">
        <v>21</v>
      </c>
      <c r="E26" s="20">
        <v>971313.54</v>
      </c>
      <c r="F26" s="24"/>
      <c r="G26" s="20">
        <v>1068262.25</v>
      </c>
      <c r="H26" s="25"/>
      <c r="I26" s="20">
        <f>E26-G26</f>
        <v>-96948.709999999963</v>
      </c>
      <c r="K26" s="21">
        <f>IF(G26=0,"n/a",IF(AND(I26/G26&lt;1,I26/G26&gt;-1),I26/G26,"n/a"))</f>
        <v>-9.0753660910511402E-2</v>
      </c>
      <c r="M26" s="22">
        <f>IF(E63=0,"n/a",E26/E63)</f>
        <v>8.3392849109212297E-2</v>
      </c>
      <c r="N26" s="17"/>
      <c r="O26" s="22">
        <f>IF(G63=0,"n/a",G26/G63)</f>
        <v>8.1891148306561065E-2</v>
      </c>
    </row>
    <row r="27" spans="2:15" ht="6.95" customHeight="1" x14ac:dyDescent="0.2">
      <c r="E27" s="18"/>
      <c r="F27" s="26"/>
      <c r="G27" s="18"/>
      <c r="H27" s="26"/>
      <c r="I27" s="18"/>
      <c r="K27" s="23"/>
      <c r="M27" s="17"/>
      <c r="N27" s="17"/>
      <c r="O27" s="17"/>
    </row>
    <row r="28" spans="2:15" x14ac:dyDescent="0.2">
      <c r="C28" s="5" t="s">
        <v>22</v>
      </c>
      <c r="E28" s="20">
        <f>SUM(E25:E26)</f>
        <v>1562432.27</v>
      </c>
      <c r="F28" s="24"/>
      <c r="G28" s="20">
        <f>SUM(G25:G26)</f>
        <v>1771331.4100000001</v>
      </c>
      <c r="H28" s="25"/>
      <c r="I28" s="20">
        <f>E28-G28</f>
        <v>-208899.14000000013</v>
      </c>
      <c r="K28" s="21">
        <f>IF(G28=0,"n/a",IF(AND(I28/G28&lt;1,I28/G28&gt;-1),I28/G28,"n/a"))</f>
        <v>-0.11793340242298313</v>
      </c>
      <c r="M28" s="22">
        <f>IF(E65=0,"n/a",E28/E65)</f>
        <v>9.7840328933093412E-2</v>
      </c>
      <c r="N28" s="17"/>
      <c r="O28" s="22">
        <f>IF(G65=0,"n/a",G28/G65)</f>
        <v>9.7884526489720222E-2</v>
      </c>
    </row>
    <row r="29" spans="2:15" ht="6.95" customHeight="1" x14ac:dyDescent="0.2">
      <c r="E29" s="18"/>
      <c r="F29" s="26"/>
      <c r="G29" s="18"/>
      <c r="H29" s="26"/>
      <c r="I29" s="18"/>
      <c r="K29" s="23"/>
      <c r="M29" s="17"/>
      <c r="N29" s="17"/>
      <c r="O29" s="17"/>
    </row>
    <row r="30" spans="2:15" x14ac:dyDescent="0.2">
      <c r="C30" s="5" t="s">
        <v>23</v>
      </c>
      <c r="E30" s="18">
        <f>E22+E28</f>
        <v>76019061.429999992</v>
      </c>
      <c r="F30" s="26"/>
      <c r="G30" s="18">
        <f>G22+G28</f>
        <v>66865291.590000004</v>
      </c>
      <c r="H30" s="26"/>
      <c r="I30" s="18">
        <f>E30-G30</f>
        <v>9153769.8399999887</v>
      </c>
      <c r="K30" s="15">
        <f>IF(G30=0,"n/a",IF(AND(I30/G30&lt;1,I30/G30&gt;-1),I30/G30,"n/a"))</f>
        <v>0.13689867526681024</v>
      </c>
      <c r="M30" s="16">
        <f>IF(E67=0,"n/a",E30/E67)</f>
        <v>0.88029950644024269</v>
      </c>
      <c r="N30" s="17"/>
      <c r="O30" s="16">
        <f>IF(G67=0,"n/a",G30/G67)</f>
        <v>0.73700963861995239</v>
      </c>
    </row>
    <row r="31" spans="2:15" ht="6.95" customHeight="1" x14ac:dyDescent="0.2">
      <c r="E31" s="18"/>
      <c r="F31" s="26"/>
      <c r="G31" s="18"/>
      <c r="H31" s="26"/>
      <c r="I31" s="18"/>
      <c r="K31" s="23"/>
      <c r="M31" s="27"/>
      <c r="N31" s="27"/>
      <c r="O31" s="27"/>
    </row>
    <row r="32" spans="2:15" x14ac:dyDescent="0.2">
      <c r="B32" s="5" t="s">
        <v>24</v>
      </c>
      <c r="E32" s="18">
        <v>1996219.75</v>
      </c>
      <c r="F32" s="26"/>
      <c r="G32" s="18">
        <v>-1439656.59</v>
      </c>
      <c r="H32" s="26"/>
      <c r="I32" s="18">
        <f>E32-G32</f>
        <v>3435876.34</v>
      </c>
      <c r="K32" s="15" t="str">
        <f>IF(G32=0,"n/a",IF(AND(I32/G32&lt;1,I32/G32&gt;-1),I32/G32,"n/a"))</f>
        <v>n/a</v>
      </c>
      <c r="M32" s="27"/>
      <c r="N32" s="27"/>
      <c r="O32" s="27"/>
    </row>
    <row r="33" spans="1:15" x14ac:dyDescent="0.2">
      <c r="B33" s="5" t="s">
        <v>25</v>
      </c>
      <c r="E33" s="20">
        <v>1855748.86</v>
      </c>
      <c r="F33" s="24"/>
      <c r="G33" s="20">
        <v>1678122.11</v>
      </c>
      <c r="H33" s="25"/>
      <c r="I33" s="20">
        <f>E33-G33</f>
        <v>177626.75</v>
      </c>
      <c r="K33" s="21">
        <f>IF(G33=0,"n/a",IF(AND(I33/G33&lt;1,I33/G33&gt;-1),I33/G33,"n/a"))</f>
        <v>0.10584852493243176</v>
      </c>
    </row>
    <row r="34" spans="1:15" ht="6.95" customHeight="1" x14ac:dyDescent="0.2">
      <c r="E34" s="28"/>
      <c r="F34" s="26"/>
      <c r="G34" s="28"/>
      <c r="H34" s="26"/>
      <c r="I34" s="28"/>
      <c r="K34" s="29"/>
      <c r="M34" s="27"/>
      <c r="N34" s="27"/>
      <c r="O34" s="27"/>
    </row>
    <row r="35" spans="1:15" ht="12.75" thickBot="1" x14ac:dyDescent="0.25">
      <c r="C35" s="5" t="s">
        <v>26</v>
      </c>
      <c r="E35" s="30">
        <f>SUM(E30:E33)</f>
        <v>79871030.039999992</v>
      </c>
      <c r="F35" s="31"/>
      <c r="G35" s="30">
        <f>SUM(G30:G33)</f>
        <v>67103757.109999999</v>
      </c>
      <c r="H35" s="26"/>
      <c r="I35" s="30">
        <f>E35-G35</f>
        <v>12767272.929999992</v>
      </c>
      <c r="K35" s="32">
        <f>IF(G35=0,"n/a",IF(AND(I35/G35&lt;1,I35/G35&gt;-1),I35/G35,"n/a"))</f>
        <v>0.19026167058084703</v>
      </c>
    </row>
    <row r="36" spans="1:15" ht="12.75" thickTop="1" x14ac:dyDescent="0.2">
      <c r="E36" s="28"/>
      <c r="F36" s="26"/>
      <c r="G36" s="28"/>
      <c r="H36" s="14"/>
      <c r="I36" s="28"/>
    </row>
    <row r="37" spans="1:15" x14ac:dyDescent="0.2">
      <c r="C37" s="5" t="s">
        <v>37</v>
      </c>
      <c r="E37" s="12">
        <v>4509754.88</v>
      </c>
      <c r="F37" s="12"/>
      <c r="G37" s="12">
        <v>3445403.21</v>
      </c>
      <c r="H37" s="14"/>
      <c r="I37" s="28"/>
    </row>
    <row r="38" spans="1:15" x14ac:dyDescent="0.2">
      <c r="C38" s="5" t="s">
        <v>38</v>
      </c>
      <c r="E38" s="18">
        <v>1270137.98</v>
      </c>
      <c r="F38" s="28"/>
      <c r="G38" s="18">
        <v>1230922.27</v>
      </c>
      <c r="H38" s="14"/>
      <c r="I38" s="28"/>
    </row>
    <row r="39" spans="1:15" x14ac:dyDescent="0.2">
      <c r="C39" s="5" t="s">
        <v>39</v>
      </c>
      <c r="E39" s="18">
        <v>397007.84</v>
      </c>
      <c r="F39" s="14"/>
      <c r="G39" s="18">
        <v>352639.02</v>
      </c>
      <c r="H39" s="14"/>
      <c r="I39" s="28"/>
    </row>
    <row r="40" spans="1:15" x14ac:dyDescent="0.2">
      <c r="C40" s="5" t="s">
        <v>40</v>
      </c>
      <c r="E40" s="18">
        <v>0</v>
      </c>
      <c r="F40" s="14"/>
      <c r="G40" s="18">
        <v>-470.75</v>
      </c>
      <c r="H40" s="14"/>
      <c r="I40" s="28"/>
    </row>
    <row r="41" spans="1:15" x14ac:dyDescent="0.2">
      <c r="C41" s="5" t="s">
        <v>27</v>
      </c>
      <c r="E41" s="18">
        <v>1590324.25</v>
      </c>
      <c r="F41" s="14"/>
      <c r="G41" s="18">
        <v>1391252.91</v>
      </c>
      <c r="H41" s="14"/>
      <c r="I41" s="28"/>
    </row>
    <row r="42" spans="1:15" x14ac:dyDescent="0.2">
      <c r="C42" s="5" t="s">
        <v>29</v>
      </c>
      <c r="E42" s="18">
        <v>1294770.5900000001</v>
      </c>
      <c r="F42" s="14"/>
      <c r="G42" s="33">
        <v>807718.27</v>
      </c>
      <c r="H42" s="14"/>
      <c r="I42" s="28"/>
    </row>
    <row r="43" spans="1:15" x14ac:dyDescent="0.2">
      <c r="C43" s="5" t="s">
        <v>41</v>
      </c>
      <c r="E43" s="18">
        <v>-850474.01</v>
      </c>
      <c r="F43" s="14"/>
      <c r="G43" s="34">
        <v>0</v>
      </c>
      <c r="H43" s="14"/>
      <c r="I43" s="28"/>
    </row>
    <row r="44" spans="1:15" x14ac:dyDescent="0.2">
      <c r="E44" s="35"/>
      <c r="F44" s="14"/>
      <c r="G44" s="14"/>
      <c r="H44" s="14"/>
      <c r="I44" s="14"/>
    </row>
    <row r="45" spans="1:15" ht="12.75" x14ac:dyDescent="0.2">
      <c r="A45" s="3" t="s">
        <v>30</v>
      </c>
      <c r="E45" s="35"/>
      <c r="F45" s="14"/>
      <c r="G45" s="14"/>
      <c r="H45" s="14"/>
      <c r="I45" s="14"/>
    </row>
    <row r="46" spans="1:15" x14ac:dyDescent="0.2">
      <c r="B46" s="11" t="s">
        <v>31</v>
      </c>
      <c r="E46" s="35"/>
      <c r="F46" s="14"/>
      <c r="G46" s="14"/>
      <c r="H46" s="14"/>
      <c r="I46" s="14"/>
    </row>
    <row r="47" spans="1:15" x14ac:dyDescent="0.2">
      <c r="C47" s="5" t="s">
        <v>10</v>
      </c>
      <c r="E47" s="35">
        <v>47337853</v>
      </c>
      <c r="F47" s="14"/>
      <c r="G47" s="35">
        <v>45330164</v>
      </c>
      <c r="H47" s="36"/>
      <c r="I47" s="35">
        <f>E47-G47</f>
        <v>2007689</v>
      </c>
      <c r="K47" s="15">
        <f>IF(G47=0,"n/a",IF(AND(I47/G47&lt;1,I47/G47&gt;-1),I47/G47,"n/a"))</f>
        <v>4.4290353769732664E-2</v>
      </c>
    </row>
    <row r="48" spans="1:15" x14ac:dyDescent="0.2">
      <c r="C48" s="5" t="s">
        <v>11</v>
      </c>
      <c r="E48" s="35">
        <v>18709694</v>
      </c>
      <c r="F48" s="14"/>
      <c r="G48" s="35">
        <v>21955833</v>
      </c>
      <c r="H48" s="36"/>
      <c r="I48" s="35">
        <f>E48-G48</f>
        <v>-3246139</v>
      </c>
      <c r="K48" s="15">
        <f>IF(G48=0,"n/a",IF(AND(I48/G48&lt;1,I48/G48&gt;-1),I48/G48,"n/a"))</f>
        <v>-0.14784859221692934</v>
      </c>
    </row>
    <row r="49" spans="2:15" x14ac:dyDescent="0.2">
      <c r="C49" s="5" t="s">
        <v>12</v>
      </c>
      <c r="E49" s="37">
        <v>1441439</v>
      </c>
      <c r="F49" s="14"/>
      <c r="G49" s="37">
        <v>2093399</v>
      </c>
      <c r="H49" s="36"/>
      <c r="I49" s="37">
        <f>E49-G49</f>
        <v>-651960</v>
      </c>
      <c r="K49" s="21">
        <f>IF(G49=0,"n/a",IF(AND(I49/G49&lt;1,I49/G49&gt;-1),I49/G49,"n/a"))</f>
        <v>-0.31143609030098895</v>
      </c>
    </row>
    <row r="50" spans="2:15" ht="6.95" customHeight="1" x14ac:dyDescent="0.2">
      <c r="E50" s="35"/>
      <c r="F50" s="14"/>
      <c r="G50" s="35"/>
      <c r="H50" s="14"/>
      <c r="I50" s="35"/>
      <c r="K50" s="23"/>
      <c r="M50" s="27"/>
      <c r="N50" s="27"/>
      <c r="O50" s="27"/>
    </row>
    <row r="51" spans="2:15" x14ac:dyDescent="0.2">
      <c r="C51" s="5" t="s">
        <v>13</v>
      </c>
      <c r="E51" s="35">
        <f>SUM(E47:E49)</f>
        <v>67488986</v>
      </c>
      <c r="F51" s="14"/>
      <c r="G51" s="35">
        <f>SUM(G47:G49)</f>
        <v>69379396</v>
      </c>
      <c r="H51" s="36"/>
      <c r="I51" s="35">
        <f>E51-G51</f>
        <v>-1890410</v>
      </c>
      <c r="K51" s="15">
        <f>IF(G51=0,"n/a",IF(AND(I51/G51&lt;1,I51/G51&gt;-1),I51/G51,"n/a"))</f>
        <v>-2.7247426599101555E-2</v>
      </c>
    </row>
    <row r="52" spans="2:15" ht="6.95" customHeight="1" x14ac:dyDescent="0.2">
      <c r="E52" s="35"/>
      <c r="F52" s="14"/>
      <c r="G52" s="35"/>
      <c r="H52" s="14"/>
      <c r="I52" s="35"/>
      <c r="K52" s="23"/>
      <c r="M52" s="27"/>
      <c r="N52" s="27"/>
      <c r="O52" s="27"/>
    </row>
    <row r="53" spans="2:15" x14ac:dyDescent="0.2">
      <c r="B53" s="11" t="s">
        <v>32</v>
      </c>
      <c r="E53" s="35"/>
      <c r="F53" s="14"/>
      <c r="G53" s="35"/>
      <c r="H53" s="36"/>
      <c r="I53" s="35"/>
      <c r="K53" s="23"/>
    </row>
    <row r="54" spans="2:15" x14ac:dyDescent="0.2">
      <c r="C54" s="5" t="s">
        <v>15</v>
      </c>
      <c r="E54" s="35">
        <v>2765016</v>
      </c>
      <c r="F54" s="14"/>
      <c r="G54" s="35">
        <v>3172686</v>
      </c>
      <c r="H54" s="36"/>
      <c r="I54" s="35">
        <f>E54-G54</f>
        <v>-407670</v>
      </c>
      <c r="K54" s="15">
        <f>IF(G54=0,"n/a",IF(AND(I54/G54&lt;1,I54/G54&gt;-1),I54/G54,"n/a"))</f>
        <v>-0.12849364859932561</v>
      </c>
    </row>
    <row r="55" spans="2:15" x14ac:dyDescent="0.2">
      <c r="C55" s="5" t="s">
        <v>16</v>
      </c>
      <c r="E55" s="37">
        <v>132699</v>
      </c>
      <c r="F55" s="14"/>
      <c r="G55" s="37">
        <v>76910</v>
      </c>
      <c r="H55" s="36"/>
      <c r="I55" s="37">
        <f>E55-G55</f>
        <v>55789</v>
      </c>
      <c r="K55" s="21">
        <f>IF(G55=0,"n/a",IF(AND(I55/G55&lt;1,I55/G55&gt;-1),I55/G55,"n/a"))</f>
        <v>0.72538031465349107</v>
      </c>
    </row>
    <row r="56" spans="2:15" ht="6.95" customHeight="1" x14ac:dyDescent="0.2">
      <c r="E56" s="35"/>
      <c r="F56" s="14"/>
      <c r="G56" s="35"/>
      <c r="H56" s="14"/>
      <c r="I56" s="35"/>
      <c r="K56" s="23"/>
      <c r="M56" s="27"/>
      <c r="N56" s="27"/>
      <c r="O56" s="27"/>
    </row>
    <row r="57" spans="2:15" x14ac:dyDescent="0.2">
      <c r="C57" s="5" t="s">
        <v>17</v>
      </c>
      <c r="E57" s="37">
        <f>SUM(E54:E55)</f>
        <v>2897715</v>
      </c>
      <c r="F57" s="14"/>
      <c r="G57" s="37">
        <f>SUM(G54:G55)</f>
        <v>3249596</v>
      </c>
      <c r="H57" s="36"/>
      <c r="I57" s="37">
        <f>E57-G57</f>
        <v>-351881</v>
      </c>
      <c r="K57" s="21">
        <f>IF(G57=0,"n/a",IF(AND(I57/G57&lt;1,I57/G57&gt;-1),I57/G57,"n/a"))</f>
        <v>-0.10828453752404914</v>
      </c>
    </row>
    <row r="58" spans="2:15" ht="6.95" customHeight="1" x14ac:dyDescent="0.2">
      <c r="E58" s="35"/>
      <c r="F58" s="14"/>
      <c r="G58" s="35"/>
      <c r="H58" s="14"/>
      <c r="I58" s="35"/>
      <c r="K58" s="23"/>
      <c r="M58" s="27"/>
      <c r="N58" s="27"/>
      <c r="O58" s="27"/>
    </row>
    <row r="59" spans="2:15" x14ac:dyDescent="0.2">
      <c r="C59" s="5" t="s">
        <v>33</v>
      </c>
      <c r="E59" s="35">
        <f>E51+E57</f>
        <v>70386701</v>
      </c>
      <c r="F59" s="14"/>
      <c r="G59" s="35">
        <f>G51+G57</f>
        <v>72628992</v>
      </c>
      <c r="H59" s="36"/>
      <c r="I59" s="35">
        <f>E59-G59</f>
        <v>-2242291</v>
      </c>
      <c r="K59" s="15">
        <f>IF(G59=0,"n/a",IF(AND(I59/G59&lt;1,I59/G59&gt;-1),I59/G59,"n/a"))</f>
        <v>-3.087322208740003E-2</v>
      </c>
    </row>
    <row r="60" spans="2:15" ht="6.95" customHeight="1" x14ac:dyDescent="0.2">
      <c r="E60" s="35"/>
      <c r="F60" s="14"/>
      <c r="G60" s="35"/>
      <c r="H60" s="14"/>
      <c r="I60" s="35"/>
      <c r="K60" s="23"/>
      <c r="M60" s="27"/>
      <c r="N60" s="27"/>
      <c r="O60" s="27"/>
    </row>
    <row r="61" spans="2:15" x14ac:dyDescent="0.2">
      <c r="B61" s="11" t="s">
        <v>34</v>
      </c>
      <c r="E61" s="35"/>
      <c r="F61" s="14"/>
      <c r="G61" s="35"/>
      <c r="H61" s="36"/>
      <c r="I61" s="35"/>
      <c r="K61" s="23"/>
    </row>
    <row r="62" spans="2:15" x14ac:dyDescent="0.2">
      <c r="C62" s="5" t="s">
        <v>20</v>
      </c>
      <c r="E62" s="35">
        <v>4321761</v>
      </c>
      <c r="F62" s="14"/>
      <c r="G62" s="35">
        <v>5051228</v>
      </c>
      <c r="H62" s="36"/>
      <c r="I62" s="35">
        <f>E62-G62</f>
        <v>-729467</v>
      </c>
      <c r="K62" s="15">
        <f>IF(G62=0,"n/a",IF(AND(I62/G62&lt;1,I62/G62&gt;-1),I62/G62,"n/a"))</f>
        <v>-0.1444137940318671</v>
      </c>
    </row>
    <row r="63" spans="2:15" x14ac:dyDescent="0.2">
      <c r="C63" s="5" t="s">
        <v>21</v>
      </c>
      <c r="E63" s="37">
        <v>11647444</v>
      </c>
      <c r="F63" s="14"/>
      <c r="G63" s="37">
        <v>13044905</v>
      </c>
      <c r="H63" s="36"/>
      <c r="I63" s="37">
        <f>E63-G63</f>
        <v>-1397461</v>
      </c>
      <c r="K63" s="21">
        <f>IF(G63=0,"n/a",IF(AND(I63/G63&lt;1,I63/G63&gt;-1),I63/G63,"n/a"))</f>
        <v>-0.10712695876282732</v>
      </c>
    </row>
    <row r="64" spans="2:15" ht="6.95" customHeight="1" x14ac:dyDescent="0.2">
      <c r="E64" s="35"/>
      <c r="F64" s="14"/>
      <c r="G64" s="35"/>
      <c r="H64" s="14"/>
      <c r="I64" s="35"/>
      <c r="K64" s="23"/>
      <c r="M64" s="27"/>
      <c r="N64" s="27"/>
      <c r="O64" s="27"/>
    </row>
    <row r="65" spans="1:15" x14ac:dyDescent="0.2">
      <c r="C65" s="5" t="s">
        <v>22</v>
      </c>
      <c r="E65" s="37">
        <f>SUM(E62:E63)</f>
        <v>15969205</v>
      </c>
      <c r="F65" s="14"/>
      <c r="G65" s="37">
        <f>SUM(G62:G63)</f>
        <v>18096133</v>
      </c>
      <c r="H65" s="36"/>
      <c r="I65" s="37">
        <f>E65-G65</f>
        <v>-2126928</v>
      </c>
      <c r="K65" s="21">
        <f>IF(G65=0,"n/a",IF(AND(I65/G65&lt;1,I65/G65&gt;-1),I65/G65,"n/a"))</f>
        <v>-0.11753494517309306</v>
      </c>
    </row>
    <row r="66" spans="1:15" ht="6.95" customHeight="1" x14ac:dyDescent="0.2">
      <c r="E66" s="35"/>
      <c r="F66" s="14"/>
      <c r="G66" s="35"/>
      <c r="H66" s="14"/>
      <c r="I66" s="35"/>
      <c r="K66" s="23"/>
      <c r="M66" s="27"/>
      <c r="N66" s="27"/>
      <c r="O66" s="27"/>
    </row>
    <row r="67" spans="1:15" ht="12.75" thickBot="1" x14ac:dyDescent="0.25">
      <c r="C67" s="5" t="s">
        <v>35</v>
      </c>
      <c r="E67" s="38">
        <f>E59+E65</f>
        <v>86355906</v>
      </c>
      <c r="F67" s="14"/>
      <c r="G67" s="38">
        <f>G59+G65</f>
        <v>90725125</v>
      </c>
      <c r="H67" s="36"/>
      <c r="I67" s="38">
        <f>E67-G67</f>
        <v>-4369219</v>
      </c>
      <c r="K67" s="32">
        <f>IF(G67=0,"n/a",IF(AND(I67/G67&lt;1,I67/G67&gt;-1),I67/G67,"n/a"))</f>
        <v>-4.8158864482137666E-2</v>
      </c>
    </row>
    <row r="68" spans="1:15" ht="12.75" thickTop="1" x14ac:dyDescent="0.2"/>
    <row r="69" spans="1:15" ht="12.75" x14ac:dyDescent="0.2">
      <c r="A69" s="5" t="s">
        <v>3</v>
      </c>
      <c r="C69" s="64" t="s">
        <v>36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</row>
    <row r="70" spans="1:15" x14ac:dyDescent="0.2">
      <c r="A70" s="5" t="s">
        <v>3</v>
      </c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</sheetData>
  <mergeCells count="7">
    <mergeCell ref="M6:O6"/>
    <mergeCell ref="C69:N69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O1" sqref="O1:P104857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6" t="s">
        <v>0</v>
      </c>
      <c r="F1" s="66"/>
      <c r="G1" s="66"/>
      <c r="H1" s="66"/>
      <c r="I1" s="66"/>
      <c r="J1" s="66"/>
      <c r="K1" s="66"/>
      <c r="M1" s="2"/>
      <c r="N1" s="2"/>
      <c r="O1" s="2"/>
    </row>
    <row r="2" spans="1:15" s="1" customFormat="1" ht="15" x14ac:dyDescent="0.25">
      <c r="E2" s="66" t="s">
        <v>1</v>
      </c>
      <c r="F2" s="66"/>
      <c r="G2" s="66"/>
      <c r="H2" s="66"/>
      <c r="I2" s="66"/>
      <c r="J2" s="66"/>
      <c r="K2" s="66"/>
      <c r="M2" s="2"/>
      <c r="N2" s="2"/>
      <c r="O2" s="2"/>
    </row>
    <row r="3" spans="1:15" s="1" customFormat="1" ht="15" x14ac:dyDescent="0.25">
      <c r="E3" s="66" t="s">
        <v>45</v>
      </c>
      <c r="F3" s="66"/>
      <c r="G3" s="66"/>
      <c r="H3" s="66"/>
      <c r="I3" s="66"/>
      <c r="J3" s="66"/>
      <c r="K3" s="66"/>
      <c r="M3" s="2"/>
      <c r="N3" s="2"/>
      <c r="O3" s="2"/>
    </row>
    <row r="4" spans="1:15" s="3" customFormat="1" ht="12.75" x14ac:dyDescent="0.2">
      <c r="E4" s="67" t="s">
        <v>2</v>
      </c>
      <c r="F4" s="67"/>
      <c r="G4" s="67"/>
      <c r="H4" s="67"/>
      <c r="I4" s="67"/>
      <c r="J4" s="67"/>
      <c r="K4" s="67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68" t="s">
        <v>43</v>
      </c>
      <c r="J6" s="68"/>
      <c r="K6" s="68"/>
      <c r="M6" s="63" t="s">
        <v>4</v>
      </c>
      <c r="N6" s="63"/>
      <c r="O6" s="63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41">
        <v>2020</v>
      </c>
      <c r="G8" s="41">
        <f>E8-1</f>
        <v>2019</v>
      </c>
      <c r="I8" s="41" t="s">
        <v>7</v>
      </c>
      <c r="K8" s="40" t="s">
        <v>8</v>
      </c>
      <c r="M8" s="40">
        <f>E8</f>
        <v>2020</v>
      </c>
      <c r="N8" s="10"/>
      <c r="O8" s="40">
        <f>G8</f>
        <v>2019</v>
      </c>
    </row>
    <row r="9" spans="1:15" x14ac:dyDescent="0.2">
      <c r="B9" s="11" t="s">
        <v>9</v>
      </c>
    </row>
    <row r="10" spans="1:15" x14ac:dyDescent="0.2">
      <c r="C10" s="5" t="s">
        <v>10</v>
      </c>
      <c r="E10" s="12">
        <v>34371565.259999998</v>
      </c>
      <c r="F10" s="13"/>
      <c r="G10" s="12">
        <v>29111130.73</v>
      </c>
      <c r="H10" s="14"/>
      <c r="I10" s="12">
        <f>E10-G10</f>
        <v>5260434.5299999975</v>
      </c>
      <c r="K10" s="15">
        <f>IF(G10=0,"n/a",IF(AND(I10/G10&lt;1,I10/G10&gt;-1),I10/G10,"n/a"))</f>
        <v>0.18070182772319945</v>
      </c>
      <c r="M10" s="16">
        <f>IF(E46=0,"n/a",E10/E46)</f>
        <v>1.2225340379484742</v>
      </c>
      <c r="N10" s="17"/>
      <c r="O10" s="16">
        <f>IF(G46=0,"n/a",G10/G46)</f>
        <v>1.1828123173639693</v>
      </c>
    </row>
    <row r="11" spans="1:15" x14ac:dyDescent="0.2">
      <c r="C11" s="5" t="s">
        <v>11</v>
      </c>
      <c r="E11" s="18">
        <v>11840264.310000001</v>
      </c>
      <c r="F11" s="14"/>
      <c r="G11" s="18">
        <v>13287478.33</v>
      </c>
      <c r="H11" s="14"/>
      <c r="I11" s="18">
        <f>E11-G11</f>
        <v>-1447214.0199999996</v>
      </c>
      <c r="K11" s="15">
        <f>IF(G11=0,"n/a",IF(AND(I11/G11&lt;1,I11/G11&gt;-1),I11/G11,"n/a"))</f>
        <v>-0.10891562597942536</v>
      </c>
      <c r="M11" s="19">
        <f>IF(E47=0,"n/a",E11/E47)</f>
        <v>0.98843979596854126</v>
      </c>
      <c r="N11" s="17"/>
      <c r="O11" s="19">
        <f>IF(G47=0,"n/a",G11/G47)</f>
        <v>0.80580967008354787</v>
      </c>
    </row>
    <row r="12" spans="1:15" x14ac:dyDescent="0.2">
      <c r="C12" s="5" t="s">
        <v>12</v>
      </c>
      <c r="E12" s="20">
        <v>863486.35</v>
      </c>
      <c r="F12" s="14"/>
      <c r="G12" s="20">
        <v>944174.59</v>
      </c>
      <c r="H12" s="14"/>
      <c r="I12" s="20">
        <f>E12-G12</f>
        <v>-80688.239999999991</v>
      </c>
      <c r="K12" s="21">
        <f>IF(G12=0,"n/a",IF(AND(I12/G12&lt;1,I12/G12&gt;-1),I12/G12,"n/a"))</f>
        <v>-8.5459025115259657E-2</v>
      </c>
      <c r="M12" s="22">
        <f>IF(E48=0,"n/a",E12/E48)</f>
        <v>0.79893998834186097</v>
      </c>
      <c r="N12" s="17"/>
      <c r="O12" s="22">
        <f>IF(G48=0,"n/a",G12/G48)</f>
        <v>0.62744524824693382</v>
      </c>
    </row>
    <row r="13" spans="1:15" ht="6.95" customHeight="1" x14ac:dyDescent="0.2">
      <c r="E13" s="18"/>
      <c r="F13" s="14"/>
      <c r="G13" s="18"/>
      <c r="H13" s="14"/>
      <c r="I13" s="18"/>
      <c r="K13" s="23"/>
      <c r="M13" s="17"/>
      <c r="N13" s="17"/>
      <c r="O13" s="17"/>
    </row>
    <row r="14" spans="1:15" x14ac:dyDescent="0.2">
      <c r="C14" s="5" t="s">
        <v>13</v>
      </c>
      <c r="E14" s="18">
        <f>SUM(E10:E12)</f>
        <v>47075315.920000002</v>
      </c>
      <c r="F14" s="14"/>
      <c r="G14" s="18">
        <f>SUM(G10:G12)</f>
        <v>43342783.650000006</v>
      </c>
      <c r="H14" s="14"/>
      <c r="I14" s="18">
        <f>E14-G14</f>
        <v>3732532.2699999958</v>
      </c>
      <c r="K14" s="15">
        <f>IF(G14=0,"n/a",IF(AND(I14/G14&lt;1,I14/G14&gt;-1),I14/G14,"n/a"))</f>
        <v>8.6116579408946098E-2</v>
      </c>
      <c r="M14" s="19">
        <f>IF(E50=0,"n/a",E14/E50)</f>
        <v>1.1433110551693246</v>
      </c>
      <c r="N14" s="17"/>
      <c r="O14" s="19">
        <f>IF(G50=0,"n/a",G14/G50)</f>
        <v>1.017288585790471</v>
      </c>
    </row>
    <row r="15" spans="1:15" ht="6.95" customHeight="1" x14ac:dyDescent="0.2">
      <c r="E15" s="18"/>
      <c r="F15" s="14"/>
      <c r="G15" s="18"/>
      <c r="H15" s="14"/>
      <c r="I15" s="18"/>
      <c r="K15" s="23"/>
      <c r="M15" s="17"/>
      <c r="N15" s="17"/>
      <c r="O15" s="17"/>
    </row>
    <row r="16" spans="1:15" x14ac:dyDescent="0.2">
      <c r="B16" s="11" t="s">
        <v>14</v>
      </c>
      <c r="E16" s="18"/>
      <c r="F16" s="14"/>
      <c r="G16" s="18"/>
      <c r="H16" s="14"/>
      <c r="I16" s="18"/>
      <c r="K16" s="23"/>
      <c r="M16" s="17"/>
      <c r="N16" s="17"/>
      <c r="O16" s="17"/>
    </row>
    <row r="17" spans="2:15" x14ac:dyDescent="0.2">
      <c r="C17" s="5" t="s">
        <v>15</v>
      </c>
      <c r="E17" s="18">
        <v>1785511</v>
      </c>
      <c r="F17" s="14"/>
      <c r="G17" s="18">
        <v>1375660.89</v>
      </c>
      <c r="H17" s="14"/>
      <c r="I17" s="18">
        <f>E17-G17</f>
        <v>409850.1100000001</v>
      </c>
      <c r="K17" s="15">
        <f>IF(G17=0,"n/a",IF(AND(I17/G17&lt;1,I17/G17&gt;-1),I17/G17,"n/a"))</f>
        <v>0.29792960821907216</v>
      </c>
      <c r="M17" s="19">
        <f>IF(E53=0,"n/a",E17/E53)</f>
        <v>0.53472261528809106</v>
      </c>
      <c r="N17" s="17"/>
      <c r="O17" s="19">
        <f>IF(G53=0,"n/a",G17/G53)</f>
        <v>0.35600994847970086</v>
      </c>
    </row>
    <row r="18" spans="2:15" x14ac:dyDescent="0.2">
      <c r="C18" s="5" t="s">
        <v>16</v>
      </c>
      <c r="E18" s="20">
        <v>48347.69</v>
      </c>
      <c r="F18" s="24"/>
      <c r="G18" s="20">
        <v>82541.8</v>
      </c>
      <c r="H18" s="25"/>
      <c r="I18" s="20">
        <f>E18-G18</f>
        <v>-34194.11</v>
      </c>
      <c r="K18" s="21">
        <f>IF(G18=0,"n/a",IF(AND(I18/G18&lt;1,I18/G18&gt;-1),I18/G18,"n/a"))</f>
        <v>-0.41426416676156808</v>
      </c>
      <c r="M18" s="22">
        <f>IF(E54=0,"n/a",E18/E54)</f>
        <v>0.56905744988877249</v>
      </c>
      <c r="N18" s="17"/>
      <c r="O18" s="22">
        <f>IF(G54=0,"n/a",G18/G54)</f>
        <v>0.40942743907580742</v>
      </c>
    </row>
    <row r="19" spans="2:15" ht="6.95" customHeight="1" x14ac:dyDescent="0.2">
      <c r="E19" s="18"/>
      <c r="F19" s="26"/>
      <c r="G19" s="18"/>
      <c r="H19" s="26"/>
      <c r="I19" s="18"/>
      <c r="K19" s="23"/>
      <c r="M19" s="17"/>
      <c r="N19" s="17"/>
      <c r="O19" s="17"/>
    </row>
    <row r="20" spans="2:15" x14ac:dyDescent="0.2">
      <c r="C20" s="5" t="s">
        <v>17</v>
      </c>
      <c r="E20" s="20">
        <f>SUM(E17:E18)</f>
        <v>1833858.69</v>
      </c>
      <c r="F20" s="24"/>
      <c r="G20" s="20">
        <f>SUM(G17:G18)</f>
        <v>1458202.69</v>
      </c>
      <c r="H20" s="25"/>
      <c r="I20" s="20">
        <f>E20-G20</f>
        <v>375656</v>
      </c>
      <c r="K20" s="21">
        <f>IF(G20=0,"n/a",IF(AND(I20/G20&lt;1,I20/G20&gt;-1),I20/G20,"n/a"))</f>
        <v>0.25761576396488478</v>
      </c>
      <c r="M20" s="22">
        <f>IF(E56=0,"n/a",E20/E56)</f>
        <v>0.53557455456856351</v>
      </c>
      <c r="N20" s="17"/>
      <c r="O20" s="22">
        <f>IF(G56=0,"n/a",G20/G56)</f>
        <v>0.35865871676565303</v>
      </c>
    </row>
    <row r="21" spans="2:15" ht="6.95" customHeight="1" x14ac:dyDescent="0.2">
      <c r="E21" s="18"/>
      <c r="F21" s="26"/>
      <c r="G21" s="18"/>
      <c r="H21" s="26"/>
      <c r="I21" s="18"/>
      <c r="K21" s="23"/>
      <c r="M21" s="17"/>
      <c r="N21" s="17"/>
      <c r="O21" s="17"/>
    </row>
    <row r="22" spans="2:15" x14ac:dyDescent="0.2">
      <c r="C22" s="5" t="s">
        <v>18</v>
      </c>
      <c r="E22" s="18">
        <f>E14+E20</f>
        <v>48909174.609999999</v>
      </c>
      <c r="F22" s="26"/>
      <c r="G22" s="18">
        <f>G14+G20</f>
        <v>44800986.340000004</v>
      </c>
      <c r="H22" s="26"/>
      <c r="I22" s="18">
        <f>E22-G22</f>
        <v>4108188.2699999958</v>
      </c>
      <c r="K22" s="15">
        <f>IF(G22=0,"n/a",IF(AND(I22/G22&lt;1,I22/G22&gt;-1),I22/G22,"n/a"))</f>
        <v>9.1698612142653901E-2</v>
      </c>
      <c r="M22" s="19">
        <f>IF(E58=0,"n/a",E22/E58)</f>
        <v>1.0966516069412335</v>
      </c>
      <c r="N22" s="17"/>
      <c r="O22" s="19">
        <f>IF(G58=0,"n/a",G22/G58)</f>
        <v>0.95991361181956758</v>
      </c>
    </row>
    <row r="23" spans="2:15" ht="6.95" customHeight="1" x14ac:dyDescent="0.2">
      <c r="E23" s="18"/>
      <c r="F23" s="26"/>
      <c r="G23" s="18"/>
      <c r="H23" s="26"/>
      <c r="I23" s="18"/>
      <c r="K23" s="23"/>
      <c r="M23" s="17"/>
      <c r="N23" s="17"/>
      <c r="O23" s="17"/>
    </row>
    <row r="24" spans="2:15" x14ac:dyDescent="0.2">
      <c r="B24" s="11" t="s">
        <v>19</v>
      </c>
      <c r="E24" s="18"/>
      <c r="F24" s="26"/>
      <c r="G24" s="18"/>
      <c r="H24" s="26"/>
      <c r="I24" s="18"/>
      <c r="K24" s="23"/>
      <c r="M24" s="17"/>
      <c r="N24" s="17"/>
      <c r="O24" s="17"/>
    </row>
    <row r="25" spans="2:15" x14ac:dyDescent="0.2">
      <c r="C25" s="5" t="s">
        <v>20</v>
      </c>
      <c r="E25" s="18">
        <v>531411.48</v>
      </c>
      <c r="F25" s="26"/>
      <c r="G25" s="18">
        <v>493146.28</v>
      </c>
      <c r="H25" s="26"/>
      <c r="I25" s="18">
        <f>E25-G25</f>
        <v>38265.199999999953</v>
      </c>
      <c r="K25" s="15">
        <f>IF(G25=0,"n/a",IF(AND(I25/G25&lt;1,I25/G25&gt;-1),I25/G25,"n/a"))</f>
        <v>7.7594015309209979E-2</v>
      </c>
      <c r="M25" s="19">
        <f>IF(E61=0,"n/a",E25/E61)</f>
        <v>0.14728809777678492</v>
      </c>
      <c r="N25" s="17"/>
      <c r="O25" s="19">
        <f>IF(G61=0,"n/a",G25/G61)</f>
        <v>0.1265879196505259</v>
      </c>
    </row>
    <row r="26" spans="2:15" x14ac:dyDescent="0.2">
      <c r="C26" s="5" t="s">
        <v>21</v>
      </c>
      <c r="E26" s="20">
        <v>1123566.92</v>
      </c>
      <c r="F26" s="24"/>
      <c r="G26" s="20">
        <v>1074758.94</v>
      </c>
      <c r="H26" s="25"/>
      <c r="I26" s="20">
        <f>E26-G26</f>
        <v>48807.979999999981</v>
      </c>
      <c r="K26" s="21">
        <f>IF(G26=0,"n/a",IF(AND(I26/G26&lt;1,I26/G26&gt;-1),I26/G26,"n/a"))</f>
        <v>4.5412955578671421E-2</v>
      </c>
      <c r="M26" s="22">
        <f>IF(E62=0,"n/a",E26/E62)</f>
        <v>9.5948885645902482E-2</v>
      </c>
      <c r="N26" s="17"/>
      <c r="O26" s="22">
        <f>IF(G62=0,"n/a",G26/G62)</f>
        <v>7.4113153759982953E-2</v>
      </c>
    </row>
    <row r="27" spans="2:15" ht="6.95" customHeight="1" x14ac:dyDescent="0.2">
      <c r="E27" s="18"/>
      <c r="F27" s="26"/>
      <c r="G27" s="18"/>
      <c r="H27" s="26"/>
      <c r="I27" s="18"/>
      <c r="K27" s="23"/>
      <c r="M27" s="17"/>
      <c r="N27" s="17"/>
      <c r="O27" s="17"/>
    </row>
    <row r="28" spans="2:15" x14ac:dyDescent="0.2">
      <c r="C28" s="5" t="s">
        <v>22</v>
      </c>
      <c r="E28" s="20">
        <f>SUM(E25:E26)</f>
        <v>1654978.4</v>
      </c>
      <c r="F28" s="24"/>
      <c r="G28" s="20">
        <f>SUM(G25:G26)</f>
        <v>1567905.22</v>
      </c>
      <c r="H28" s="25"/>
      <c r="I28" s="20">
        <f>E28-G28</f>
        <v>87073.179999999935</v>
      </c>
      <c r="K28" s="21">
        <f>IF(G28=0,"n/a",IF(AND(I28/G28&lt;1,I28/G28&gt;-1),I28/G28,"n/a"))</f>
        <v>5.5534721671505076E-2</v>
      </c>
      <c r="M28" s="22">
        <f>IF(E64=0,"n/a",E28/E64)</f>
        <v>0.10804120373181146</v>
      </c>
      <c r="N28" s="17"/>
      <c r="O28" s="22">
        <f>IF(G64=0,"n/a",G28/G64)</f>
        <v>8.5224852569214457E-2</v>
      </c>
    </row>
    <row r="29" spans="2:15" ht="6.95" customHeight="1" x14ac:dyDescent="0.2">
      <c r="E29" s="18"/>
      <c r="F29" s="26"/>
      <c r="G29" s="18"/>
      <c r="H29" s="26"/>
      <c r="I29" s="18"/>
      <c r="K29" s="23"/>
      <c r="M29" s="17"/>
      <c r="N29" s="17"/>
      <c r="O29" s="17"/>
    </row>
    <row r="30" spans="2:15" x14ac:dyDescent="0.2">
      <c r="C30" s="5" t="s">
        <v>23</v>
      </c>
      <c r="E30" s="18">
        <f>E22+E28</f>
        <v>50564153.009999998</v>
      </c>
      <c r="F30" s="26"/>
      <c r="G30" s="18">
        <f>G22+G28</f>
        <v>46368891.560000002</v>
      </c>
      <c r="H30" s="26"/>
      <c r="I30" s="18">
        <f>E30-G30</f>
        <v>4195261.4499999955</v>
      </c>
      <c r="K30" s="15">
        <f>IF(G30=0,"n/a",IF(AND(I30/G30&lt;1,I30/G30&gt;-1),I30/G30,"n/a"))</f>
        <v>9.0475776083011356E-2</v>
      </c>
      <c r="M30" s="16">
        <f>IF(E66=0,"n/a",E30/E66)</f>
        <v>0.84390787462601813</v>
      </c>
      <c r="N30" s="17"/>
      <c r="O30" s="16">
        <f>IF(G66=0,"n/a",G30/G66)</f>
        <v>0.71260922565003948</v>
      </c>
    </row>
    <row r="31" spans="2:15" ht="6.95" customHeight="1" x14ac:dyDescent="0.2">
      <c r="E31" s="18"/>
      <c r="F31" s="26"/>
      <c r="G31" s="18"/>
      <c r="H31" s="26"/>
      <c r="I31" s="18"/>
      <c r="K31" s="23"/>
      <c r="M31" s="27"/>
      <c r="N31" s="27"/>
      <c r="O31" s="27"/>
    </row>
    <row r="32" spans="2:15" x14ac:dyDescent="0.2">
      <c r="B32" s="5" t="s">
        <v>24</v>
      </c>
      <c r="E32" s="18">
        <v>1728444.48</v>
      </c>
      <c r="F32" s="26"/>
      <c r="G32" s="18">
        <v>2022830.09</v>
      </c>
      <c r="H32" s="26"/>
      <c r="I32" s="18">
        <f>E32-G32</f>
        <v>-294385.6100000001</v>
      </c>
      <c r="K32" s="15">
        <f>IF(G32=0,"n/a",IF(AND(I32/G32&lt;1,I32/G32&gt;-1),I32/G32,"n/a"))</f>
        <v>-0.14553155574228188</v>
      </c>
      <c r="M32" s="27"/>
      <c r="N32" s="27"/>
      <c r="O32" s="27"/>
    </row>
    <row r="33" spans="1:15" x14ac:dyDescent="0.2">
      <c r="B33" s="5" t="s">
        <v>25</v>
      </c>
      <c r="E33" s="20">
        <v>1042146.32</v>
      </c>
      <c r="F33" s="24"/>
      <c r="G33" s="20">
        <v>1475447.26</v>
      </c>
      <c r="H33" s="25"/>
      <c r="I33" s="20">
        <f>E33-G33</f>
        <v>-433300.94000000006</v>
      </c>
      <c r="K33" s="21">
        <f>IF(G33=0,"n/a",IF(AND(I33/G33&lt;1,I33/G33&gt;-1),I33/G33,"n/a"))</f>
        <v>-0.29367429914099408</v>
      </c>
    </row>
    <row r="34" spans="1:15" ht="6.95" customHeight="1" x14ac:dyDescent="0.2">
      <c r="E34" s="28"/>
      <c r="F34" s="26"/>
      <c r="G34" s="28"/>
      <c r="H34" s="26"/>
      <c r="I34" s="28"/>
      <c r="K34" s="29"/>
      <c r="M34" s="27"/>
      <c r="N34" s="27"/>
      <c r="O34" s="27"/>
    </row>
    <row r="35" spans="1:15" ht="12.75" thickBot="1" x14ac:dyDescent="0.25">
      <c r="C35" s="5" t="s">
        <v>26</v>
      </c>
      <c r="E35" s="30">
        <f>SUM(E30:E33)</f>
        <v>53334743.809999995</v>
      </c>
      <c r="F35" s="31"/>
      <c r="G35" s="30">
        <f>SUM(G30:G33)</f>
        <v>49867168.910000004</v>
      </c>
      <c r="H35" s="26"/>
      <c r="I35" s="30">
        <f>E35-G35</f>
        <v>3467574.8999999911</v>
      </c>
      <c r="K35" s="32">
        <f>IF(G35=0,"n/a",IF(AND(I35/G35&lt;1,I35/G35&gt;-1),I35/G35,"n/a"))</f>
        <v>6.9536229463081245E-2</v>
      </c>
    </row>
    <row r="36" spans="1:15" ht="12.75" thickTop="1" x14ac:dyDescent="0.2">
      <c r="E36" s="28"/>
      <c r="F36" s="26"/>
      <c r="G36" s="28"/>
      <c r="H36" s="14"/>
      <c r="I36" s="28"/>
    </row>
    <row r="37" spans="1:15" x14ac:dyDescent="0.2">
      <c r="C37" s="5" t="s">
        <v>37</v>
      </c>
      <c r="E37" s="12">
        <v>2729003.38</v>
      </c>
      <c r="F37" s="12"/>
      <c r="G37" s="12">
        <v>2630646.4900000002</v>
      </c>
      <c r="H37" s="14"/>
      <c r="I37" s="28"/>
    </row>
    <row r="38" spans="1:15" x14ac:dyDescent="0.2">
      <c r="C38" s="5" t="s">
        <v>38</v>
      </c>
      <c r="E38" s="18">
        <v>948312.14</v>
      </c>
      <c r="F38" s="28"/>
      <c r="G38" s="18">
        <v>837427.1</v>
      </c>
      <c r="H38" s="14"/>
      <c r="I38" s="28"/>
    </row>
    <row r="39" spans="1:15" x14ac:dyDescent="0.2">
      <c r="C39" s="5" t="s">
        <v>39</v>
      </c>
      <c r="E39" s="18">
        <v>248028.88</v>
      </c>
      <c r="F39" s="14"/>
      <c r="G39" s="18">
        <v>215970.96</v>
      </c>
      <c r="H39" s="14"/>
      <c r="I39" s="28"/>
    </row>
    <row r="40" spans="1:15" x14ac:dyDescent="0.2">
      <c r="C40" s="5" t="s">
        <v>27</v>
      </c>
      <c r="E40" s="18">
        <v>872621.17</v>
      </c>
      <c r="F40" s="14"/>
      <c r="G40" s="18">
        <v>1024384.14</v>
      </c>
      <c r="H40" s="14"/>
      <c r="I40" s="28"/>
    </row>
    <row r="41" spans="1:15" x14ac:dyDescent="0.2">
      <c r="C41" s="5" t="s">
        <v>29</v>
      </c>
      <c r="E41" s="18">
        <v>821458.31</v>
      </c>
      <c r="F41" s="14"/>
      <c r="G41" s="33">
        <v>510907.69</v>
      </c>
      <c r="H41" s="14"/>
      <c r="I41" s="28"/>
    </row>
    <row r="42" spans="1:15" x14ac:dyDescent="0.2">
      <c r="C42" s="5" t="s">
        <v>41</v>
      </c>
      <c r="E42" s="18">
        <v>-141574.03</v>
      </c>
      <c r="F42" s="14"/>
      <c r="G42" s="34">
        <v>-390023.7</v>
      </c>
      <c r="H42" s="14"/>
      <c r="I42" s="28"/>
    </row>
    <row r="43" spans="1:15" x14ac:dyDescent="0.2">
      <c r="E43" s="35"/>
      <c r="F43" s="14"/>
      <c r="G43" s="14"/>
      <c r="H43" s="14"/>
      <c r="I43" s="14"/>
    </row>
    <row r="44" spans="1:15" ht="12.75" x14ac:dyDescent="0.2">
      <c r="A44" s="3" t="s">
        <v>30</v>
      </c>
      <c r="E44" s="35"/>
      <c r="F44" s="14"/>
      <c r="G44" s="14"/>
      <c r="H44" s="14"/>
      <c r="I44" s="14"/>
    </row>
    <row r="45" spans="1:15" x14ac:dyDescent="0.2">
      <c r="B45" s="11" t="s">
        <v>31</v>
      </c>
      <c r="E45" s="35"/>
      <c r="F45" s="14"/>
      <c r="G45" s="14"/>
      <c r="H45" s="14"/>
      <c r="I45" s="14"/>
    </row>
    <row r="46" spans="1:15" x14ac:dyDescent="0.2">
      <c r="C46" s="5" t="s">
        <v>10</v>
      </c>
      <c r="E46" s="35">
        <v>28115017</v>
      </c>
      <c r="F46" s="14"/>
      <c r="G46" s="35">
        <v>24611792</v>
      </c>
      <c r="H46" s="36"/>
      <c r="I46" s="35">
        <f>E46-G46</f>
        <v>3503225</v>
      </c>
      <c r="K46" s="15">
        <f>IF(G46=0,"n/a",IF(AND(I46/G46&lt;1,I46/G46&gt;-1),I46/G46,"n/a"))</f>
        <v>0.14233929004438198</v>
      </c>
    </row>
    <row r="47" spans="1:15" x14ac:dyDescent="0.2">
      <c r="C47" s="5" t="s">
        <v>11</v>
      </c>
      <c r="E47" s="35">
        <v>11978741</v>
      </c>
      <c r="F47" s="14"/>
      <c r="G47" s="35">
        <v>16489599</v>
      </c>
      <c r="H47" s="36"/>
      <c r="I47" s="35">
        <f>E47-G47</f>
        <v>-4510858</v>
      </c>
      <c r="K47" s="15">
        <f>IF(G47=0,"n/a",IF(AND(I47/G47&lt;1,I47/G47&gt;-1),I47/G47,"n/a"))</f>
        <v>-0.27355777420663779</v>
      </c>
    </row>
    <row r="48" spans="1:15" x14ac:dyDescent="0.2">
      <c r="C48" s="5" t="s">
        <v>12</v>
      </c>
      <c r="E48" s="37">
        <v>1080790</v>
      </c>
      <c r="F48" s="14"/>
      <c r="G48" s="37">
        <v>1504792</v>
      </c>
      <c r="H48" s="36"/>
      <c r="I48" s="37">
        <f>E48-G48</f>
        <v>-424002</v>
      </c>
      <c r="K48" s="21">
        <f>IF(G48=0,"n/a",IF(AND(I48/G48&lt;1,I48/G48&gt;-1),I48/G48,"n/a"))</f>
        <v>-0.28176784565574509</v>
      </c>
    </row>
    <row r="49" spans="2:15" ht="6.95" customHeight="1" x14ac:dyDescent="0.2">
      <c r="E49" s="35"/>
      <c r="F49" s="14"/>
      <c r="G49" s="35"/>
      <c r="H49" s="14"/>
      <c r="I49" s="35"/>
      <c r="K49" s="23"/>
      <c r="M49" s="27"/>
      <c r="N49" s="27"/>
      <c r="O49" s="27"/>
    </row>
    <row r="50" spans="2:15" x14ac:dyDescent="0.2">
      <c r="C50" s="5" t="s">
        <v>13</v>
      </c>
      <c r="E50" s="35">
        <f>SUM(E46:E48)</f>
        <v>41174548</v>
      </c>
      <c r="F50" s="14"/>
      <c r="G50" s="35">
        <f>SUM(G46:G48)</f>
        <v>42606183</v>
      </c>
      <c r="H50" s="36"/>
      <c r="I50" s="35">
        <f>E50-G50</f>
        <v>-1431635</v>
      </c>
      <c r="K50" s="15">
        <f>IF(G50=0,"n/a",IF(AND(I50/G50&lt;1,I50/G50&gt;-1),I50/G50,"n/a"))</f>
        <v>-3.3601578437570903E-2</v>
      </c>
    </row>
    <row r="51" spans="2:15" ht="6.95" customHeight="1" x14ac:dyDescent="0.2">
      <c r="E51" s="35"/>
      <c r="F51" s="14"/>
      <c r="G51" s="35"/>
      <c r="H51" s="14"/>
      <c r="I51" s="35"/>
      <c r="K51" s="23"/>
      <c r="M51" s="27"/>
      <c r="N51" s="27"/>
      <c r="O51" s="27"/>
    </row>
    <row r="52" spans="2:15" x14ac:dyDescent="0.2">
      <c r="B52" s="11" t="s">
        <v>32</v>
      </c>
      <c r="E52" s="35"/>
      <c r="F52" s="14"/>
      <c r="G52" s="35"/>
      <c r="H52" s="36"/>
      <c r="I52" s="35"/>
      <c r="K52" s="23"/>
    </row>
    <row r="53" spans="2:15" x14ac:dyDescent="0.2">
      <c r="C53" s="5" t="s">
        <v>15</v>
      </c>
      <c r="E53" s="35">
        <v>3339135</v>
      </c>
      <c r="F53" s="14"/>
      <c r="G53" s="35">
        <v>3864108</v>
      </c>
      <c r="H53" s="36"/>
      <c r="I53" s="35">
        <f>E53-G53</f>
        <v>-524973</v>
      </c>
      <c r="K53" s="15">
        <f>IF(G53=0,"n/a",IF(AND(I53/G53&lt;1,I53/G53&gt;-1),I53/G53,"n/a"))</f>
        <v>-0.13585878034464874</v>
      </c>
    </row>
    <row r="54" spans="2:15" x14ac:dyDescent="0.2">
      <c r="C54" s="5" t="s">
        <v>16</v>
      </c>
      <c r="E54" s="37">
        <v>84961</v>
      </c>
      <c r="F54" s="14"/>
      <c r="G54" s="37">
        <v>201603</v>
      </c>
      <c r="H54" s="36"/>
      <c r="I54" s="37">
        <f>E54-G54</f>
        <v>-116642</v>
      </c>
      <c r="K54" s="21">
        <f>IF(G54=0,"n/a",IF(AND(I54/G54&lt;1,I54/G54&gt;-1),I54/G54,"n/a"))</f>
        <v>-0.57857273949296384</v>
      </c>
    </row>
    <row r="55" spans="2:15" ht="6.95" customHeight="1" x14ac:dyDescent="0.2">
      <c r="E55" s="35"/>
      <c r="F55" s="14"/>
      <c r="G55" s="35"/>
      <c r="H55" s="14"/>
      <c r="I55" s="35"/>
      <c r="K55" s="23"/>
      <c r="M55" s="27"/>
      <c r="N55" s="27"/>
      <c r="O55" s="27"/>
    </row>
    <row r="56" spans="2:15" x14ac:dyDescent="0.2">
      <c r="C56" s="5" t="s">
        <v>17</v>
      </c>
      <c r="E56" s="37">
        <f>SUM(E53:E54)</f>
        <v>3424096</v>
      </c>
      <c r="F56" s="14"/>
      <c r="G56" s="37">
        <f>SUM(G53:G54)</f>
        <v>4065711</v>
      </c>
      <c r="H56" s="36"/>
      <c r="I56" s="37">
        <f>E56-G56</f>
        <v>-641615</v>
      </c>
      <c r="K56" s="21">
        <f>IF(G56=0,"n/a",IF(AND(I56/G56&lt;1,I56/G56&gt;-1),I56/G56,"n/a"))</f>
        <v>-0.15781126597537307</v>
      </c>
    </row>
    <row r="57" spans="2:15" ht="6.95" customHeight="1" x14ac:dyDescent="0.2">
      <c r="E57" s="35"/>
      <c r="F57" s="14"/>
      <c r="G57" s="35"/>
      <c r="H57" s="14"/>
      <c r="I57" s="35"/>
      <c r="K57" s="23"/>
      <c r="M57" s="27"/>
      <c r="N57" s="27"/>
      <c r="O57" s="27"/>
    </row>
    <row r="58" spans="2:15" x14ac:dyDescent="0.2">
      <c r="C58" s="5" t="s">
        <v>33</v>
      </c>
      <c r="E58" s="35">
        <f>E50+E56</f>
        <v>44598644</v>
      </c>
      <c r="F58" s="14"/>
      <c r="G58" s="35">
        <f>G50+G56</f>
        <v>46671894</v>
      </c>
      <c r="H58" s="36"/>
      <c r="I58" s="35">
        <f>E58-G58</f>
        <v>-2073250</v>
      </c>
      <c r="K58" s="15">
        <f>IF(G58=0,"n/a",IF(AND(I58/G58&lt;1,I58/G58&gt;-1),I58/G58,"n/a"))</f>
        <v>-4.4421809836986688E-2</v>
      </c>
    </row>
    <row r="59" spans="2:15" ht="6.95" customHeight="1" x14ac:dyDescent="0.2">
      <c r="E59" s="35"/>
      <c r="F59" s="14"/>
      <c r="G59" s="35"/>
      <c r="H59" s="14"/>
      <c r="I59" s="35"/>
      <c r="K59" s="23"/>
      <c r="M59" s="27"/>
      <c r="N59" s="27"/>
      <c r="O59" s="27"/>
    </row>
    <row r="60" spans="2:15" x14ac:dyDescent="0.2">
      <c r="B60" s="11" t="s">
        <v>34</v>
      </c>
      <c r="E60" s="35"/>
      <c r="F60" s="14"/>
      <c r="G60" s="35"/>
      <c r="H60" s="36"/>
      <c r="I60" s="35"/>
      <c r="K60" s="23"/>
    </row>
    <row r="61" spans="2:15" x14ac:dyDescent="0.2">
      <c r="C61" s="5" t="s">
        <v>20</v>
      </c>
      <c r="E61" s="35">
        <v>3607973</v>
      </c>
      <c r="F61" s="14"/>
      <c r="G61" s="35">
        <v>3895682</v>
      </c>
      <c r="H61" s="36"/>
      <c r="I61" s="35">
        <f>E61-G61</f>
        <v>-287709</v>
      </c>
      <c r="K61" s="15">
        <f>IF(G61=0,"n/a",IF(AND(I61/G61&lt;1,I61/G61&gt;-1),I61/G61,"n/a"))</f>
        <v>-7.3853307328472909E-2</v>
      </c>
    </row>
    <row r="62" spans="2:15" x14ac:dyDescent="0.2">
      <c r="C62" s="5" t="s">
        <v>21</v>
      </c>
      <c r="E62" s="37">
        <v>11710057</v>
      </c>
      <c r="F62" s="14"/>
      <c r="G62" s="37">
        <v>14501595</v>
      </c>
      <c r="H62" s="36"/>
      <c r="I62" s="37">
        <f>E62-G62</f>
        <v>-2791538</v>
      </c>
      <c r="K62" s="21">
        <f>IF(G62=0,"n/a",IF(AND(I62/G62&lt;1,I62/G62&gt;-1),I62/G62,"n/a"))</f>
        <v>-0.19249868721337204</v>
      </c>
    </row>
    <row r="63" spans="2:15" ht="6.95" customHeight="1" x14ac:dyDescent="0.2">
      <c r="E63" s="35"/>
      <c r="F63" s="14"/>
      <c r="G63" s="35"/>
      <c r="H63" s="14"/>
      <c r="I63" s="35"/>
      <c r="K63" s="23"/>
      <c r="M63" s="27"/>
      <c r="N63" s="27"/>
      <c r="O63" s="27"/>
    </row>
    <row r="64" spans="2:15" x14ac:dyDescent="0.2">
      <c r="C64" s="5" t="s">
        <v>22</v>
      </c>
      <c r="E64" s="37">
        <f>SUM(E61:E62)</f>
        <v>15318030</v>
      </c>
      <c r="F64" s="14"/>
      <c r="G64" s="37">
        <f>SUM(G61:G62)</f>
        <v>18397277</v>
      </c>
      <c r="H64" s="36"/>
      <c r="I64" s="37">
        <f>E64-G64</f>
        <v>-3079247</v>
      </c>
      <c r="K64" s="21">
        <f>IF(G64=0,"n/a",IF(AND(I64/G64&lt;1,I64/G64&gt;-1),I64/G64,"n/a"))</f>
        <v>-0.16737515013770787</v>
      </c>
    </row>
    <row r="65" spans="1:15" ht="6.95" customHeight="1" x14ac:dyDescent="0.2">
      <c r="E65" s="35"/>
      <c r="F65" s="14"/>
      <c r="G65" s="35"/>
      <c r="H65" s="14"/>
      <c r="I65" s="35"/>
      <c r="K65" s="23"/>
      <c r="M65" s="27"/>
      <c r="N65" s="27"/>
      <c r="O65" s="27"/>
    </row>
    <row r="66" spans="1:15" ht="12.75" thickBot="1" x14ac:dyDescent="0.25">
      <c r="C66" s="5" t="s">
        <v>35</v>
      </c>
      <c r="E66" s="38">
        <f>E58+E64</f>
        <v>59916674</v>
      </c>
      <c r="F66" s="14"/>
      <c r="G66" s="38">
        <f>G58+G64</f>
        <v>65069171</v>
      </c>
      <c r="H66" s="36"/>
      <c r="I66" s="38">
        <f>E66-G66</f>
        <v>-5152497</v>
      </c>
      <c r="K66" s="32">
        <f>IF(G66=0,"n/a",IF(AND(I66/G66&lt;1,I66/G66&gt;-1),I66/G66,"n/a"))</f>
        <v>-7.9184918461616793E-2</v>
      </c>
    </row>
    <row r="67" spans="1:15" ht="12.75" thickTop="1" x14ac:dyDescent="0.2"/>
    <row r="68" spans="1:15" ht="12.75" x14ac:dyDescent="0.2">
      <c r="A68" s="5" t="s">
        <v>3</v>
      </c>
      <c r="C68" s="64" t="s">
        <v>36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5" x14ac:dyDescent="0.2">
      <c r="A69" s="5" t="s">
        <v>3</v>
      </c>
    </row>
    <row r="70" spans="1:15" x14ac:dyDescent="0.2">
      <c r="A70" s="5" t="s">
        <v>3</v>
      </c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</sheetData>
  <mergeCells count="7">
    <mergeCell ref="M6:O6"/>
    <mergeCell ref="C68:N68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zoomScaleNormal="100" zoomScaleSheetLayoutView="100" workbookViewId="0">
      <pane xSplit="4" ySplit="8" topLeftCell="E9" activePane="bottomRight" state="frozen"/>
      <selection activeCell="S52" sqref="S52"/>
      <selection pane="topRight" activeCell="S52" sqref="S52"/>
      <selection pane="bottomLeft" activeCell="S52" sqref="S52"/>
      <selection pane="bottomRight" activeCell="O1" sqref="O1:P104857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6" t="s">
        <v>0</v>
      </c>
      <c r="F1" s="66"/>
      <c r="G1" s="66"/>
      <c r="H1" s="66"/>
      <c r="I1" s="66"/>
      <c r="J1" s="66"/>
      <c r="K1" s="66"/>
      <c r="M1" s="2"/>
      <c r="N1" s="2"/>
      <c r="O1" s="2"/>
    </row>
    <row r="2" spans="1:15" s="1" customFormat="1" ht="15" x14ac:dyDescent="0.25">
      <c r="E2" s="66" t="s">
        <v>1</v>
      </c>
      <c r="F2" s="66"/>
      <c r="G2" s="66"/>
      <c r="H2" s="66"/>
      <c r="I2" s="66"/>
      <c r="J2" s="66"/>
      <c r="K2" s="66"/>
      <c r="M2" s="2"/>
      <c r="N2" s="2"/>
      <c r="O2" s="2"/>
    </row>
    <row r="3" spans="1:15" s="1" customFormat="1" ht="15" x14ac:dyDescent="0.25">
      <c r="E3" s="66" t="s">
        <v>46</v>
      </c>
      <c r="F3" s="66"/>
      <c r="G3" s="66"/>
      <c r="H3" s="66"/>
      <c r="I3" s="66"/>
      <c r="J3" s="66"/>
      <c r="K3" s="66"/>
      <c r="M3" s="2"/>
      <c r="N3" s="2"/>
      <c r="O3" s="2"/>
    </row>
    <row r="4" spans="1:15" s="3" customFormat="1" ht="12.75" x14ac:dyDescent="0.2">
      <c r="E4" s="67" t="s">
        <v>2</v>
      </c>
      <c r="F4" s="67"/>
      <c r="G4" s="67"/>
      <c r="H4" s="67"/>
      <c r="I4" s="67"/>
      <c r="J4" s="67"/>
      <c r="K4" s="67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68" t="s">
        <v>43</v>
      </c>
      <c r="J6" s="68"/>
      <c r="K6" s="68"/>
      <c r="M6" s="63" t="s">
        <v>4</v>
      </c>
      <c r="N6" s="63"/>
      <c r="O6" s="63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41">
        <v>2020</v>
      </c>
      <c r="G8" s="41">
        <f>E8-1</f>
        <v>2019</v>
      </c>
      <c r="I8" s="41" t="s">
        <v>7</v>
      </c>
      <c r="K8" s="40" t="s">
        <v>8</v>
      </c>
      <c r="M8" s="40">
        <f>E8</f>
        <v>2020</v>
      </c>
      <c r="N8" s="10"/>
      <c r="O8" s="40">
        <f>G8</f>
        <v>2019</v>
      </c>
    </row>
    <row r="9" spans="1:15" x14ac:dyDescent="0.2">
      <c r="B9" s="11" t="s">
        <v>9</v>
      </c>
    </row>
    <row r="10" spans="1:15" x14ac:dyDescent="0.2">
      <c r="C10" s="5" t="s">
        <v>10</v>
      </c>
      <c r="E10" s="12">
        <v>28966781.16</v>
      </c>
      <c r="F10" s="13"/>
      <c r="G10" s="12">
        <v>23484017.940000001</v>
      </c>
      <c r="H10" s="14"/>
      <c r="I10" s="12">
        <f>E10-G10</f>
        <v>5482763.2199999988</v>
      </c>
      <c r="K10" s="15">
        <f>IF(G10=0,"n/a",IF(AND(I10/G10&lt;1,I10/G10&gt;-1),I10/G10,"n/a"))</f>
        <v>0.23346785179640339</v>
      </c>
      <c r="M10" s="16">
        <f>IF(E46=0,"n/a",E10/E46)</f>
        <v>1.308923046473965</v>
      </c>
      <c r="N10" s="17"/>
      <c r="O10" s="16">
        <f>IF(G46=0,"n/a",G10/G46)</f>
        <v>1.330094639185768</v>
      </c>
    </row>
    <row r="11" spans="1:15" x14ac:dyDescent="0.2">
      <c r="C11" s="5" t="s">
        <v>11</v>
      </c>
      <c r="E11" s="18">
        <v>10843990.869999999</v>
      </c>
      <c r="F11" s="14"/>
      <c r="G11" s="18">
        <v>10541894.449999999</v>
      </c>
      <c r="H11" s="14"/>
      <c r="I11" s="18">
        <f>E11-G11</f>
        <v>302096.41999999993</v>
      </c>
      <c r="K11" s="15">
        <f>IF(G11=0,"n/a",IF(AND(I11/G11&lt;1,I11/G11&gt;-1),I11/G11,"n/a"))</f>
        <v>2.8656748692831007E-2</v>
      </c>
      <c r="M11" s="19">
        <f>IF(E47=0,"n/a",E11/E47)</f>
        <v>1.0180327195841345</v>
      </c>
      <c r="N11" s="17"/>
      <c r="O11" s="19">
        <f>IF(G47=0,"n/a",G11/G47)</f>
        <v>0.88928137382272576</v>
      </c>
    </row>
    <row r="12" spans="1:15" x14ac:dyDescent="0.2">
      <c r="C12" s="5" t="s">
        <v>12</v>
      </c>
      <c r="E12" s="20">
        <v>983235.36</v>
      </c>
      <c r="F12" s="14"/>
      <c r="G12" s="20">
        <v>655333.32999999996</v>
      </c>
      <c r="H12" s="14"/>
      <c r="I12" s="20">
        <f>E12-G12</f>
        <v>327902.03000000003</v>
      </c>
      <c r="K12" s="21">
        <f>IF(G12=0,"n/a",IF(AND(I12/G12&lt;1,I12/G12&gt;-1),I12/G12,"n/a"))</f>
        <v>0.50035915310457357</v>
      </c>
      <c r="M12" s="22">
        <f>IF(E48=0,"n/a",E12/E48)</f>
        <v>0.76433037598695897</v>
      </c>
      <c r="N12" s="17"/>
      <c r="O12" s="22">
        <f>IF(G48=0,"n/a",G12/G48)</f>
        <v>0.69335409516232094</v>
      </c>
    </row>
    <row r="13" spans="1:15" ht="6.95" customHeight="1" x14ac:dyDescent="0.2">
      <c r="E13" s="18"/>
      <c r="F13" s="14"/>
      <c r="G13" s="18"/>
      <c r="H13" s="14"/>
      <c r="I13" s="18"/>
      <c r="K13" s="23"/>
      <c r="M13" s="17"/>
      <c r="N13" s="17"/>
      <c r="O13" s="17"/>
    </row>
    <row r="14" spans="1:15" x14ac:dyDescent="0.2">
      <c r="C14" s="5" t="s">
        <v>13</v>
      </c>
      <c r="E14" s="18">
        <f>SUM(E10:E12)</f>
        <v>40794007.390000001</v>
      </c>
      <c r="F14" s="14"/>
      <c r="G14" s="18">
        <f>SUM(G10:G12)</f>
        <v>34681245.719999999</v>
      </c>
      <c r="H14" s="14"/>
      <c r="I14" s="18">
        <f>E14-G14</f>
        <v>6112761.6700000018</v>
      </c>
      <c r="K14" s="15">
        <f>IF(G14=0,"n/a",IF(AND(I14/G14&lt;1,I14/G14&gt;-1),I14/G14,"n/a"))</f>
        <v>0.17625553935840577</v>
      </c>
      <c r="M14" s="19">
        <f>IF(E50=0,"n/a",E14/E50)</f>
        <v>1.1974095929357016</v>
      </c>
      <c r="N14" s="17"/>
      <c r="O14" s="19">
        <f>IF(G50=0,"n/a",G14/G50)</f>
        <v>1.1387529389228421</v>
      </c>
    </row>
    <row r="15" spans="1:15" ht="6.95" customHeight="1" x14ac:dyDescent="0.2">
      <c r="E15" s="18"/>
      <c r="F15" s="14"/>
      <c r="G15" s="18"/>
      <c r="H15" s="14"/>
      <c r="I15" s="18"/>
      <c r="K15" s="23"/>
      <c r="M15" s="17"/>
      <c r="N15" s="17"/>
      <c r="O15" s="17"/>
    </row>
    <row r="16" spans="1:15" x14ac:dyDescent="0.2">
      <c r="B16" s="11" t="s">
        <v>14</v>
      </c>
      <c r="E16" s="18"/>
      <c r="F16" s="14"/>
      <c r="G16" s="18"/>
      <c r="H16" s="14"/>
      <c r="I16" s="18"/>
      <c r="K16" s="23"/>
      <c r="M16" s="17"/>
      <c r="N16" s="17"/>
      <c r="O16" s="17"/>
    </row>
    <row r="17" spans="2:15" x14ac:dyDescent="0.2">
      <c r="C17" s="5" t="s">
        <v>15</v>
      </c>
      <c r="E17" s="18">
        <v>2490086.02</v>
      </c>
      <c r="F17" s="14"/>
      <c r="G17" s="18">
        <v>1263198.96</v>
      </c>
      <c r="H17" s="14"/>
      <c r="I17" s="18">
        <f>E17-G17</f>
        <v>1226887.06</v>
      </c>
      <c r="K17" s="15">
        <f>IF(G17=0,"n/a",IF(AND(I17/G17&lt;1,I17/G17&gt;-1),I17/G17,"n/a"))</f>
        <v>0.97125401369868136</v>
      </c>
      <c r="M17" s="19">
        <f>IF(E53=0,"n/a",E17/E53)</f>
        <v>0.46850636299973697</v>
      </c>
      <c r="N17" s="17"/>
      <c r="O17" s="19">
        <f>IF(G53=0,"n/a",G17/G53)</f>
        <v>0.42683110084805381</v>
      </c>
    </row>
    <row r="18" spans="2:15" x14ac:dyDescent="0.2">
      <c r="C18" s="5" t="s">
        <v>16</v>
      </c>
      <c r="E18" s="20">
        <v>94504.45</v>
      </c>
      <c r="F18" s="24"/>
      <c r="G18" s="20">
        <v>17625.12</v>
      </c>
      <c r="H18" s="25"/>
      <c r="I18" s="20">
        <f>E18-G18</f>
        <v>76879.33</v>
      </c>
      <c r="K18" s="21" t="str">
        <f>IF(G18=0,"n/a",IF(AND(I18/G18&lt;1,I18/G18&gt;-1),I18/G18,"n/a"))</f>
        <v>n/a</v>
      </c>
      <c r="M18" s="22">
        <f>IF(E54=0,"n/a",E18/E54)</f>
        <v>0.52171185196226189</v>
      </c>
      <c r="N18" s="17"/>
      <c r="O18" s="22">
        <f>IF(G54=0,"n/a",G18/G54)</f>
        <v>0.65121448365047108</v>
      </c>
    </row>
    <row r="19" spans="2:15" ht="6.95" customHeight="1" x14ac:dyDescent="0.2">
      <c r="E19" s="18"/>
      <c r="F19" s="26"/>
      <c r="G19" s="18"/>
      <c r="H19" s="26"/>
      <c r="I19" s="18"/>
      <c r="K19" s="23"/>
      <c r="M19" s="17"/>
      <c r="N19" s="17"/>
      <c r="O19" s="17"/>
    </row>
    <row r="20" spans="2:15" x14ac:dyDescent="0.2">
      <c r="C20" s="5" t="s">
        <v>17</v>
      </c>
      <c r="E20" s="20">
        <f>SUM(E17:E18)</f>
        <v>2584590.4700000002</v>
      </c>
      <c r="F20" s="24"/>
      <c r="G20" s="20">
        <f>SUM(G17:G18)</f>
        <v>1280824.08</v>
      </c>
      <c r="H20" s="25"/>
      <c r="I20" s="20">
        <f>E20-G20</f>
        <v>1303766.3900000001</v>
      </c>
      <c r="K20" s="21" t="str">
        <f>IF(G20=0,"n/a",IF(AND(I20/G20&lt;1,I20/G20&gt;-1),I20/G20,"n/a"))</f>
        <v>n/a</v>
      </c>
      <c r="M20" s="22">
        <f>IF(E56=0,"n/a",E20/E56)</f>
        <v>0.47025993756651324</v>
      </c>
      <c r="N20" s="17"/>
      <c r="O20" s="22">
        <f>IF(G56=0,"n/a",G20/G56)</f>
        <v>0.42886453151415332</v>
      </c>
    </row>
    <row r="21" spans="2:15" ht="6.95" customHeight="1" x14ac:dyDescent="0.2">
      <c r="E21" s="18"/>
      <c r="F21" s="26"/>
      <c r="G21" s="18"/>
      <c r="H21" s="26"/>
      <c r="I21" s="18"/>
      <c r="K21" s="23"/>
      <c r="M21" s="17"/>
      <c r="N21" s="17"/>
      <c r="O21" s="17"/>
    </row>
    <row r="22" spans="2:15" x14ac:dyDescent="0.2">
      <c r="C22" s="5" t="s">
        <v>18</v>
      </c>
      <c r="E22" s="18">
        <f>E14+E20</f>
        <v>43378597.859999999</v>
      </c>
      <c r="F22" s="26"/>
      <c r="G22" s="18">
        <f>G14+G20</f>
        <v>35962069.799999997</v>
      </c>
      <c r="H22" s="26"/>
      <c r="I22" s="18">
        <f>E22-G22</f>
        <v>7416528.0600000024</v>
      </c>
      <c r="K22" s="15">
        <f>IF(G22=0,"n/a",IF(AND(I22/G22&lt;1,I22/G22&gt;-1),I22/G22,"n/a"))</f>
        <v>0.20623195776122993</v>
      </c>
      <c r="M22" s="19">
        <f>IF(E58=0,"n/a",E22/E58)</f>
        <v>1.0963981993213232</v>
      </c>
      <c r="N22" s="17"/>
      <c r="O22" s="19">
        <f>IF(G58=0,"n/a",G22/G58)</f>
        <v>1.0753561747847198</v>
      </c>
    </row>
    <row r="23" spans="2:15" ht="6.95" customHeight="1" x14ac:dyDescent="0.2">
      <c r="E23" s="18"/>
      <c r="F23" s="26"/>
      <c r="G23" s="18"/>
      <c r="H23" s="26"/>
      <c r="I23" s="18"/>
      <c r="K23" s="23"/>
      <c r="M23" s="17"/>
      <c r="N23" s="17"/>
      <c r="O23" s="17"/>
    </row>
    <row r="24" spans="2:15" x14ac:dyDescent="0.2">
      <c r="B24" s="11" t="s">
        <v>19</v>
      </c>
      <c r="E24" s="18"/>
      <c r="F24" s="26"/>
      <c r="G24" s="18"/>
      <c r="H24" s="26"/>
      <c r="I24" s="18"/>
      <c r="K24" s="23"/>
      <c r="M24" s="17"/>
      <c r="N24" s="17"/>
      <c r="O24" s="17"/>
    </row>
    <row r="25" spans="2:15" x14ac:dyDescent="0.2">
      <c r="C25" s="5" t="s">
        <v>20</v>
      </c>
      <c r="E25" s="18">
        <v>523221.7</v>
      </c>
      <c r="F25" s="26"/>
      <c r="G25" s="18">
        <v>535418.28</v>
      </c>
      <c r="H25" s="26"/>
      <c r="I25" s="18">
        <f>E25-G25</f>
        <v>-12196.580000000016</v>
      </c>
      <c r="K25" s="15">
        <f>IF(G25=0,"n/a",IF(AND(I25/G25&lt;1,I25/G25&gt;-1),I25/G25,"n/a"))</f>
        <v>-2.277953602928913E-2</v>
      </c>
      <c r="M25" s="19">
        <f>IF(E61=0,"n/a",E25/E61)</f>
        <v>0.15041650304184062</v>
      </c>
      <c r="N25" s="17"/>
      <c r="O25" s="19">
        <f>IF(G61=0,"n/a",G25/G61)</f>
        <v>0.14720665525125454</v>
      </c>
    </row>
    <row r="26" spans="2:15" x14ac:dyDescent="0.2">
      <c r="C26" s="5" t="s">
        <v>21</v>
      </c>
      <c r="E26" s="20">
        <v>1025637.34</v>
      </c>
      <c r="F26" s="24"/>
      <c r="G26" s="20">
        <v>942497.97</v>
      </c>
      <c r="H26" s="25"/>
      <c r="I26" s="20">
        <f>E26-G26</f>
        <v>83139.37</v>
      </c>
      <c r="K26" s="21">
        <f>IF(G26=0,"n/a",IF(AND(I26/G26&lt;1,I26/G26&gt;-1),I26/G26,"n/a"))</f>
        <v>8.8211723150979304E-2</v>
      </c>
      <c r="M26" s="22">
        <f>IF(E62=0,"n/a",E26/E62)</f>
        <v>8.2060663793474528E-2</v>
      </c>
      <c r="N26" s="17"/>
      <c r="O26" s="22">
        <f>IF(G62=0,"n/a",G26/G62)</f>
        <v>7.4988641881560972E-2</v>
      </c>
    </row>
    <row r="27" spans="2:15" ht="6.95" customHeight="1" x14ac:dyDescent="0.2">
      <c r="E27" s="18"/>
      <c r="F27" s="26"/>
      <c r="G27" s="18"/>
      <c r="H27" s="26"/>
      <c r="I27" s="18"/>
      <c r="K27" s="23"/>
      <c r="M27" s="17"/>
      <c r="N27" s="17"/>
      <c r="O27" s="17"/>
    </row>
    <row r="28" spans="2:15" x14ac:dyDescent="0.2">
      <c r="C28" s="5" t="s">
        <v>22</v>
      </c>
      <c r="E28" s="20">
        <f>SUM(E25:E26)</f>
        <v>1548859.04</v>
      </c>
      <c r="F28" s="24"/>
      <c r="G28" s="20">
        <f>SUM(G25:G26)</f>
        <v>1477916.25</v>
      </c>
      <c r="H28" s="25"/>
      <c r="I28" s="20">
        <f>E28-G28</f>
        <v>70942.790000000037</v>
      </c>
      <c r="K28" s="21">
        <f>IF(G28=0,"n/a",IF(AND(I28/G28&lt;1,I28/G28&gt;-1),I28/G28,"n/a"))</f>
        <v>4.8001901325599498E-2</v>
      </c>
      <c r="M28" s="22">
        <f>IF(E64=0,"n/a",E28/E64)</f>
        <v>9.694297281619367E-2</v>
      </c>
      <c r="N28" s="17"/>
      <c r="O28" s="22">
        <f>IF(G64=0,"n/a",G28/G64)</f>
        <v>9.1197135754011963E-2</v>
      </c>
    </row>
    <row r="29" spans="2:15" ht="6.95" customHeight="1" x14ac:dyDescent="0.2">
      <c r="E29" s="18"/>
      <c r="F29" s="26"/>
      <c r="G29" s="18"/>
      <c r="H29" s="26"/>
      <c r="I29" s="18"/>
      <c r="K29" s="23"/>
      <c r="M29" s="17"/>
      <c r="N29" s="17"/>
      <c r="O29" s="17"/>
    </row>
    <row r="30" spans="2:15" x14ac:dyDescent="0.2">
      <c r="C30" s="5" t="s">
        <v>23</v>
      </c>
      <c r="E30" s="18">
        <f>E22+E28</f>
        <v>44927456.899999999</v>
      </c>
      <c r="F30" s="26"/>
      <c r="G30" s="18">
        <f>G22+G28</f>
        <v>37439986.049999997</v>
      </c>
      <c r="H30" s="26"/>
      <c r="I30" s="18">
        <f>E30-G30</f>
        <v>7487470.8500000015</v>
      </c>
      <c r="K30" s="15">
        <f>IF(G30=0,"n/a",IF(AND(I30/G30&lt;1,I30/G30&gt;-1),I30/G30,"n/a"))</f>
        <v>0.19998594123407806</v>
      </c>
      <c r="M30" s="16">
        <f>IF(E66=0,"n/a",E30/E66)</f>
        <v>0.80889669104176776</v>
      </c>
      <c r="N30" s="17"/>
      <c r="O30" s="16">
        <f>IF(G66=0,"n/a",G30/G66)</f>
        <v>0.75411261024394272</v>
      </c>
    </row>
    <row r="31" spans="2:15" ht="6.95" customHeight="1" x14ac:dyDescent="0.2">
      <c r="E31" s="18"/>
      <c r="F31" s="26"/>
      <c r="G31" s="18"/>
      <c r="H31" s="26"/>
      <c r="I31" s="18"/>
      <c r="K31" s="23"/>
      <c r="M31" s="27"/>
      <c r="N31" s="27"/>
      <c r="O31" s="27"/>
    </row>
    <row r="32" spans="2:15" x14ac:dyDescent="0.2">
      <c r="B32" s="5" t="s">
        <v>24</v>
      </c>
      <c r="E32" s="18">
        <v>-1343903.86</v>
      </c>
      <c r="F32" s="26"/>
      <c r="G32" s="18">
        <v>-118145.46</v>
      </c>
      <c r="H32" s="26"/>
      <c r="I32" s="18">
        <f>E32-G32</f>
        <v>-1225758.4000000001</v>
      </c>
      <c r="K32" s="15" t="str">
        <f>IF(G32=0,"n/a",IF(AND(I32/G32&lt;1,I32/G32&gt;-1),I32/G32,"n/a"))</f>
        <v>n/a</v>
      </c>
      <c r="M32" s="27"/>
      <c r="N32" s="27"/>
      <c r="O32" s="27"/>
    </row>
    <row r="33" spans="1:15" x14ac:dyDescent="0.2">
      <c r="B33" s="5" t="s">
        <v>25</v>
      </c>
      <c r="E33" s="20">
        <v>819825.93</v>
      </c>
      <c r="F33" s="24"/>
      <c r="G33" s="20">
        <v>-836012.59</v>
      </c>
      <c r="H33" s="25"/>
      <c r="I33" s="20">
        <f>E33-G33</f>
        <v>1655838.52</v>
      </c>
      <c r="K33" s="21" t="str">
        <f>IF(G33=0,"n/a",IF(AND(I33/G33&lt;1,I33/G33&gt;-1),I33/G33,"n/a"))</f>
        <v>n/a</v>
      </c>
    </row>
    <row r="34" spans="1:15" ht="6.95" customHeight="1" x14ac:dyDescent="0.2">
      <c r="E34" s="28"/>
      <c r="F34" s="26"/>
      <c r="G34" s="28"/>
      <c r="H34" s="26"/>
      <c r="I34" s="28"/>
      <c r="K34" s="29"/>
      <c r="M34" s="27"/>
      <c r="N34" s="27"/>
      <c r="O34" s="27"/>
    </row>
    <row r="35" spans="1:15" ht="12.75" thickBot="1" x14ac:dyDescent="0.25">
      <c r="C35" s="5" t="s">
        <v>26</v>
      </c>
      <c r="E35" s="30">
        <f>SUM(E30:E33)</f>
        <v>44403378.969999999</v>
      </c>
      <c r="F35" s="31"/>
      <c r="G35" s="30">
        <f>SUM(G30:G33)</f>
        <v>36485827.999999993</v>
      </c>
      <c r="H35" s="26"/>
      <c r="I35" s="30">
        <f>E35-G35</f>
        <v>7917550.9700000063</v>
      </c>
      <c r="K35" s="32">
        <f>IF(G35=0,"n/a",IF(AND(I35/G35&lt;1,I35/G35&gt;-1),I35/G35,"n/a"))</f>
        <v>0.2170034614535816</v>
      </c>
    </row>
    <row r="36" spans="1:15" ht="12.75" thickTop="1" x14ac:dyDescent="0.2">
      <c r="E36" s="28"/>
      <c r="F36" s="26"/>
      <c r="G36" s="28"/>
      <c r="H36" s="14"/>
      <c r="I36" s="28"/>
    </row>
    <row r="37" spans="1:15" x14ac:dyDescent="0.2">
      <c r="C37" s="5" t="s">
        <v>37</v>
      </c>
      <c r="E37" s="12">
        <v>2250382.1</v>
      </c>
      <c r="F37" s="12"/>
      <c r="G37" s="12">
        <v>1959206.13</v>
      </c>
      <c r="H37" s="14"/>
      <c r="I37" s="28"/>
    </row>
    <row r="38" spans="1:15" x14ac:dyDescent="0.2">
      <c r="C38" s="5" t="s">
        <v>38</v>
      </c>
      <c r="E38" s="18">
        <v>840699.54</v>
      </c>
      <c r="F38" s="28"/>
      <c r="G38" s="18">
        <v>596894.15</v>
      </c>
      <c r="H38" s="14"/>
      <c r="I38" s="28"/>
    </row>
    <row r="39" spans="1:15" x14ac:dyDescent="0.2">
      <c r="C39" s="5" t="s">
        <v>39</v>
      </c>
      <c r="E39" s="18">
        <v>199459.65</v>
      </c>
      <c r="F39" s="14"/>
      <c r="G39" s="18">
        <v>158971.82</v>
      </c>
      <c r="H39" s="14"/>
      <c r="I39" s="28"/>
    </row>
    <row r="40" spans="1:15" x14ac:dyDescent="0.2">
      <c r="C40" s="5" t="s">
        <v>27</v>
      </c>
      <c r="E40" s="18">
        <v>684786.74</v>
      </c>
      <c r="F40" s="14"/>
      <c r="G40" s="18">
        <v>762867.87</v>
      </c>
      <c r="H40" s="14"/>
      <c r="I40" s="28"/>
    </row>
    <row r="41" spans="1:15" x14ac:dyDescent="0.2">
      <c r="C41" s="5" t="s">
        <v>29</v>
      </c>
      <c r="E41" s="18">
        <v>629554.46</v>
      </c>
      <c r="F41" s="14"/>
      <c r="G41" s="33">
        <v>378207.33</v>
      </c>
      <c r="H41" s="14"/>
      <c r="I41" s="28"/>
    </row>
    <row r="42" spans="1:15" x14ac:dyDescent="0.2">
      <c r="C42" s="5" t="s">
        <v>41</v>
      </c>
      <c r="E42" s="18">
        <v>-4308.16</v>
      </c>
      <c r="F42" s="14"/>
      <c r="G42" s="34">
        <v>-362311.73</v>
      </c>
      <c r="H42" s="14"/>
      <c r="I42" s="28"/>
    </row>
    <row r="43" spans="1:15" x14ac:dyDescent="0.2">
      <c r="E43" s="35"/>
      <c r="F43" s="14"/>
      <c r="G43" s="14"/>
      <c r="H43" s="14"/>
      <c r="I43" s="14"/>
    </row>
    <row r="44" spans="1:15" ht="12.75" x14ac:dyDescent="0.2">
      <c r="A44" s="3" t="s">
        <v>30</v>
      </c>
      <c r="E44" s="35"/>
      <c r="F44" s="14"/>
      <c r="G44" s="14"/>
      <c r="H44" s="14"/>
      <c r="I44" s="14"/>
    </row>
    <row r="45" spans="1:15" x14ac:dyDescent="0.2">
      <c r="B45" s="11" t="s">
        <v>31</v>
      </c>
      <c r="E45" s="35"/>
      <c r="F45" s="14"/>
      <c r="G45" s="14"/>
      <c r="H45" s="14"/>
      <c r="I45" s="14"/>
    </row>
    <row r="46" spans="1:15" x14ac:dyDescent="0.2">
      <c r="C46" s="5" t="s">
        <v>10</v>
      </c>
      <c r="E46" s="35">
        <v>22130240</v>
      </c>
      <c r="F46" s="14"/>
      <c r="G46" s="35">
        <v>17655900</v>
      </c>
      <c r="H46" s="36"/>
      <c r="I46" s="35">
        <f>E46-G46</f>
        <v>4474340</v>
      </c>
      <c r="K46" s="15">
        <f>IF(G46=0,"n/a",IF(AND(I46/G46&lt;1,I46/G46&gt;-1),I46/G46,"n/a"))</f>
        <v>0.25341897042914835</v>
      </c>
    </row>
    <row r="47" spans="1:15" x14ac:dyDescent="0.2">
      <c r="C47" s="5" t="s">
        <v>11</v>
      </c>
      <c r="E47" s="35">
        <v>10651908</v>
      </c>
      <c r="F47" s="14"/>
      <c r="G47" s="35">
        <v>11854397</v>
      </c>
      <c r="H47" s="36"/>
      <c r="I47" s="35">
        <f>E47-G47</f>
        <v>-1202489</v>
      </c>
      <c r="K47" s="15">
        <f>IF(G47=0,"n/a",IF(AND(I47/G47&lt;1,I47/G47&gt;-1),I47/G47,"n/a"))</f>
        <v>-0.10143822583299682</v>
      </c>
    </row>
    <row r="48" spans="1:15" x14ac:dyDescent="0.2">
      <c r="C48" s="5" t="s">
        <v>12</v>
      </c>
      <c r="E48" s="37">
        <v>1286401</v>
      </c>
      <c r="F48" s="14"/>
      <c r="G48" s="37">
        <v>945164</v>
      </c>
      <c r="H48" s="36"/>
      <c r="I48" s="37">
        <f>E48-G48</f>
        <v>341237</v>
      </c>
      <c r="K48" s="21">
        <f>IF(G48=0,"n/a",IF(AND(I48/G48&lt;1,I48/G48&gt;-1),I48/G48,"n/a"))</f>
        <v>0.36103469874011285</v>
      </c>
    </row>
    <row r="49" spans="2:15" ht="6.95" customHeight="1" x14ac:dyDescent="0.2">
      <c r="E49" s="35"/>
      <c r="F49" s="14"/>
      <c r="G49" s="35"/>
      <c r="H49" s="14"/>
      <c r="I49" s="35"/>
      <c r="K49" s="23"/>
      <c r="M49" s="27"/>
      <c r="N49" s="27"/>
      <c r="O49" s="27"/>
    </row>
    <row r="50" spans="2:15" x14ac:dyDescent="0.2">
      <c r="C50" s="5" t="s">
        <v>13</v>
      </c>
      <c r="E50" s="35">
        <f>SUM(E46:E48)</f>
        <v>34068549</v>
      </c>
      <c r="F50" s="14"/>
      <c r="G50" s="35">
        <f>SUM(G46:G48)</f>
        <v>30455461</v>
      </c>
      <c r="H50" s="36"/>
      <c r="I50" s="35">
        <f>E50-G50</f>
        <v>3613088</v>
      </c>
      <c r="K50" s="15">
        <f>IF(G50=0,"n/a",IF(AND(I50/G50&lt;1,I50/G50&gt;-1),I50/G50,"n/a"))</f>
        <v>0.11863514395661258</v>
      </c>
    </row>
    <row r="51" spans="2:15" ht="6.95" customHeight="1" x14ac:dyDescent="0.2">
      <c r="E51" s="35"/>
      <c r="F51" s="14"/>
      <c r="G51" s="35"/>
      <c r="H51" s="14"/>
      <c r="I51" s="35"/>
      <c r="K51" s="23"/>
      <c r="M51" s="27"/>
      <c r="N51" s="27"/>
      <c r="O51" s="27"/>
    </row>
    <row r="52" spans="2:15" x14ac:dyDescent="0.2">
      <c r="B52" s="11" t="s">
        <v>32</v>
      </c>
      <c r="E52" s="35"/>
      <c r="F52" s="14"/>
      <c r="G52" s="35"/>
      <c r="H52" s="36"/>
      <c r="I52" s="35"/>
      <c r="K52" s="23"/>
    </row>
    <row r="53" spans="2:15" x14ac:dyDescent="0.2">
      <c r="C53" s="5" t="s">
        <v>15</v>
      </c>
      <c r="E53" s="35">
        <v>5314946</v>
      </c>
      <c r="F53" s="14"/>
      <c r="G53" s="35">
        <v>2959482</v>
      </c>
      <c r="H53" s="36"/>
      <c r="I53" s="35">
        <f>E53-G53</f>
        <v>2355464</v>
      </c>
      <c r="K53" s="15">
        <f>IF(G53=0,"n/a",IF(AND(I53/G53&lt;1,I53/G53&gt;-1),I53/G53,"n/a"))</f>
        <v>0.79590414809078081</v>
      </c>
    </row>
    <row r="54" spans="2:15" x14ac:dyDescent="0.2">
      <c r="C54" s="5" t="s">
        <v>16</v>
      </c>
      <c r="E54" s="37">
        <v>181143</v>
      </c>
      <c r="F54" s="14"/>
      <c r="G54" s="37">
        <v>27065</v>
      </c>
      <c r="H54" s="36"/>
      <c r="I54" s="37">
        <f>E54-G54</f>
        <v>154078</v>
      </c>
      <c r="K54" s="21" t="str">
        <f>IF(G54=0,"n/a",IF(AND(I54/G54&lt;1,I54/G54&gt;-1),I54/G54,"n/a"))</f>
        <v>n/a</v>
      </c>
    </row>
    <row r="55" spans="2:15" ht="6.95" customHeight="1" x14ac:dyDescent="0.2">
      <c r="E55" s="35"/>
      <c r="F55" s="14"/>
      <c r="G55" s="35"/>
      <c r="H55" s="14"/>
      <c r="I55" s="35"/>
      <c r="K55" s="23"/>
      <c r="M55" s="27"/>
      <c r="N55" s="27"/>
      <c r="O55" s="27"/>
    </row>
    <row r="56" spans="2:15" x14ac:dyDescent="0.2">
      <c r="C56" s="5" t="s">
        <v>17</v>
      </c>
      <c r="E56" s="37">
        <f>SUM(E53:E54)</f>
        <v>5496089</v>
      </c>
      <c r="F56" s="14"/>
      <c r="G56" s="37">
        <f>SUM(G53:G54)</f>
        <v>2986547</v>
      </c>
      <c r="H56" s="36"/>
      <c r="I56" s="37">
        <f>E56-G56</f>
        <v>2509542</v>
      </c>
      <c r="K56" s="21">
        <f>IF(G56=0,"n/a",IF(AND(I56/G56&lt;1,I56/G56&gt;-1),I56/G56,"n/a"))</f>
        <v>0.84028210505309309</v>
      </c>
    </row>
    <row r="57" spans="2:15" ht="6.95" customHeight="1" x14ac:dyDescent="0.2">
      <c r="E57" s="35"/>
      <c r="F57" s="14"/>
      <c r="G57" s="35"/>
      <c r="H57" s="14"/>
      <c r="I57" s="35"/>
      <c r="K57" s="23"/>
      <c r="M57" s="27"/>
      <c r="N57" s="27"/>
      <c r="O57" s="27"/>
    </row>
    <row r="58" spans="2:15" x14ac:dyDescent="0.2">
      <c r="C58" s="5" t="s">
        <v>33</v>
      </c>
      <c r="E58" s="35">
        <f>E50+E56</f>
        <v>39564638</v>
      </c>
      <c r="F58" s="14"/>
      <c r="G58" s="35">
        <f>G50+G56</f>
        <v>33442008</v>
      </c>
      <c r="H58" s="36"/>
      <c r="I58" s="35">
        <f>E58-G58</f>
        <v>6122630</v>
      </c>
      <c r="K58" s="15">
        <f>IF(G58=0,"n/a",IF(AND(I58/G58&lt;1,I58/G58&gt;-1),I58/G58,"n/a"))</f>
        <v>0.18308200871191707</v>
      </c>
    </row>
    <row r="59" spans="2:15" ht="6.95" customHeight="1" x14ac:dyDescent="0.2">
      <c r="E59" s="35"/>
      <c r="F59" s="14"/>
      <c r="G59" s="35"/>
      <c r="H59" s="14"/>
      <c r="I59" s="35"/>
      <c r="K59" s="23"/>
      <c r="M59" s="27"/>
      <c r="N59" s="27"/>
      <c r="O59" s="27"/>
    </row>
    <row r="60" spans="2:15" x14ac:dyDescent="0.2">
      <c r="B60" s="11" t="s">
        <v>34</v>
      </c>
      <c r="E60" s="35"/>
      <c r="F60" s="14"/>
      <c r="G60" s="35"/>
      <c r="H60" s="36"/>
      <c r="I60" s="35"/>
      <c r="K60" s="23"/>
    </row>
    <row r="61" spans="2:15" x14ac:dyDescent="0.2">
      <c r="C61" s="5" t="s">
        <v>20</v>
      </c>
      <c r="E61" s="35">
        <v>3478486</v>
      </c>
      <c r="F61" s="14"/>
      <c r="G61" s="35">
        <v>3637188</v>
      </c>
      <c r="H61" s="36"/>
      <c r="I61" s="35">
        <f>E61-G61</f>
        <v>-158702</v>
      </c>
      <c r="K61" s="15">
        <f>IF(G61=0,"n/a",IF(AND(I61/G61&lt;1,I61/G61&gt;-1),I61/G61,"n/a"))</f>
        <v>-4.3633158362999108E-2</v>
      </c>
    </row>
    <row r="62" spans="2:15" x14ac:dyDescent="0.2">
      <c r="C62" s="5" t="s">
        <v>21</v>
      </c>
      <c r="E62" s="37">
        <v>12498526</v>
      </c>
      <c r="F62" s="14"/>
      <c r="G62" s="37">
        <v>12568543</v>
      </c>
      <c r="H62" s="36"/>
      <c r="I62" s="37">
        <f>E62-G62</f>
        <v>-70017</v>
      </c>
      <c r="K62" s="21">
        <f>IF(G62=0,"n/a",IF(AND(I62/G62&lt;1,I62/G62&gt;-1),I62/G62,"n/a"))</f>
        <v>-5.5708127823567138E-3</v>
      </c>
    </row>
    <row r="63" spans="2:15" ht="6.95" customHeight="1" x14ac:dyDescent="0.2">
      <c r="E63" s="35"/>
      <c r="F63" s="14"/>
      <c r="G63" s="35"/>
      <c r="H63" s="14"/>
      <c r="I63" s="35"/>
      <c r="K63" s="23"/>
      <c r="M63" s="27"/>
      <c r="N63" s="27"/>
      <c r="O63" s="27"/>
    </row>
    <row r="64" spans="2:15" x14ac:dyDescent="0.2">
      <c r="C64" s="5" t="s">
        <v>22</v>
      </c>
      <c r="E64" s="37">
        <f>SUM(E61:E62)</f>
        <v>15977012</v>
      </c>
      <c r="F64" s="14"/>
      <c r="G64" s="37">
        <f>SUM(G61:G62)</f>
        <v>16205731</v>
      </c>
      <c r="H64" s="36"/>
      <c r="I64" s="37">
        <f>E64-G64</f>
        <v>-228719</v>
      </c>
      <c r="K64" s="21">
        <f>IF(G64=0,"n/a",IF(AND(I64/G64&lt;1,I64/G64&gt;-1),I64/G64,"n/a"))</f>
        <v>-1.4113463934456274E-2</v>
      </c>
    </row>
    <row r="65" spans="1:15" ht="6.95" customHeight="1" x14ac:dyDescent="0.2">
      <c r="E65" s="35"/>
      <c r="F65" s="14"/>
      <c r="G65" s="35"/>
      <c r="H65" s="14"/>
      <c r="I65" s="35"/>
      <c r="K65" s="23"/>
      <c r="M65" s="27"/>
      <c r="N65" s="27"/>
      <c r="O65" s="27"/>
    </row>
    <row r="66" spans="1:15" ht="12.75" thickBot="1" x14ac:dyDescent="0.25">
      <c r="C66" s="5" t="s">
        <v>35</v>
      </c>
      <c r="E66" s="38">
        <f>E58+E64</f>
        <v>55541650</v>
      </c>
      <c r="F66" s="14"/>
      <c r="G66" s="38">
        <f>G58+G64</f>
        <v>49647739</v>
      </c>
      <c r="H66" s="36"/>
      <c r="I66" s="38">
        <f>E66-G66</f>
        <v>5893911</v>
      </c>
      <c r="K66" s="32">
        <f>IF(G66=0,"n/a",IF(AND(I66/G66&lt;1,I66/G66&gt;-1),I66/G66,"n/a"))</f>
        <v>0.11871459040662456</v>
      </c>
    </row>
    <row r="67" spans="1:15" ht="12.75" thickTop="1" x14ac:dyDescent="0.2"/>
    <row r="68" spans="1:15" ht="12.75" x14ac:dyDescent="0.2">
      <c r="A68" s="5" t="s">
        <v>3</v>
      </c>
      <c r="C68" s="64" t="s">
        <v>36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5" x14ac:dyDescent="0.2">
      <c r="A69" s="5" t="s">
        <v>3</v>
      </c>
    </row>
    <row r="70" spans="1:15" x14ac:dyDescent="0.2">
      <c r="A70" s="5" t="s">
        <v>3</v>
      </c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</sheetData>
  <mergeCells count="7">
    <mergeCell ref="M6:O6"/>
    <mergeCell ref="C68:N68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zoomScaleNormal="100" zoomScaleSheetLayoutView="100" workbookViewId="0">
      <pane xSplit="4" ySplit="8" topLeftCell="E9" activePane="bottomRight" state="frozen"/>
      <selection activeCell="S52" sqref="S52"/>
      <selection pane="topRight" activeCell="S52" sqref="S52"/>
      <selection pane="bottomLeft" activeCell="S52" sqref="S52"/>
      <selection pane="bottomRight" activeCell="I78" sqref="I78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0.7109375" style="6" customWidth="1"/>
    <col min="14" max="14" width="0.85546875" style="6" customWidth="1"/>
    <col min="15" max="15" width="7.7109375" style="6" hidden="1" customWidth="1"/>
    <col min="16" max="16" width="0.85546875" style="6" hidden="1" customWidth="1"/>
    <col min="17" max="17" width="10.7109375" style="6" customWidth="1"/>
    <col min="18" max="16384" width="9.140625" style="5"/>
  </cols>
  <sheetData>
    <row r="1" spans="1:17" s="1" customFormat="1" ht="15" x14ac:dyDescent="0.25">
      <c r="A1" s="2"/>
      <c r="B1" s="2"/>
      <c r="C1" s="2"/>
      <c r="D1" s="2"/>
      <c r="E1" s="70" t="s">
        <v>0</v>
      </c>
      <c r="F1" s="70"/>
      <c r="G1" s="70"/>
      <c r="H1" s="70"/>
      <c r="I1" s="70"/>
      <c r="J1" s="70"/>
      <c r="K1" s="70"/>
      <c r="L1" s="2"/>
      <c r="M1" s="2"/>
      <c r="N1" s="2"/>
      <c r="O1" s="2"/>
      <c r="P1" s="2"/>
      <c r="Q1" s="2"/>
    </row>
    <row r="2" spans="1:17" s="1" customFormat="1" ht="15" x14ac:dyDescent="0.25">
      <c r="A2" s="2"/>
      <c r="B2" s="2"/>
      <c r="C2" s="2"/>
      <c r="D2" s="2"/>
      <c r="E2" s="70" t="s">
        <v>1</v>
      </c>
      <c r="F2" s="70"/>
      <c r="G2" s="70"/>
      <c r="H2" s="70"/>
      <c r="I2" s="70"/>
      <c r="J2" s="70"/>
      <c r="K2" s="70"/>
      <c r="L2" s="2"/>
      <c r="M2" s="2"/>
      <c r="N2" s="2"/>
      <c r="O2" s="2"/>
      <c r="P2" s="2"/>
      <c r="Q2" s="2"/>
    </row>
    <row r="3" spans="1:17" s="1" customFormat="1" ht="15" x14ac:dyDescent="0.25">
      <c r="A3" s="2"/>
      <c r="B3" s="2"/>
      <c r="C3" s="2"/>
      <c r="D3" s="2"/>
      <c r="E3" s="70" t="s">
        <v>47</v>
      </c>
      <c r="F3" s="70"/>
      <c r="G3" s="70"/>
      <c r="H3" s="70"/>
      <c r="I3" s="70"/>
      <c r="J3" s="70"/>
      <c r="K3" s="70"/>
      <c r="L3" s="2"/>
      <c r="M3" s="2"/>
      <c r="N3" s="2"/>
      <c r="O3" s="2"/>
      <c r="P3" s="2"/>
      <c r="Q3" s="2"/>
    </row>
    <row r="4" spans="1:17" s="3" customFormat="1" ht="12.75" x14ac:dyDescent="0.2">
      <c r="A4" s="4"/>
      <c r="B4" s="4"/>
      <c r="C4" s="4"/>
      <c r="D4" s="4"/>
      <c r="E4" s="71" t="s">
        <v>2</v>
      </c>
      <c r="F4" s="71"/>
      <c r="G4" s="71"/>
      <c r="H4" s="71"/>
      <c r="I4" s="71"/>
      <c r="J4" s="71"/>
      <c r="K4" s="71"/>
      <c r="L4" s="4"/>
      <c r="M4" s="4"/>
      <c r="N4" s="4"/>
      <c r="O4" s="4"/>
      <c r="P4" s="4"/>
      <c r="Q4" s="4"/>
    </row>
    <row r="5" spans="1:17" x14ac:dyDescent="0.2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L5" s="6"/>
    </row>
    <row r="6" spans="1:17" s="7" customFormat="1" ht="12.75" x14ac:dyDescent="0.2">
      <c r="A6" s="10" t="s">
        <v>3</v>
      </c>
      <c r="B6" s="10"/>
      <c r="C6" s="10"/>
      <c r="D6" s="10"/>
      <c r="E6" s="10"/>
      <c r="F6" s="10"/>
      <c r="G6" s="10"/>
      <c r="H6" s="10"/>
      <c r="I6" s="63" t="str">
        <f>'06-2020 SOG'!I6</f>
        <v>VARIANCE FROM 2019</v>
      </c>
      <c r="J6" s="63"/>
      <c r="K6" s="63"/>
      <c r="L6" s="10"/>
      <c r="M6" s="63" t="s">
        <v>4</v>
      </c>
      <c r="N6" s="63"/>
      <c r="O6" s="63"/>
      <c r="P6" s="63"/>
      <c r="Q6" s="63"/>
    </row>
    <row r="7" spans="1:17" s="7" customFormat="1" ht="12.75" x14ac:dyDescent="0.2">
      <c r="A7" s="10"/>
      <c r="B7" s="10"/>
      <c r="C7" s="10"/>
      <c r="D7" s="10"/>
      <c r="E7" s="9" t="s">
        <v>5</v>
      </c>
      <c r="F7" s="10"/>
      <c r="G7" s="9" t="s">
        <v>5</v>
      </c>
      <c r="H7" s="10"/>
      <c r="I7" s="9"/>
      <c r="J7" s="10"/>
      <c r="K7" s="9"/>
      <c r="L7" s="10"/>
      <c r="M7" s="9"/>
      <c r="N7" s="10"/>
      <c r="O7" s="9"/>
      <c r="P7" s="10"/>
      <c r="Q7" s="9"/>
    </row>
    <row r="8" spans="1:17" s="7" customFormat="1" ht="12.75" x14ac:dyDescent="0.2">
      <c r="A8" s="4" t="s">
        <v>6</v>
      </c>
      <c r="B8" s="10"/>
      <c r="C8" s="10"/>
      <c r="D8" s="10"/>
      <c r="E8" s="40">
        <f>'06-2020 SOG'!E8</f>
        <v>2020</v>
      </c>
      <c r="F8" s="10"/>
      <c r="G8" s="40">
        <f>'06-2020 SOG'!G8</f>
        <v>2019</v>
      </c>
      <c r="H8" s="10"/>
      <c r="I8" s="40" t="s">
        <v>7</v>
      </c>
      <c r="J8" s="10"/>
      <c r="K8" s="40" t="s">
        <v>8</v>
      </c>
      <c r="L8" s="10"/>
      <c r="M8" s="40">
        <f>'06-2020 SOG'!M8</f>
        <v>2020</v>
      </c>
      <c r="N8" s="10"/>
      <c r="O8" s="40" t="s">
        <v>42</v>
      </c>
      <c r="P8" s="10"/>
      <c r="Q8" s="40">
        <f>'06-2020 SOG'!O8</f>
        <v>2019</v>
      </c>
    </row>
    <row r="9" spans="1:17" x14ac:dyDescent="0.2">
      <c r="A9" s="6"/>
      <c r="B9" s="43" t="s">
        <v>9</v>
      </c>
      <c r="C9" s="6"/>
      <c r="D9" s="6"/>
      <c r="E9" s="6"/>
      <c r="F9" s="6"/>
      <c r="G9" s="6"/>
      <c r="H9" s="6"/>
      <c r="I9" s="6"/>
      <c r="J9" s="6"/>
      <c r="L9" s="6"/>
    </row>
    <row r="10" spans="1:17" x14ac:dyDescent="0.2">
      <c r="A10" s="6"/>
      <c r="B10" s="6"/>
      <c r="C10" s="6" t="s">
        <v>10</v>
      </c>
      <c r="D10" s="6"/>
      <c r="E10" s="44">
        <v>654440353.77999997</v>
      </c>
      <c r="F10" s="42"/>
      <c r="G10" s="44">
        <v>583482759.89999998</v>
      </c>
      <c r="H10" s="42"/>
      <c r="I10" s="44">
        <f>E10-G10</f>
        <v>70957593.879999995</v>
      </c>
      <c r="J10" s="6"/>
      <c r="K10" s="15">
        <f>IF(G10=0,"n/a",IF(AND(I10/G10&lt;1,I10/G10&gt;-1),I10/G10,"n/a"))</f>
        <v>0.12161043779967216</v>
      </c>
      <c r="L10" s="6"/>
      <c r="M10" s="16">
        <f>IF(E48=0,"n/a",E10/E48)</f>
        <v>1.0885179761251631</v>
      </c>
      <c r="N10" s="17"/>
      <c r="O10" s="16" t="e">
        <f>IF(#REF!=0,"n/a",#REF!/#REF!)</f>
        <v>#REF!</v>
      </c>
      <c r="P10" s="17"/>
      <c r="Q10" s="16">
        <f>IF(G48=0,"n/a",G10/G48)</f>
        <v>0.99317545052590817</v>
      </c>
    </row>
    <row r="11" spans="1:17" x14ac:dyDescent="0.2">
      <c r="A11" s="6"/>
      <c r="B11" s="6"/>
      <c r="C11" s="6" t="s">
        <v>11</v>
      </c>
      <c r="D11" s="6"/>
      <c r="E11" s="45">
        <v>234769076.88</v>
      </c>
      <c r="F11" s="46"/>
      <c r="G11" s="45">
        <v>204090268.88999999</v>
      </c>
      <c r="H11" s="46"/>
      <c r="I11" s="45">
        <f>E11-G11</f>
        <v>30678807.99000001</v>
      </c>
      <c r="J11" s="6"/>
      <c r="K11" s="15">
        <f>IF(G11=0,"n/a",IF(AND(I11/G11&lt;1,I11/G11&gt;-1),I11/G11,"n/a"))</f>
        <v>0.15031979798377937</v>
      </c>
      <c r="L11" s="6"/>
      <c r="M11" s="19">
        <f>IF(E49=0,"n/a",E11/E49)</f>
        <v>0.88551204185505272</v>
      </c>
      <c r="N11" s="17"/>
      <c r="O11" s="19" t="e">
        <f>IF(#REF!=0,"n/a",#REF!/#REF!)</f>
        <v>#REF!</v>
      </c>
      <c r="P11" s="17"/>
      <c r="Q11" s="19">
        <f>IF(G49=0,"n/a",G11/G49)</f>
        <v>0.75445381547130874</v>
      </c>
    </row>
    <row r="12" spans="1:17" x14ac:dyDescent="0.2">
      <c r="A12" s="6"/>
      <c r="B12" s="6"/>
      <c r="C12" s="6" t="s">
        <v>12</v>
      </c>
      <c r="D12" s="6"/>
      <c r="E12" s="47">
        <v>17899753.780000001</v>
      </c>
      <c r="F12" s="46"/>
      <c r="G12" s="47">
        <v>15168098.6</v>
      </c>
      <c r="H12" s="46"/>
      <c r="I12" s="47">
        <f>E12-G12</f>
        <v>2731655.1800000016</v>
      </c>
      <c r="J12" s="6"/>
      <c r="K12" s="21">
        <f>IF(G12=0,"n/a",IF(AND(I12/G12&lt;1,I12/G12&gt;-1),I12/G12,"n/a"))</f>
        <v>0.18009212967537022</v>
      </c>
      <c r="L12" s="6"/>
      <c r="M12" s="22">
        <f>IF(E50=0,"n/a",E12/E50)</f>
        <v>0.77055423715308069</v>
      </c>
      <c r="N12" s="17"/>
      <c r="O12" s="22" t="e">
        <f>IF(#REF!=0,"n/a",#REF!/#REF!)</f>
        <v>#REF!</v>
      </c>
      <c r="P12" s="17"/>
      <c r="Q12" s="22">
        <f>IF(G50=0,"n/a",G12/G50)</f>
        <v>0.66069469278048942</v>
      </c>
    </row>
    <row r="13" spans="1:17" ht="6.95" customHeight="1" x14ac:dyDescent="0.2">
      <c r="A13" s="6"/>
      <c r="B13" s="6"/>
      <c r="C13" s="6"/>
      <c r="D13" s="6"/>
      <c r="E13" s="45"/>
      <c r="F13" s="46"/>
      <c r="G13" s="45"/>
      <c r="H13" s="46"/>
      <c r="I13" s="45"/>
      <c r="J13" s="6"/>
      <c r="K13" s="23"/>
      <c r="L13" s="6"/>
      <c r="M13" s="17"/>
      <c r="N13" s="17"/>
      <c r="O13" s="17"/>
      <c r="P13" s="17"/>
      <c r="Q13" s="17"/>
    </row>
    <row r="14" spans="1:17" x14ac:dyDescent="0.2">
      <c r="A14" s="6"/>
      <c r="B14" s="6"/>
      <c r="C14" s="6" t="s">
        <v>13</v>
      </c>
      <c r="D14" s="6"/>
      <c r="E14" s="45">
        <f>SUM(E10:E12)</f>
        <v>907109184.43999994</v>
      </c>
      <c r="F14" s="46"/>
      <c r="G14" s="45">
        <f>SUM(G10:G12)</f>
        <v>802741127.38999999</v>
      </c>
      <c r="H14" s="46"/>
      <c r="I14" s="45">
        <f>E14-G14</f>
        <v>104368057.04999995</v>
      </c>
      <c r="J14" s="6"/>
      <c r="K14" s="15">
        <f>IF(G14=0,"n/a",IF(AND(I14/G14&lt;1,I14/G14&gt;-1),I14/G14,"n/a"))</f>
        <v>0.13001458812673275</v>
      </c>
      <c r="L14" s="6"/>
      <c r="M14" s="19">
        <f>IF(E52=0,"n/a",E14/E52)</f>
        <v>1.0197123939250172</v>
      </c>
      <c r="N14" s="17"/>
      <c r="O14" s="19" t="e">
        <f>IF(#REF!=0,"n/a",#REF!/#REF!)</f>
        <v>#REF!</v>
      </c>
      <c r="P14" s="17"/>
      <c r="Q14" s="19">
        <f>IF(G52=0,"n/a",G14/G52)</f>
        <v>0.91120777966301714</v>
      </c>
    </row>
    <row r="15" spans="1:17" ht="6.95" customHeight="1" x14ac:dyDescent="0.2">
      <c r="A15" s="6"/>
      <c r="B15" s="6"/>
      <c r="C15" s="6"/>
      <c r="D15" s="6"/>
      <c r="E15" s="45"/>
      <c r="F15" s="46"/>
      <c r="G15" s="45"/>
      <c r="H15" s="46"/>
      <c r="I15" s="45"/>
      <c r="J15" s="6"/>
      <c r="K15" s="23"/>
      <c r="L15" s="6"/>
      <c r="M15" s="17"/>
      <c r="N15" s="17"/>
      <c r="O15" s="17"/>
      <c r="P15" s="17"/>
      <c r="Q15" s="17"/>
    </row>
    <row r="16" spans="1:17" x14ac:dyDescent="0.2">
      <c r="A16" s="6"/>
      <c r="B16" s="43" t="s">
        <v>14</v>
      </c>
      <c r="C16" s="6"/>
      <c r="D16" s="6"/>
      <c r="E16" s="45"/>
      <c r="F16" s="46"/>
      <c r="G16" s="45"/>
      <c r="H16" s="46"/>
      <c r="I16" s="45"/>
      <c r="J16" s="6"/>
      <c r="K16" s="23"/>
      <c r="L16" s="6"/>
      <c r="M16" s="17"/>
      <c r="N16" s="17"/>
      <c r="O16" s="17"/>
      <c r="P16" s="17"/>
      <c r="Q16" s="17"/>
    </row>
    <row r="17" spans="1:17" x14ac:dyDescent="0.2">
      <c r="A17" s="6"/>
      <c r="B17" s="6"/>
      <c r="C17" s="6" t="s">
        <v>15</v>
      </c>
      <c r="D17" s="6"/>
      <c r="E17" s="45">
        <v>21597265.140000001</v>
      </c>
      <c r="F17" s="46"/>
      <c r="G17" s="45">
        <v>17598853.73</v>
      </c>
      <c r="H17" s="46"/>
      <c r="I17" s="45">
        <f>E17-G17</f>
        <v>3998411.41</v>
      </c>
      <c r="J17" s="6"/>
      <c r="K17" s="15">
        <f>IF(G17=0,"n/a",IF(AND(I17/G17&lt;1,I17/G17&gt;-1),I17/G17,"n/a"))</f>
        <v>0.22719726360269032</v>
      </c>
      <c r="L17" s="6"/>
      <c r="M17" s="19">
        <f>IF(E55=0,"n/a",E17/E55)</f>
        <v>0.48829897982556614</v>
      </c>
      <c r="N17" s="17"/>
      <c r="O17" s="19" t="e">
        <f>IF(#REF!=0,"n/a",#REF!/#REF!)</f>
        <v>#REF!</v>
      </c>
      <c r="P17" s="17"/>
      <c r="Q17" s="19">
        <f>IF(G55=0,"n/a",G17/G55)</f>
        <v>0.38804322434826433</v>
      </c>
    </row>
    <row r="18" spans="1:17" x14ac:dyDescent="0.2">
      <c r="A18" s="6"/>
      <c r="B18" s="6"/>
      <c r="C18" s="6" t="s">
        <v>16</v>
      </c>
      <c r="D18" s="6"/>
      <c r="E18" s="47">
        <v>817807.53</v>
      </c>
      <c r="F18" s="48"/>
      <c r="G18" s="47">
        <v>717384.39</v>
      </c>
      <c r="H18" s="39"/>
      <c r="I18" s="47">
        <f>E18-G18</f>
        <v>100423.14000000001</v>
      </c>
      <c r="J18" s="6"/>
      <c r="K18" s="21">
        <f>IF(G18=0,"n/a",IF(AND(I18/G18&lt;1,I18/G18&gt;-1),I18/G18,"n/a"))</f>
        <v>0.1399851201111304</v>
      </c>
      <c r="L18" s="6"/>
      <c r="M18" s="22">
        <f>IF(E56=0,"n/a",E18/E56)</f>
        <v>0.5632605238453714</v>
      </c>
      <c r="N18" s="17"/>
      <c r="O18" s="22" t="e">
        <f>IF(#REF!=0,"n/a",#REF!/#REF!)</f>
        <v>#REF!</v>
      </c>
      <c r="P18" s="17"/>
      <c r="Q18" s="22">
        <f>IF(G56=0,"n/a",G18/G56)</f>
        <v>0.43822338516910819</v>
      </c>
    </row>
    <row r="19" spans="1:17" ht="6.95" customHeight="1" x14ac:dyDescent="0.2">
      <c r="A19" s="6"/>
      <c r="B19" s="6"/>
      <c r="C19" s="6"/>
      <c r="D19" s="6"/>
      <c r="E19" s="45"/>
      <c r="F19" s="49"/>
      <c r="G19" s="45"/>
      <c r="H19" s="49"/>
      <c r="I19" s="45"/>
      <c r="J19" s="6"/>
      <c r="K19" s="23"/>
      <c r="L19" s="6"/>
      <c r="M19" s="17"/>
      <c r="N19" s="17"/>
      <c r="O19" s="17"/>
      <c r="P19" s="17"/>
      <c r="Q19" s="17"/>
    </row>
    <row r="20" spans="1:17" x14ac:dyDescent="0.2">
      <c r="A20" s="6"/>
      <c r="B20" s="6"/>
      <c r="C20" s="6" t="s">
        <v>17</v>
      </c>
      <c r="D20" s="6"/>
      <c r="E20" s="47">
        <f>SUM(E17:E18)</f>
        <v>22415072.670000002</v>
      </c>
      <c r="F20" s="48"/>
      <c r="G20" s="47">
        <f>SUM(G17:G18)</f>
        <v>18316238.120000001</v>
      </c>
      <c r="H20" s="39"/>
      <c r="I20" s="47">
        <f>E20-G20</f>
        <v>4098834.5500000007</v>
      </c>
      <c r="J20" s="6"/>
      <c r="K20" s="21">
        <f>IF(G20=0,"n/a",IF(AND(I20/G20&lt;1,I20/G20&gt;-1),I20/G20,"n/a"))</f>
        <v>0.2237814622820595</v>
      </c>
      <c r="L20" s="6"/>
      <c r="M20" s="22">
        <f>IF(E58=0,"n/a",E20/E58)</f>
        <v>0.4906815179708377</v>
      </c>
      <c r="N20" s="17"/>
      <c r="O20" s="22" t="e">
        <f>IF(#REF!=0,"n/a",#REF!/#REF!)</f>
        <v>#REF!</v>
      </c>
      <c r="P20" s="17"/>
      <c r="Q20" s="22">
        <f>IF(G58=0,"n/a",G20/G58)</f>
        <v>0.38979139727779921</v>
      </c>
    </row>
    <row r="21" spans="1:17" ht="6.95" customHeight="1" x14ac:dyDescent="0.2">
      <c r="A21" s="6"/>
      <c r="B21" s="6"/>
      <c r="C21" s="6"/>
      <c r="D21" s="6"/>
      <c r="E21" s="45"/>
      <c r="F21" s="49"/>
      <c r="G21" s="45"/>
      <c r="H21" s="49"/>
      <c r="I21" s="45"/>
      <c r="J21" s="6"/>
      <c r="K21" s="23"/>
      <c r="L21" s="6"/>
      <c r="M21" s="17"/>
      <c r="N21" s="17"/>
      <c r="O21" s="17"/>
      <c r="P21" s="17"/>
      <c r="Q21" s="17"/>
    </row>
    <row r="22" spans="1:17" x14ac:dyDescent="0.2">
      <c r="A22" s="6"/>
      <c r="B22" s="6"/>
      <c r="C22" s="6" t="s">
        <v>18</v>
      </c>
      <c r="D22" s="6"/>
      <c r="E22" s="45">
        <f>E14+E20</f>
        <v>929524257.1099999</v>
      </c>
      <c r="F22" s="49"/>
      <c r="G22" s="45">
        <f>G14+G20</f>
        <v>821057365.50999999</v>
      </c>
      <c r="H22" s="49"/>
      <c r="I22" s="45">
        <f>E22-G22</f>
        <v>108466891.5999999</v>
      </c>
      <c r="J22" s="6"/>
      <c r="K22" s="15">
        <f>IF(G22=0,"n/a",IF(AND(I22/G22&lt;1,I22/G22&gt;-1),I22/G22,"n/a"))</f>
        <v>0.13210634988046865</v>
      </c>
      <c r="L22" s="6"/>
      <c r="M22" s="19">
        <f>IF(E60=0,"n/a",E22/E60)</f>
        <v>0.99387245995897133</v>
      </c>
      <c r="N22" s="17"/>
      <c r="O22" s="19" t="e">
        <f>IF(#REF!=0,"n/a",#REF!/#REF!)</f>
        <v>#REF!</v>
      </c>
      <c r="P22" s="17"/>
      <c r="Q22" s="19">
        <f>IF(G60=0,"n/a",G22/G60)</f>
        <v>0.8848042255689581</v>
      </c>
    </row>
    <row r="23" spans="1:17" ht="6.95" customHeight="1" x14ac:dyDescent="0.2">
      <c r="A23" s="6"/>
      <c r="B23" s="6"/>
      <c r="C23" s="6"/>
      <c r="D23" s="6"/>
      <c r="E23" s="45"/>
      <c r="F23" s="49"/>
      <c r="G23" s="45"/>
      <c r="H23" s="49"/>
      <c r="I23" s="45"/>
      <c r="J23" s="6"/>
      <c r="K23" s="23"/>
      <c r="L23" s="6"/>
      <c r="M23" s="17"/>
      <c r="N23" s="17"/>
      <c r="O23" s="17"/>
      <c r="P23" s="17"/>
      <c r="Q23" s="17"/>
    </row>
    <row r="24" spans="1:17" x14ac:dyDescent="0.2">
      <c r="A24" s="6"/>
      <c r="B24" s="43" t="s">
        <v>19</v>
      </c>
      <c r="C24" s="6"/>
      <c r="D24" s="6"/>
      <c r="E24" s="45"/>
      <c r="F24" s="49"/>
      <c r="G24" s="45"/>
      <c r="H24" s="49"/>
      <c r="I24" s="45"/>
      <c r="J24" s="6"/>
      <c r="K24" s="23"/>
      <c r="L24" s="6"/>
      <c r="M24" s="17"/>
      <c r="N24" s="17"/>
      <c r="O24" s="17"/>
      <c r="P24" s="17"/>
      <c r="Q24" s="17"/>
    </row>
    <row r="25" spans="1:17" x14ac:dyDescent="0.2">
      <c r="A25" s="6"/>
      <c r="B25" s="6"/>
      <c r="C25" s="6" t="s">
        <v>20</v>
      </c>
      <c r="D25" s="6"/>
      <c r="E25" s="45">
        <v>7130336.3200000003</v>
      </c>
      <c r="F25" s="49"/>
      <c r="G25" s="45">
        <v>7055769.1200000001</v>
      </c>
      <c r="H25" s="49"/>
      <c r="I25" s="45">
        <f>E25-G25</f>
        <v>74567.200000000186</v>
      </c>
      <c r="J25" s="6"/>
      <c r="K25" s="15">
        <f>IF(G25=0,"n/a",IF(AND(I25/G25&lt;1,I25/G25&gt;-1),I25/G25,"n/a"))</f>
        <v>1.0568259637157768E-2</v>
      </c>
      <c r="L25" s="6"/>
      <c r="M25" s="19">
        <f>IF(E63=0,"n/a",E25/E63)</f>
        <v>0.1349340880908855</v>
      </c>
      <c r="N25" s="17"/>
      <c r="O25" s="19" t="e">
        <f>IF(#REF!=0,"n/a",#REF!/#REF!)</f>
        <v>#REF!</v>
      </c>
      <c r="P25" s="17"/>
      <c r="Q25" s="19">
        <f>IF(G63=0,"n/a",G25/G63)</f>
        <v>0.12874240555064331</v>
      </c>
    </row>
    <row r="26" spans="1:17" x14ac:dyDescent="0.2">
      <c r="A26" s="6"/>
      <c r="B26" s="6"/>
      <c r="C26" s="6" t="s">
        <v>21</v>
      </c>
      <c r="D26" s="6"/>
      <c r="E26" s="47">
        <v>12506052.970000001</v>
      </c>
      <c r="F26" s="48"/>
      <c r="G26" s="47">
        <v>12611411.550000001</v>
      </c>
      <c r="H26" s="39"/>
      <c r="I26" s="47">
        <f>E26-G26</f>
        <v>-105358.58000000007</v>
      </c>
      <c r="J26" s="6"/>
      <c r="K26" s="21">
        <f>IF(G26=0,"n/a",IF(AND(I26/G26&lt;1,I26/G26&gt;-1),I26/G26,"n/a"))</f>
        <v>-8.3542258201858514E-3</v>
      </c>
      <c r="L26" s="6"/>
      <c r="M26" s="22">
        <f>IF(E64=0,"n/a",E26/E64)</f>
        <v>7.5825833841903695E-2</v>
      </c>
      <c r="N26" s="17"/>
      <c r="O26" s="22" t="e">
        <f>IF(#REF!=0,"n/a",#REF!/#REF!)</f>
        <v>#REF!</v>
      </c>
      <c r="P26" s="17"/>
      <c r="Q26" s="22">
        <f>IF(G64=0,"n/a",G26/G64)</f>
        <v>7.3201433136408117E-2</v>
      </c>
    </row>
    <row r="27" spans="1:17" ht="6.95" customHeight="1" x14ac:dyDescent="0.2">
      <c r="A27" s="6"/>
      <c r="B27" s="6"/>
      <c r="C27" s="6"/>
      <c r="D27" s="6"/>
      <c r="E27" s="45"/>
      <c r="F27" s="49"/>
      <c r="G27" s="45"/>
      <c r="H27" s="49"/>
      <c r="I27" s="45"/>
      <c r="J27" s="6"/>
      <c r="K27" s="23"/>
      <c r="L27" s="6"/>
      <c r="M27" s="17"/>
      <c r="N27" s="17"/>
      <c r="O27" s="17"/>
      <c r="P27" s="17"/>
      <c r="Q27" s="17"/>
    </row>
    <row r="28" spans="1:17" x14ac:dyDescent="0.2">
      <c r="A28" s="6"/>
      <c r="B28" s="6"/>
      <c r="C28" s="6" t="s">
        <v>22</v>
      </c>
      <c r="D28" s="6"/>
      <c r="E28" s="47">
        <f>SUM(E25:E26)</f>
        <v>19636389.289999999</v>
      </c>
      <c r="F28" s="48"/>
      <c r="G28" s="47">
        <f>SUM(G25:G26)</f>
        <v>19667180.670000002</v>
      </c>
      <c r="H28" s="39"/>
      <c r="I28" s="47">
        <f>E28-G28</f>
        <v>-30791.380000002682</v>
      </c>
      <c r="J28" s="6"/>
      <c r="K28" s="21">
        <f>IF(G28=0,"n/a",IF(AND(I28/G28&lt;1,I28/G28&gt;-1),I28/G28,"n/a"))</f>
        <v>-1.5656224710932439E-3</v>
      </c>
      <c r="L28" s="6"/>
      <c r="M28" s="22">
        <f>IF(E66=0,"n/a",E28/E66)</f>
        <v>9.0168491796241923E-2</v>
      </c>
      <c r="N28" s="17"/>
      <c r="O28" s="22" t="e">
        <f>IF(#REF!=0,"n/a",#REF!/#REF!)</f>
        <v>#REF!</v>
      </c>
      <c r="P28" s="17"/>
      <c r="Q28" s="22">
        <f>IF(G66=0,"n/a",G28/G66)</f>
        <v>8.6605609590245533E-2</v>
      </c>
    </row>
    <row r="29" spans="1:17" ht="6.95" customHeight="1" x14ac:dyDescent="0.2">
      <c r="A29" s="6"/>
      <c r="B29" s="6"/>
      <c r="C29" s="6"/>
      <c r="D29" s="6"/>
      <c r="E29" s="45"/>
      <c r="F29" s="49"/>
      <c r="G29" s="45"/>
      <c r="H29" s="49"/>
      <c r="I29" s="45"/>
      <c r="J29" s="6"/>
      <c r="K29" s="23"/>
      <c r="L29" s="6"/>
      <c r="M29" s="17"/>
      <c r="N29" s="17"/>
      <c r="O29" s="17"/>
      <c r="P29" s="17"/>
      <c r="Q29" s="17"/>
    </row>
    <row r="30" spans="1:17" x14ac:dyDescent="0.2">
      <c r="A30" s="6"/>
      <c r="B30" s="6"/>
      <c r="C30" s="6" t="s">
        <v>23</v>
      </c>
      <c r="D30" s="6"/>
      <c r="E30" s="45">
        <f>E22+E28</f>
        <v>949160646.39999986</v>
      </c>
      <c r="F30" s="49"/>
      <c r="G30" s="45">
        <f>G22+G28</f>
        <v>840724546.17999995</v>
      </c>
      <c r="H30" s="49"/>
      <c r="I30" s="45">
        <f>E30-G30</f>
        <v>108436100.21999991</v>
      </c>
      <c r="J30" s="6"/>
      <c r="K30" s="15">
        <f>IF(G30=0,"n/a",IF(AND(I30/G30&lt;1,I30/G30&gt;-1),I30/G30,"n/a"))</f>
        <v>0.12897934372524392</v>
      </c>
      <c r="L30" s="6"/>
      <c r="M30" s="16">
        <f>IF(E68=0,"n/a",E30/E68)</f>
        <v>0.82318853964488115</v>
      </c>
      <c r="N30" s="17"/>
      <c r="O30" s="16" t="e">
        <f>IF(#REF!=0,"n/a",#REF!/#REF!)</f>
        <v>#REF!</v>
      </c>
      <c r="P30" s="17"/>
      <c r="Q30" s="16">
        <f>IF(G68=0,"n/a",G30/G68)</f>
        <v>0.72787312758275891</v>
      </c>
    </row>
    <row r="31" spans="1:17" ht="6.95" customHeight="1" x14ac:dyDescent="0.2">
      <c r="A31" s="6"/>
      <c r="B31" s="6"/>
      <c r="C31" s="6"/>
      <c r="D31" s="6"/>
      <c r="E31" s="45"/>
      <c r="F31" s="49"/>
      <c r="G31" s="45"/>
      <c r="H31" s="49"/>
      <c r="I31" s="45"/>
      <c r="J31" s="6"/>
      <c r="K31" s="23"/>
      <c r="L31" s="6"/>
      <c r="M31" s="27"/>
      <c r="N31" s="27"/>
      <c r="O31" s="27"/>
      <c r="P31" s="27"/>
      <c r="Q31" s="27"/>
    </row>
    <row r="32" spans="1:17" x14ac:dyDescent="0.2">
      <c r="A32" s="6"/>
      <c r="B32" s="6" t="s">
        <v>24</v>
      </c>
      <c r="C32" s="6"/>
      <c r="D32" s="6"/>
      <c r="E32" s="45">
        <v>-1785310.98</v>
      </c>
      <c r="F32" s="49"/>
      <c r="G32" s="45">
        <v>-38170317.609999999</v>
      </c>
      <c r="H32" s="49"/>
      <c r="I32" s="45">
        <f>E32-G32</f>
        <v>36385006.630000003</v>
      </c>
      <c r="J32" s="6"/>
      <c r="K32" s="15">
        <f>IF(G32=0,"n/a",IF(AND(I32/G32&lt;1,I32/G32&gt;-1),I32/G32,"n/a"))</f>
        <v>-0.95322776723418523</v>
      </c>
      <c r="L32" s="6"/>
      <c r="M32" s="27"/>
      <c r="N32" s="27"/>
      <c r="O32" s="27"/>
      <c r="P32" s="27"/>
      <c r="Q32" s="27"/>
    </row>
    <row r="33" spans="1:17" x14ac:dyDescent="0.2">
      <c r="A33" s="6"/>
      <c r="B33" s="6" t="s">
        <v>25</v>
      </c>
      <c r="C33" s="6"/>
      <c r="D33" s="6"/>
      <c r="E33" s="47">
        <v>18510616.32</v>
      </c>
      <c r="F33" s="48"/>
      <c r="G33" s="47">
        <v>15838197.42</v>
      </c>
      <c r="H33" s="39"/>
      <c r="I33" s="47">
        <f>E33-G33</f>
        <v>2672418.9000000004</v>
      </c>
      <c r="J33" s="6"/>
      <c r="K33" s="21">
        <f>IF(G33=0,"n/a",IF(AND(I33/G33&lt;1,I33/G33&gt;-1),I33/G33,"n/a"))</f>
        <v>0.16873251602643558</v>
      </c>
      <c r="L33" s="6"/>
    </row>
    <row r="34" spans="1:17" ht="6.95" customHeight="1" x14ac:dyDescent="0.2">
      <c r="A34" s="6"/>
      <c r="B34" s="6"/>
      <c r="C34" s="6"/>
      <c r="D34" s="6"/>
      <c r="E34" s="45"/>
      <c r="F34" s="50"/>
      <c r="G34" s="45"/>
      <c r="H34" s="50"/>
      <c r="I34" s="45"/>
      <c r="J34" s="6"/>
      <c r="K34" s="29"/>
      <c r="L34" s="6"/>
      <c r="M34" s="27"/>
      <c r="N34" s="27"/>
      <c r="O34" s="27"/>
      <c r="P34" s="27"/>
      <c r="Q34" s="27"/>
    </row>
    <row r="35" spans="1:17" ht="12.75" thickBot="1" x14ac:dyDescent="0.25">
      <c r="A35" s="6"/>
      <c r="B35" s="6"/>
      <c r="C35" s="6" t="s">
        <v>26</v>
      </c>
      <c r="D35" s="6"/>
      <c r="E35" s="51">
        <f>SUM(E30:E33)</f>
        <v>965885951.73999989</v>
      </c>
      <c r="F35" s="52"/>
      <c r="G35" s="51">
        <f>SUM(G30:G33)</f>
        <v>818392425.98999989</v>
      </c>
      <c r="H35" s="52"/>
      <c r="I35" s="51">
        <f>E35-G35</f>
        <v>147493525.75</v>
      </c>
      <c r="J35" s="6"/>
      <c r="K35" s="32">
        <f>IF(G35=0,"n/a",IF(AND(I35/G35&lt;1,I35/G35&gt;-1),I35/G35,"n/a"))</f>
        <v>0.18022347356352764</v>
      </c>
      <c r="L35" s="6"/>
    </row>
    <row r="36" spans="1:17" ht="12.75" thickTop="1" x14ac:dyDescent="0.2">
      <c r="A36" s="6"/>
      <c r="B36" s="6"/>
      <c r="C36" s="6"/>
      <c r="D36" s="6"/>
      <c r="E36" s="53"/>
      <c r="F36" s="54"/>
      <c r="G36" s="53"/>
      <c r="H36" s="55"/>
      <c r="I36" s="53"/>
      <c r="J36" s="6"/>
      <c r="L36" s="6"/>
    </row>
    <row r="37" spans="1:17" x14ac:dyDescent="0.2">
      <c r="A37" s="6"/>
      <c r="B37" s="6"/>
      <c r="C37" s="6" t="s">
        <v>37</v>
      </c>
      <c r="D37" s="6"/>
      <c r="E37" s="44">
        <v>44615085.090000004</v>
      </c>
      <c r="F37" s="53"/>
      <c r="G37" s="44">
        <v>39557062.409999996</v>
      </c>
      <c r="H37" s="55"/>
      <c r="I37" s="53"/>
      <c r="J37" s="6"/>
      <c r="L37" s="6"/>
    </row>
    <row r="38" spans="1:17" x14ac:dyDescent="0.2">
      <c r="A38" s="6"/>
      <c r="B38" s="6"/>
      <c r="C38" s="6" t="s">
        <v>38</v>
      </c>
      <c r="D38" s="6"/>
      <c r="E38" s="45">
        <v>17141515.699999999</v>
      </c>
      <c r="F38" s="46"/>
      <c r="G38" s="45">
        <v>15793622.189999999</v>
      </c>
      <c r="H38" s="6"/>
      <c r="I38" s="56"/>
      <c r="J38" s="6"/>
      <c r="L38" s="6"/>
    </row>
    <row r="39" spans="1:17" x14ac:dyDescent="0.2">
      <c r="A39" s="6"/>
      <c r="B39" s="6"/>
      <c r="C39" s="6" t="s">
        <v>39</v>
      </c>
      <c r="D39" s="6"/>
      <c r="E39" s="45">
        <v>5151622.95</v>
      </c>
      <c r="F39" s="46"/>
      <c r="G39" s="45">
        <v>4564867.95</v>
      </c>
      <c r="H39" s="6"/>
      <c r="I39" s="56"/>
      <c r="J39" s="6"/>
      <c r="L39" s="6"/>
    </row>
    <row r="40" spans="1:17" x14ac:dyDescent="0.2">
      <c r="A40" s="6"/>
      <c r="B40" s="6"/>
      <c r="C40" s="6" t="s">
        <v>40</v>
      </c>
      <c r="D40" s="6"/>
      <c r="E40" s="45">
        <v>0</v>
      </c>
      <c r="F40" s="46"/>
      <c r="G40" s="45">
        <v>-1257911.5</v>
      </c>
      <c r="H40" s="6"/>
      <c r="I40" s="56"/>
      <c r="J40" s="6"/>
      <c r="L40" s="6"/>
    </row>
    <row r="41" spans="1:17" x14ac:dyDescent="0.2">
      <c r="A41" s="6"/>
      <c r="B41" s="6"/>
      <c r="C41" s="6" t="s">
        <v>27</v>
      </c>
      <c r="D41" s="6"/>
      <c r="E41" s="45">
        <v>20688562.75</v>
      </c>
      <c r="F41" s="46"/>
      <c r="G41" s="45">
        <v>21594649.68</v>
      </c>
      <c r="H41" s="6"/>
      <c r="I41" s="56"/>
      <c r="J41" s="6"/>
      <c r="L41" s="6"/>
    </row>
    <row r="42" spans="1:17" x14ac:dyDescent="0.2">
      <c r="A42" s="6"/>
      <c r="B42" s="6"/>
      <c r="C42" s="6" t="s">
        <v>28</v>
      </c>
      <c r="D42" s="6"/>
      <c r="E42" s="45">
        <v>0</v>
      </c>
      <c r="F42" s="46"/>
      <c r="G42" s="45">
        <v>-130.93</v>
      </c>
      <c r="H42" s="6"/>
      <c r="I42" s="56"/>
      <c r="J42" s="6"/>
      <c r="L42" s="6"/>
    </row>
    <row r="43" spans="1:17" x14ac:dyDescent="0.2">
      <c r="A43" s="6"/>
      <c r="B43" s="6"/>
      <c r="C43" s="6" t="s">
        <v>29</v>
      </c>
      <c r="D43" s="6"/>
      <c r="E43" s="45">
        <v>15726491.26</v>
      </c>
      <c r="F43" s="46"/>
      <c r="G43" s="45">
        <v>9443181.3399999999</v>
      </c>
      <c r="H43" s="6"/>
      <c r="I43" s="56"/>
      <c r="J43" s="6"/>
      <c r="L43" s="6"/>
    </row>
    <row r="44" spans="1:17" x14ac:dyDescent="0.2">
      <c r="A44" s="6"/>
      <c r="B44" s="6"/>
      <c r="C44" s="6" t="s">
        <v>41</v>
      </c>
      <c r="D44" s="6"/>
      <c r="E44" s="45">
        <v>-9124204.6799999997</v>
      </c>
      <c r="F44" s="46"/>
      <c r="G44" s="45">
        <v>-752335.43</v>
      </c>
      <c r="H44" s="6"/>
      <c r="I44" s="56"/>
      <c r="J44" s="6"/>
      <c r="L44" s="6"/>
    </row>
    <row r="45" spans="1:17" x14ac:dyDescent="0.2">
      <c r="A45" s="6"/>
      <c r="B45" s="6"/>
      <c r="C45" s="6"/>
      <c r="D45" s="6"/>
      <c r="E45" s="45"/>
      <c r="F45" s="6"/>
      <c r="G45" s="45">
        <v>0</v>
      </c>
      <c r="H45" s="6"/>
      <c r="I45" s="6"/>
      <c r="J45" s="6"/>
      <c r="L45" s="6"/>
    </row>
    <row r="46" spans="1:17" ht="12.75" x14ac:dyDescent="0.2">
      <c r="A46" s="4" t="s">
        <v>30</v>
      </c>
      <c r="B46" s="6"/>
      <c r="C46" s="6"/>
      <c r="D46" s="6"/>
      <c r="E46" s="57"/>
      <c r="F46" s="6"/>
      <c r="G46" s="6"/>
      <c r="H46" s="6"/>
      <c r="I46" s="6"/>
      <c r="J46" s="6"/>
      <c r="L46" s="6"/>
    </row>
    <row r="47" spans="1:17" x14ac:dyDescent="0.2">
      <c r="A47" s="6"/>
      <c r="B47" s="43" t="s">
        <v>31</v>
      </c>
      <c r="C47" s="6"/>
      <c r="D47" s="6"/>
      <c r="E47" s="57"/>
      <c r="F47" s="6"/>
      <c r="G47" s="6"/>
      <c r="H47" s="6"/>
      <c r="I47" s="6"/>
      <c r="J47" s="6"/>
      <c r="L47" s="6"/>
    </row>
    <row r="48" spans="1:17" x14ac:dyDescent="0.2">
      <c r="A48" s="6"/>
      <c r="B48" s="6"/>
      <c r="C48" s="6" t="s">
        <v>10</v>
      </c>
      <c r="D48" s="6"/>
      <c r="E48" s="58">
        <v>601221448</v>
      </c>
      <c r="F48" s="6"/>
      <c r="G48" s="58">
        <v>587492129</v>
      </c>
      <c r="H48" s="60"/>
      <c r="I48" s="59">
        <f>E48-G48</f>
        <v>13729319</v>
      </c>
      <c r="J48" s="6"/>
      <c r="K48" s="15">
        <f>IF(G48=0,"n/a",IF(AND(I48/G48&lt;1,I48/G48&gt;-1),I48/G48,"n/a"))</f>
        <v>2.3369366706868681E-2</v>
      </c>
      <c r="L48" s="6"/>
    </row>
    <row r="49" spans="1:17" x14ac:dyDescent="0.2">
      <c r="A49" s="6"/>
      <c r="B49" s="6"/>
      <c r="C49" s="6" t="s">
        <v>11</v>
      </c>
      <c r="D49" s="6"/>
      <c r="E49" s="58">
        <v>265122399</v>
      </c>
      <c r="F49" s="6"/>
      <c r="G49" s="58">
        <v>270513933</v>
      </c>
      <c r="H49" s="60"/>
      <c r="I49" s="59">
        <f>E49-G49</f>
        <v>-5391534</v>
      </c>
      <c r="J49" s="6"/>
      <c r="K49" s="15">
        <f>IF(G49=0,"n/a",IF(AND(I49/G49&lt;1,I49/G49&gt;-1),I49/G49,"n/a"))</f>
        <v>-1.9930707229043172E-2</v>
      </c>
      <c r="L49" s="6"/>
    </row>
    <row r="50" spans="1:17" x14ac:dyDescent="0.2">
      <c r="A50" s="6"/>
      <c r="B50" s="6"/>
      <c r="C50" s="6" t="s">
        <v>12</v>
      </c>
      <c r="D50" s="6"/>
      <c r="E50" s="61">
        <v>23229713</v>
      </c>
      <c r="F50" s="6"/>
      <c r="G50" s="61">
        <v>22957803</v>
      </c>
      <c r="H50" s="60"/>
      <c r="I50" s="61">
        <f>E50-G50</f>
        <v>271910</v>
      </c>
      <c r="J50" s="6"/>
      <c r="K50" s="21">
        <f>IF(G50=0,"n/a",IF(AND(I50/G50&lt;1,I50/G50&gt;-1),I50/G50,"n/a"))</f>
        <v>1.1843903356083332E-2</v>
      </c>
      <c r="L50" s="6"/>
    </row>
    <row r="51" spans="1:17" ht="6.95" customHeight="1" x14ac:dyDescent="0.2">
      <c r="A51" s="6"/>
      <c r="B51" s="6"/>
      <c r="C51" s="6"/>
      <c r="D51" s="6"/>
      <c r="E51" s="59"/>
      <c r="F51" s="6"/>
      <c r="G51" s="59"/>
      <c r="H51" s="6"/>
      <c r="I51" s="59"/>
      <c r="J51" s="6"/>
      <c r="K51" s="23"/>
      <c r="L51" s="6"/>
      <c r="M51" s="27"/>
      <c r="N51" s="27"/>
      <c r="O51" s="27"/>
      <c r="P51" s="27"/>
      <c r="Q51" s="27"/>
    </row>
    <row r="52" spans="1:17" x14ac:dyDescent="0.2">
      <c r="A52" s="6"/>
      <c r="B52" s="6"/>
      <c r="C52" s="6" t="s">
        <v>13</v>
      </c>
      <c r="D52" s="6"/>
      <c r="E52" s="59">
        <f>SUM(E48:E50)</f>
        <v>889573560</v>
      </c>
      <c r="F52" s="6"/>
      <c r="G52" s="59">
        <f>SUM(G48:G50)</f>
        <v>880963865</v>
      </c>
      <c r="H52" s="60"/>
      <c r="I52" s="59">
        <f>E52-G52</f>
        <v>8609695</v>
      </c>
      <c r="J52" s="6"/>
      <c r="K52" s="15">
        <f>IF(G52=0,"n/a",IF(AND(I52/G52&lt;1,I52/G52&gt;-1),I52/G52,"n/a"))</f>
        <v>9.7730398964774798E-3</v>
      </c>
      <c r="L52" s="6"/>
    </row>
    <row r="53" spans="1:17" ht="6.95" customHeight="1" x14ac:dyDescent="0.2">
      <c r="A53" s="6"/>
      <c r="B53" s="6"/>
      <c r="C53" s="6"/>
      <c r="D53" s="6"/>
      <c r="E53" s="59"/>
      <c r="F53" s="6"/>
      <c r="G53" s="59"/>
      <c r="H53" s="6"/>
      <c r="I53" s="59"/>
      <c r="J53" s="6"/>
      <c r="K53" s="23"/>
      <c r="L53" s="6"/>
      <c r="M53" s="27"/>
      <c r="N53" s="27"/>
      <c r="O53" s="27"/>
      <c r="P53" s="27"/>
      <c r="Q53" s="27"/>
    </row>
    <row r="54" spans="1:17" x14ac:dyDescent="0.2">
      <c r="A54" s="6"/>
      <c r="B54" s="43" t="s">
        <v>32</v>
      </c>
      <c r="C54" s="6"/>
      <c r="D54" s="6"/>
      <c r="E54" s="59"/>
      <c r="F54" s="6"/>
      <c r="G54" s="59"/>
      <c r="H54" s="60"/>
      <c r="I54" s="59"/>
      <c r="J54" s="6"/>
      <c r="K54" s="23"/>
      <c r="L54" s="6"/>
    </row>
    <row r="55" spans="1:17" x14ac:dyDescent="0.2">
      <c r="A55" s="6"/>
      <c r="B55" s="6"/>
      <c r="C55" s="6" t="s">
        <v>15</v>
      </c>
      <c r="D55" s="6"/>
      <c r="E55" s="58">
        <v>44229593</v>
      </c>
      <c r="F55" s="6"/>
      <c r="G55" s="58">
        <v>45352818</v>
      </c>
      <c r="H55" s="60"/>
      <c r="I55" s="59">
        <f>E55-G55</f>
        <v>-1123225</v>
      </c>
      <c r="J55" s="6"/>
      <c r="K55" s="15">
        <f>IF(G55=0,"n/a",IF(AND(I55/G55&lt;1,I55/G55&gt;-1),I55/G55,"n/a"))</f>
        <v>-2.4766377251354041E-2</v>
      </c>
      <c r="L55" s="6"/>
    </row>
    <row r="56" spans="1:17" x14ac:dyDescent="0.2">
      <c r="A56" s="6"/>
      <c r="B56" s="6"/>
      <c r="C56" s="6" t="s">
        <v>16</v>
      </c>
      <c r="D56" s="6"/>
      <c r="E56" s="61">
        <v>1451917</v>
      </c>
      <c r="F56" s="6"/>
      <c r="G56" s="61">
        <v>1637029</v>
      </c>
      <c r="H56" s="60"/>
      <c r="I56" s="61">
        <f>E56-G56</f>
        <v>-185112</v>
      </c>
      <c r="J56" s="6"/>
      <c r="K56" s="21">
        <f>IF(G56=0,"n/a",IF(AND(I56/G56&lt;1,I56/G56&gt;-1),I56/G56,"n/a"))</f>
        <v>-0.11307802122014943</v>
      </c>
      <c r="L56" s="6"/>
    </row>
    <row r="57" spans="1:17" ht="6.95" customHeight="1" x14ac:dyDescent="0.2">
      <c r="A57" s="6"/>
      <c r="B57" s="6"/>
      <c r="C57" s="6"/>
      <c r="D57" s="6"/>
      <c r="E57" s="59"/>
      <c r="F57" s="6"/>
      <c r="G57" s="59"/>
      <c r="H57" s="6"/>
      <c r="I57" s="59"/>
      <c r="J57" s="6"/>
      <c r="K57" s="23"/>
      <c r="L57" s="6"/>
      <c r="M57" s="27"/>
      <c r="N57" s="27"/>
      <c r="O57" s="27"/>
      <c r="P57" s="27"/>
      <c r="Q57" s="27"/>
    </row>
    <row r="58" spans="1:17" x14ac:dyDescent="0.2">
      <c r="A58" s="6"/>
      <c r="B58" s="6"/>
      <c r="C58" s="6" t="s">
        <v>17</v>
      </c>
      <c r="D58" s="6"/>
      <c r="E58" s="61">
        <f>SUM(E55:E56)</f>
        <v>45681510</v>
      </c>
      <c r="F58" s="6"/>
      <c r="G58" s="61">
        <f>SUM(G55:G56)</f>
        <v>46989847</v>
      </c>
      <c r="H58" s="60"/>
      <c r="I58" s="61">
        <f>E58-G58</f>
        <v>-1308337</v>
      </c>
      <c r="J58" s="6"/>
      <c r="K58" s="21">
        <f>IF(G58=0,"n/a",IF(AND(I58/G58&lt;1,I58/G58&gt;-1),I58/G58,"n/a"))</f>
        <v>-2.784297212119035E-2</v>
      </c>
      <c r="L58" s="6"/>
    </row>
    <row r="59" spans="1:17" ht="6.95" customHeight="1" x14ac:dyDescent="0.2">
      <c r="A59" s="6"/>
      <c r="B59" s="6"/>
      <c r="C59" s="6"/>
      <c r="D59" s="6"/>
      <c r="E59" s="59"/>
      <c r="F59" s="6"/>
      <c r="G59" s="59"/>
      <c r="H59" s="6"/>
      <c r="I59" s="59"/>
      <c r="J59" s="6"/>
      <c r="K59" s="23"/>
      <c r="L59" s="6"/>
      <c r="M59" s="27"/>
      <c r="N59" s="27"/>
      <c r="O59" s="27"/>
      <c r="P59" s="27"/>
      <c r="Q59" s="27"/>
    </row>
    <row r="60" spans="1:17" x14ac:dyDescent="0.2">
      <c r="A60" s="6"/>
      <c r="B60" s="6"/>
      <c r="C60" s="6" t="s">
        <v>33</v>
      </c>
      <c r="D60" s="6"/>
      <c r="E60" s="59">
        <f>E52+E58</f>
        <v>935255070</v>
      </c>
      <c r="F60" s="6"/>
      <c r="G60" s="59">
        <f>G52+G58</f>
        <v>927953712</v>
      </c>
      <c r="H60" s="60"/>
      <c r="I60" s="59">
        <f>E60-G60</f>
        <v>7301358</v>
      </c>
      <c r="J60" s="6"/>
      <c r="K60" s="15">
        <f>IF(G60=0,"n/a",IF(AND(I60/G60&lt;1,I60/G60&gt;-1),I60/G60,"n/a"))</f>
        <v>7.8682351345559353E-3</v>
      </c>
      <c r="L60" s="6"/>
    </row>
    <row r="61" spans="1:17" ht="6.95" customHeight="1" x14ac:dyDescent="0.2">
      <c r="A61" s="6"/>
      <c r="B61" s="6"/>
      <c r="C61" s="6"/>
      <c r="D61" s="6"/>
      <c r="E61" s="59"/>
      <c r="F61" s="6"/>
      <c r="G61" s="59"/>
      <c r="H61" s="6"/>
      <c r="I61" s="59"/>
      <c r="J61" s="6"/>
      <c r="K61" s="23"/>
      <c r="L61" s="6"/>
      <c r="M61" s="27"/>
      <c r="N61" s="27"/>
      <c r="O61" s="27"/>
      <c r="P61" s="27"/>
      <c r="Q61" s="27"/>
    </row>
    <row r="62" spans="1:17" x14ac:dyDescent="0.2">
      <c r="A62" s="6"/>
      <c r="B62" s="43" t="s">
        <v>34</v>
      </c>
      <c r="C62" s="6"/>
      <c r="D62" s="6"/>
      <c r="E62" s="59"/>
      <c r="F62" s="6"/>
      <c r="G62" s="59"/>
      <c r="H62" s="60"/>
      <c r="I62" s="59"/>
      <c r="J62" s="6"/>
      <c r="K62" s="23"/>
      <c r="L62" s="6"/>
    </row>
    <row r="63" spans="1:17" x14ac:dyDescent="0.2">
      <c r="A63" s="6"/>
      <c r="B63" s="6"/>
      <c r="C63" s="6" t="s">
        <v>20</v>
      </c>
      <c r="D63" s="6"/>
      <c r="E63" s="58">
        <v>52843106</v>
      </c>
      <c r="F63" s="6"/>
      <c r="G63" s="58">
        <v>54805323</v>
      </c>
      <c r="H63" s="60"/>
      <c r="I63" s="59">
        <f>E63-G63</f>
        <v>-1962217</v>
      </c>
      <c r="J63" s="6"/>
      <c r="K63" s="15">
        <f>IF(G63=0,"n/a",IF(AND(I63/G63&lt;1,I63/G63&gt;-1),I63/G63,"n/a"))</f>
        <v>-3.580340179730352E-2</v>
      </c>
      <c r="L63" s="6"/>
    </row>
    <row r="64" spans="1:17" x14ac:dyDescent="0.2">
      <c r="A64" s="6"/>
      <c r="B64" s="6"/>
      <c r="C64" s="6" t="s">
        <v>21</v>
      </c>
      <c r="D64" s="6"/>
      <c r="E64" s="61">
        <v>164931295</v>
      </c>
      <c r="F64" s="6"/>
      <c r="G64" s="61">
        <v>172283670</v>
      </c>
      <c r="H64" s="60"/>
      <c r="I64" s="61">
        <f>E64-G64</f>
        <v>-7352375</v>
      </c>
      <c r="J64" s="6"/>
      <c r="K64" s="21">
        <f>IF(G64=0,"n/a",IF(AND(I64/G64&lt;1,I64/G64&gt;-1),I64/G64,"n/a"))</f>
        <v>-4.2675983161956095E-2</v>
      </c>
      <c r="L64" s="6"/>
    </row>
    <row r="65" spans="1:17" ht="6.95" customHeight="1" x14ac:dyDescent="0.2">
      <c r="A65" s="6"/>
      <c r="B65" s="6"/>
      <c r="C65" s="6"/>
      <c r="D65" s="6"/>
      <c r="E65" s="59"/>
      <c r="F65" s="6"/>
      <c r="G65" s="59"/>
      <c r="H65" s="6"/>
      <c r="I65" s="59"/>
      <c r="J65" s="6"/>
      <c r="K65" s="23"/>
      <c r="L65" s="6"/>
      <c r="M65" s="27"/>
      <c r="N65" s="27"/>
      <c r="O65" s="27"/>
      <c r="P65" s="27"/>
      <c r="Q65" s="27"/>
    </row>
    <row r="66" spans="1:17" x14ac:dyDescent="0.2">
      <c r="A66" s="6"/>
      <c r="B66" s="6"/>
      <c r="C66" s="6" t="s">
        <v>22</v>
      </c>
      <c r="D66" s="6"/>
      <c r="E66" s="61">
        <f>SUM(E63:E64)</f>
        <v>217774401</v>
      </c>
      <c r="F66" s="6"/>
      <c r="G66" s="61">
        <f>SUM(G63:G64)</f>
        <v>227088993</v>
      </c>
      <c r="H66" s="60"/>
      <c r="I66" s="61">
        <f>E66-G66</f>
        <v>-9314592</v>
      </c>
      <c r="J66" s="6"/>
      <c r="K66" s="21">
        <f>IF(G66=0,"n/a",IF(AND(I66/G66&lt;1,I66/G66&gt;-1),I66/G66,"n/a"))</f>
        <v>-4.1017364500797272E-2</v>
      </c>
      <c r="L66" s="6"/>
    </row>
    <row r="67" spans="1:17" ht="6.95" customHeight="1" x14ac:dyDescent="0.2">
      <c r="A67" s="6"/>
      <c r="B67" s="6"/>
      <c r="C67" s="6"/>
      <c r="D67" s="6"/>
      <c r="E67" s="59"/>
      <c r="F67" s="6"/>
      <c r="G67" s="59"/>
      <c r="H67" s="6"/>
      <c r="I67" s="59"/>
      <c r="J67" s="6"/>
      <c r="K67" s="23"/>
      <c r="L67" s="6"/>
      <c r="M67" s="27"/>
      <c r="N67" s="27"/>
      <c r="O67" s="27"/>
      <c r="P67" s="27"/>
      <c r="Q67" s="27"/>
    </row>
    <row r="68" spans="1:17" ht="12.75" thickBot="1" x14ac:dyDescent="0.25">
      <c r="A68" s="6"/>
      <c r="B68" s="6"/>
      <c r="C68" s="6" t="s">
        <v>35</v>
      </c>
      <c r="D68" s="6"/>
      <c r="E68" s="62">
        <f>E60+E66</f>
        <v>1153029471</v>
      </c>
      <c r="F68" s="6"/>
      <c r="G68" s="62">
        <f>G60+G66</f>
        <v>1155042705</v>
      </c>
      <c r="H68" s="60"/>
      <c r="I68" s="62">
        <f>E68-G68</f>
        <v>-2013234</v>
      </c>
      <c r="J68" s="6"/>
      <c r="K68" s="32">
        <f>IF(G68=0,"n/a",IF(AND(I68/G68&lt;1,I68/G68&gt;-1),I68/G68,"n/a"))</f>
        <v>-1.7429952947064411E-3</v>
      </c>
      <c r="L68" s="6"/>
    </row>
    <row r="69" spans="1:17" ht="12.75" thickTop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L69" s="6"/>
    </row>
    <row r="70" spans="1:17" ht="12.75" x14ac:dyDescent="0.2">
      <c r="A70" s="6" t="s">
        <v>3</v>
      </c>
      <c r="B70" s="6"/>
      <c r="C70" s="64" t="s">
        <v>36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Q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22749FC207FB4D8AF54D42E09D32EA" ma:contentTypeVersion="52" ma:contentTypeDescription="" ma:contentTypeScope="" ma:versionID="dd0731219a6fc886a57136194489d0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2B71C1-1DDE-48F5-8ECF-AAA96C33A33A}"/>
</file>

<file path=customXml/itemProps2.xml><?xml version="1.0" encoding="utf-8"?>
<ds:datastoreItem xmlns:ds="http://schemas.openxmlformats.org/officeDocument/2006/customXml" ds:itemID="{EC522453-2CAA-4BD8-A19A-6CF8CE80CE7D}"/>
</file>

<file path=customXml/itemProps3.xml><?xml version="1.0" encoding="utf-8"?>
<ds:datastoreItem xmlns:ds="http://schemas.openxmlformats.org/officeDocument/2006/customXml" ds:itemID="{176C7DE1-87BC-46EB-B68F-34CA18E13BED}"/>
</file>

<file path=customXml/itemProps4.xml><?xml version="1.0" encoding="utf-8"?>
<ds:datastoreItem xmlns:ds="http://schemas.openxmlformats.org/officeDocument/2006/customXml" ds:itemID="{9410DC2A-81C6-4659-A7BA-B1A8F217F3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04-2020 SOG</vt:lpstr>
      <vt:lpstr>05-2020 SOG</vt:lpstr>
      <vt:lpstr>06-2020 SOG</vt:lpstr>
      <vt:lpstr>12ME 06-2020 SOG</vt:lpstr>
      <vt:lpstr>'04-2020 SOG'!Print_Area</vt:lpstr>
      <vt:lpstr>'05-2020 SOG'!Print_Area</vt:lpstr>
      <vt:lpstr>'06-2020 SOG'!Print_Area</vt:lpstr>
      <vt:lpstr>'12ME 06-2020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2019-11-08T17:14:36Z</cp:lastPrinted>
  <dcterms:created xsi:type="dcterms:W3CDTF">2019-04-22T18:51:38Z</dcterms:created>
  <dcterms:modified xsi:type="dcterms:W3CDTF">2020-07-28T17:24:10Z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0x0101006E56B4D1795A2E4DB2F0B01679ED314A009722749FC207FB4D8AF54D42E09D32EA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