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1-2020\To File\"/>
    </mc:Choice>
  </mc:AlternateContent>
  <bookViews>
    <workbookView xWindow="-15" yWindow="-15" windowWidth="10080" windowHeight="9540" activeTab="3"/>
  </bookViews>
  <sheets>
    <sheet name="01-2020 SOG" sheetId="14" r:id="rId1"/>
    <sheet name="02-2020 SOG" sheetId="17" r:id="rId2"/>
    <sheet name="03-2020 SOG" sheetId="15" r:id="rId3"/>
    <sheet name="12ME 03-2020 SOG" sheetId="16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'01-2020 SOG'!$A$1:$O$70</definedName>
    <definedName name="_xlnm.Print_Area" localSheetId="1">'02-2020 SOG'!$A$1:$O$70</definedName>
    <definedName name="_xlnm.Print_Area" localSheetId="2">'03-2020 SOG'!$A$1:$O$70</definedName>
    <definedName name="_xlnm.Print_Area" localSheetId="3">'12ME 03-2020 SOG'!$A$1:$Q$70</definedName>
    <definedName name="RdSch_CY" localSheetId="0">'[3]INPUT TAB'!#REF!</definedName>
    <definedName name="RdSch_CY" localSheetId="1">'[3]INPUT TAB'!#REF!</definedName>
    <definedName name="RdSch_CY">'[3]INPUT TAB'!#REF!</definedName>
    <definedName name="RdSch_PY" localSheetId="0">'[3]INPUT TAB'!#REF!</definedName>
    <definedName name="RdSch_PY" localSheetId="1">'[3]INPUT TAB'!#REF!</definedName>
    <definedName name="RdSch_PY">'[3]INPUT TAB'!#REF!</definedName>
    <definedName name="RdSch_PY2" localSheetId="0">'[3]INPUT TAB'!#REF!</definedName>
    <definedName name="RdSch_PY2" localSheetId="1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 calcMode="autoNoTable"/>
</workbook>
</file>

<file path=xl/calcChain.xml><?xml version="1.0" encoding="utf-8"?>
<calcChain xmlns="http://schemas.openxmlformats.org/spreadsheetml/2006/main">
  <c r="I64" i="17" l="1"/>
  <c r="K64" i="17" s="1"/>
  <c r="I56" i="17"/>
  <c r="K56" i="17" s="1"/>
  <c r="I49" i="17"/>
  <c r="K49" i="17" s="1"/>
  <c r="I48" i="17"/>
  <c r="I32" i="17"/>
  <c r="K32" i="17" s="1"/>
  <c r="I25" i="17"/>
  <c r="K25" i="17" s="1"/>
  <c r="O17" i="17"/>
  <c r="E20" i="17"/>
  <c r="I12" i="17"/>
  <c r="O10" i="17"/>
  <c r="I10" i="17"/>
  <c r="K10" i="17" s="1"/>
  <c r="M8" i="17"/>
  <c r="G8" i="17"/>
  <c r="O8" i="17" s="1"/>
  <c r="Q26" i="16"/>
  <c r="I64" i="16"/>
  <c r="K64" i="16" s="1"/>
  <c r="I56" i="16"/>
  <c r="K56" i="16" s="1"/>
  <c r="K50" i="16"/>
  <c r="I50" i="16"/>
  <c r="I49" i="16"/>
  <c r="K49" i="16" s="1"/>
  <c r="I32" i="16"/>
  <c r="O26" i="16"/>
  <c r="G28" i="16"/>
  <c r="E28" i="16"/>
  <c r="I28" i="16" s="1"/>
  <c r="O18" i="16"/>
  <c r="Q18" i="16"/>
  <c r="G20" i="16"/>
  <c r="E20" i="16"/>
  <c r="I20" i="16" s="1"/>
  <c r="M12" i="16"/>
  <c r="I12" i="16"/>
  <c r="K12" i="16"/>
  <c r="O12" i="16"/>
  <c r="Q11" i="16"/>
  <c r="G14" i="16"/>
  <c r="E14" i="16"/>
  <c r="I64" i="15"/>
  <c r="I63" i="15"/>
  <c r="O25" i="15"/>
  <c r="I25" i="15"/>
  <c r="K25" i="15" s="1"/>
  <c r="E14" i="15"/>
  <c r="E8" i="16"/>
  <c r="I6" i="16"/>
  <c r="I64" i="14"/>
  <c r="E66" i="14"/>
  <c r="I56" i="14"/>
  <c r="G58" i="14"/>
  <c r="E58" i="14"/>
  <c r="I49" i="14"/>
  <c r="I33" i="14"/>
  <c r="M26" i="14"/>
  <c r="G28" i="14"/>
  <c r="O18" i="14"/>
  <c r="O11" i="14"/>
  <c r="I11" i="14"/>
  <c r="K11" i="14" s="1"/>
  <c r="M8" i="14"/>
  <c r="K32" i="16" l="1"/>
  <c r="Q12" i="16"/>
  <c r="K20" i="16"/>
  <c r="K28" i="16"/>
  <c r="I10" i="16"/>
  <c r="I17" i="16"/>
  <c r="K17" i="16" s="1"/>
  <c r="I25" i="16"/>
  <c r="K25" i="16" s="1"/>
  <c r="K10" i="16"/>
  <c r="I33" i="15"/>
  <c r="I49" i="15"/>
  <c r="K49" i="15" s="1"/>
  <c r="K33" i="15"/>
  <c r="O17" i="15"/>
  <c r="O10" i="15"/>
  <c r="I12" i="15"/>
  <c r="K12" i="15" s="1"/>
  <c r="I32" i="15"/>
  <c r="K32" i="15" s="1"/>
  <c r="I50" i="15"/>
  <c r="K50" i="15" s="1"/>
  <c r="I56" i="15"/>
  <c r="K56" i="15" s="1"/>
  <c r="M12" i="15"/>
  <c r="I17" i="15"/>
  <c r="K17" i="15" s="1"/>
  <c r="M10" i="15"/>
  <c r="M11" i="15"/>
  <c r="O12" i="15"/>
  <c r="K64" i="15"/>
  <c r="E20" i="15"/>
  <c r="E22" i="15" s="1"/>
  <c r="I55" i="15"/>
  <c r="O25" i="17"/>
  <c r="I17" i="17"/>
  <c r="K17" i="17" s="1"/>
  <c r="K12" i="17"/>
  <c r="M12" i="17"/>
  <c r="O12" i="17"/>
  <c r="I33" i="17"/>
  <c r="K33" i="17" s="1"/>
  <c r="I50" i="17"/>
  <c r="K50" i="17" s="1"/>
  <c r="I18" i="14"/>
  <c r="K18" i="14" s="1"/>
  <c r="M18" i="14"/>
  <c r="M11" i="14"/>
  <c r="G20" i="14"/>
  <c r="E28" i="14"/>
  <c r="I32" i="14"/>
  <c r="I50" i="14"/>
  <c r="K50" i="14" s="1"/>
  <c r="K33" i="14"/>
  <c r="K64" i="14"/>
  <c r="E14" i="14"/>
  <c r="E20" i="14"/>
  <c r="I25" i="14"/>
  <c r="I26" i="14"/>
  <c r="K26" i="14" s="1"/>
  <c r="K32" i="14"/>
  <c r="O10" i="14"/>
  <c r="M12" i="14"/>
  <c r="O25" i="14"/>
  <c r="K49" i="14"/>
  <c r="G66" i="14"/>
  <c r="O26" i="14"/>
  <c r="K56" i="14"/>
  <c r="O11" i="17"/>
  <c r="E58" i="17"/>
  <c r="M17" i="17"/>
  <c r="E66" i="17"/>
  <c r="M25" i="17"/>
  <c r="I11" i="17"/>
  <c r="K11" i="17" s="1"/>
  <c r="M11" i="17"/>
  <c r="G14" i="17"/>
  <c r="O26" i="17"/>
  <c r="E52" i="17"/>
  <c r="O18" i="17"/>
  <c r="G28" i="17"/>
  <c r="I26" i="17"/>
  <c r="K26" i="17" s="1"/>
  <c r="M26" i="17"/>
  <c r="G58" i="17"/>
  <c r="G66" i="17"/>
  <c r="M10" i="17"/>
  <c r="E14" i="17"/>
  <c r="G20" i="17"/>
  <c r="I18" i="17"/>
  <c r="K18" i="17" s="1"/>
  <c r="M18" i="17"/>
  <c r="E28" i="17"/>
  <c r="K48" i="17"/>
  <c r="G52" i="17"/>
  <c r="I55" i="17"/>
  <c r="K55" i="17" s="1"/>
  <c r="I63" i="17"/>
  <c r="K63" i="17" s="1"/>
  <c r="M26" i="16"/>
  <c r="I26" i="15"/>
  <c r="K26" i="15" s="1"/>
  <c r="G58" i="15"/>
  <c r="K55" i="15"/>
  <c r="G66" i="15"/>
  <c r="K63" i="15"/>
  <c r="E52" i="16"/>
  <c r="O17" i="16"/>
  <c r="G8" i="15"/>
  <c r="I10" i="15"/>
  <c r="K10" i="15" s="1"/>
  <c r="I11" i="15"/>
  <c r="K11" i="15" s="1"/>
  <c r="G14" i="15"/>
  <c r="G20" i="15"/>
  <c r="I18" i="15"/>
  <c r="K18" i="15" s="1"/>
  <c r="M18" i="15"/>
  <c r="E28" i="15"/>
  <c r="G52" i="15"/>
  <c r="M10" i="16"/>
  <c r="I11" i="16"/>
  <c r="K11" i="16" s="1"/>
  <c r="E22" i="16"/>
  <c r="Q10" i="16"/>
  <c r="Q17" i="16"/>
  <c r="G58" i="16"/>
  <c r="Q25" i="16"/>
  <c r="G66" i="16"/>
  <c r="O26" i="15"/>
  <c r="E52" i="15"/>
  <c r="M18" i="16"/>
  <c r="G22" i="16"/>
  <c r="E58" i="16"/>
  <c r="E66" i="16"/>
  <c r="O11" i="15"/>
  <c r="O18" i="15"/>
  <c r="G28" i="15"/>
  <c r="M26" i="15"/>
  <c r="I14" i="16"/>
  <c r="K14" i="16" s="1"/>
  <c r="O10" i="16"/>
  <c r="O25" i="16"/>
  <c r="M8" i="15"/>
  <c r="M8" i="16" s="1"/>
  <c r="I48" i="15"/>
  <c r="K48" i="15" s="1"/>
  <c r="E58" i="15"/>
  <c r="M17" i="15"/>
  <c r="E66" i="15"/>
  <c r="M25" i="15"/>
  <c r="M11" i="16"/>
  <c r="O11" i="16"/>
  <c r="M17" i="16"/>
  <c r="I18" i="16"/>
  <c r="K18" i="16" s="1"/>
  <c r="M25" i="16"/>
  <c r="I26" i="16"/>
  <c r="K26" i="16" s="1"/>
  <c r="I33" i="16"/>
  <c r="K33" i="16" s="1"/>
  <c r="I48" i="16"/>
  <c r="K48" i="16" s="1"/>
  <c r="G52" i="16"/>
  <c r="I55" i="16"/>
  <c r="K55" i="16" s="1"/>
  <c r="I63" i="16"/>
  <c r="K63" i="16" s="1"/>
  <c r="I66" i="14"/>
  <c r="K66" i="14" s="1"/>
  <c r="M28" i="14"/>
  <c r="K20" i="14"/>
  <c r="O20" i="14"/>
  <c r="I20" i="14"/>
  <c r="I28" i="14"/>
  <c r="K28" i="14" s="1"/>
  <c r="I58" i="14"/>
  <c r="K58" i="14" s="1"/>
  <c r="M20" i="14"/>
  <c r="O28" i="14"/>
  <c r="G8" i="14"/>
  <c r="O8" i="14" s="1"/>
  <c r="I10" i="14"/>
  <c r="K10" i="14" s="1"/>
  <c r="O12" i="14"/>
  <c r="G14" i="14"/>
  <c r="K25" i="14"/>
  <c r="I48" i="14"/>
  <c r="K48" i="14" s="1"/>
  <c r="E52" i="14"/>
  <c r="G52" i="14"/>
  <c r="I55" i="14"/>
  <c r="I63" i="14"/>
  <c r="I12" i="14"/>
  <c r="K12" i="14" s="1"/>
  <c r="I17" i="14"/>
  <c r="K17" i="14" s="1"/>
  <c r="O17" i="14"/>
  <c r="M10" i="14"/>
  <c r="M17" i="14"/>
  <c r="M25" i="14"/>
  <c r="K55" i="14"/>
  <c r="K63" i="14"/>
  <c r="E22" i="14" l="1"/>
  <c r="I14" i="14"/>
  <c r="O28" i="17"/>
  <c r="G22" i="17"/>
  <c r="I66" i="17"/>
  <c r="K66" i="17" s="1"/>
  <c r="M28" i="17"/>
  <c r="O14" i="17"/>
  <c r="G60" i="17"/>
  <c r="I28" i="17"/>
  <c r="K28" i="17" s="1"/>
  <c r="I52" i="17"/>
  <c r="K52" i="17" s="1"/>
  <c r="M14" i="17"/>
  <c r="E60" i="17"/>
  <c r="I20" i="17"/>
  <c r="K20" i="17" s="1"/>
  <c r="I14" i="17"/>
  <c r="K14" i="17" s="1"/>
  <c r="E22" i="17"/>
  <c r="O20" i="17"/>
  <c r="I58" i="17"/>
  <c r="K58" i="17" s="1"/>
  <c r="M20" i="17"/>
  <c r="O28" i="16"/>
  <c r="I66" i="16"/>
  <c r="K66" i="16" s="1"/>
  <c r="M28" i="16"/>
  <c r="Q20" i="16"/>
  <c r="E30" i="16"/>
  <c r="I22" i="16"/>
  <c r="K22" i="16" s="1"/>
  <c r="G22" i="15"/>
  <c r="O20" i="16"/>
  <c r="O20" i="15"/>
  <c r="M14" i="16"/>
  <c r="I52" i="16"/>
  <c r="E60" i="16"/>
  <c r="K52" i="16"/>
  <c r="G60" i="16"/>
  <c r="Q14" i="16"/>
  <c r="I58" i="16"/>
  <c r="K58" i="16" s="1"/>
  <c r="M20" i="16"/>
  <c r="G60" i="15"/>
  <c r="O14" i="15"/>
  <c r="O28" i="15"/>
  <c r="E30" i="15"/>
  <c r="I66" i="15"/>
  <c r="K66" i="15" s="1"/>
  <c r="M28" i="15"/>
  <c r="G8" i="16"/>
  <c r="O8" i="15"/>
  <c r="Q8" i="16" s="1"/>
  <c r="Q28" i="16"/>
  <c r="I58" i="15"/>
  <c r="K58" i="15" s="1"/>
  <c r="M20" i="15"/>
  <c r="O14" i="16"/>
  <c r="G30" i="16"/>
  <c r="I52" i="15"/>
  <c r="K52" i="15" s="1"/>
  <c r="M14" i="15"/>
  <c r="E60" i="15"/>
  <c r="I28" i="15"/>
  <c r="K28" i="15" s="1"/>
  <c r="I14" i="15"/>
  <c r="K14" i="15" s="1"/>
  <c r="I20" i="15"/>
  <c r="K20" i="15" s="1"/>
  <c r="I52" i="14"/>
  <c r="K52" i="14" s="1"/>
  <c r="M14" i="14"/>
  <c r="E60" i="14"/>
  <c r="G22" i="14"/>
  <c r="K14" i="14"/>
  <c r="O14" i="14"/>
  <c r="G60" i="14"/>
  <c r="I22" i="14"/>
  <c r="E30" i="14"/>
  <c r="I22" i="17" l="1"/>
  <c r="E30" i="17"/>
  <c r="K22" i="17"/>
  <c r="G30" i="17"/>
  <c r="I60" i="17"/>
  <c r="K60" i="17" s="1"/>
  <c r="E68" i="17"/>
  <c r="M22" i="17"/>
  <c r="O22" i="17"/>
  <c r="G68" i="17"/>
  <c r="G68" i="16"/>
  <c r="Q22" i="16"/>
  <c r="E35" i="15"/>
  <c r="M22" i="16"/>
  <c r="I60" i="16"/>
  <c r="K60" i="16" s="1"/>
  <c r="E68" i="16"/>
  <c r="G30" i="15"/>
  <c r="I60" i="15"/>
  <c r="K60" i="15" s="1"/>
  <c r="M22" i="15"/>
  <c r="E68" i="15"/>
  <c r="G35" i="16"/>
  <c r="O22" i="16"/>
  <c r="I22" i="15"/>
  <c r="K22" i="15" s="1"/>
  <c r="O22" i="15"/>
  <c r="G68" i="15"/>
  <c r="E35" i="16"/>
  <c r="I30" i="16"/>
  <c r="K30" i="16" s="1"/>
  <c r="I60" i="14"/>
  <c r="K60" i="14" s="1"/>
  <c r="E68" i="14"/>
  <c r="M22" i="14"/>
  <c r="E35" i="14"/>
  <c r="O22" i="14"/>
  <c r="G68" i="14"/>
  <c r="K22" i="14"/>
  <c r="G30" i="14"/>
  <c r="I30" i="14" s="1"/>
  <c r="G35" i="17" l="1"/>
  <c r="I68" i="17"/>
  <c r="K68" i="17" s="1"/>
  <c r="M30" i="17"/>
  <c r="I30" i="17"/>
  <c r="K30" i="17" s="1"/>
  <c r="E35" i="17"/>
  <c r="O30" i="17"/>
  <c r="I35" i="16"/>
  <c r="K35" i="16" s="1"/>
  <c r="I68" i="15"/>
  <c r="K68" i="15" s="1"/>
  <c r="M30" i="15"/>
  <c r="O30" i="16"/>
  <c r="M30" i="16"/>
  <c r="I68" i="16"/>
  <c r="K68" i="16" s="1"/>
  <c r="Q30" i="16"/>
  <c r="G35" i="15"/>
  <c r="O30" i="15"/>
  <c r="I30" i="15"/>
  <c r="K30" i="15" s="1"/>
  <c r="K30" i="14"/>
  <c r="G35" i="14"/>
  <c r="I35" i="14"/>
  <c r="I68" i="14"/>
  <c r="M30" i="14"/>
  <c r="K68" i="14"/>
  <c r="O30" i="14"/>
  <c r="I35" i="17" l="1"/>
  <c r="K35" i="17"/>
  <c r="I35" i="15"/>
  <c r="K35" i="15" s="1"/>
  <c r="K35" i="14"/>
</calcChain>
</file>

<file path=xl/sharedStrings.xml><?xml version="1.0" encoding="utf-8"?>
<sst xmlns="http://schemas.openxmlformats.org/spreadsheetml/2006/main" count="284" uniqueCount="48">
  <si>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</si>
  <si>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</si>
  <si>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</si>
  <si>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</si>
  <si>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</si>
  <si>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</si>
  <si>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</si>
  <si>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</si>
  <si>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</si>
  <si>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</si>
  <si>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</si>
  <si>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</si>
  <si>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</si>
  <si>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</si>
  <si>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</si>
  <si>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</si>
  <si>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</si>
  <si>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</si>
  <si>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</si>
  <si>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</si>
  <si>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</si>
  <si>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</si>
  <si>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</si>
  <si>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</si>
  <si>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</si>
  <si>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</si>
  <si>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</si>
  <si>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140 (Prop Tax in BillEngy) in above</t>
  </si>
  <si>
    <t>SCH. 141 (Expedt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</si>
  <si>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</si>
  <si>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</si>
  <si>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</si>
  <si>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</si>
  <si>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</si>
  <si>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</si>
  <si>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</si>
  <si>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</si>
  <si>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 81 (UtilityTax &amp; FranFee) in above</t>
  </si>
  <si>
    <t>SCH. 120 (Cons. Trk Rev) in above</t>
  </si>
  <si>
    <t>Low Income Surcharge in above</t>
  </si>
  <si>
    <t>SCH. 132 (Merger Rt Cr) in above</t>
  </si>
  <si>
    <t>SCH. 141Y (TCJA Overcollection) in above</t>
  </si>
  <si>
    <t>BUDGET</t>
  </si>
  <si>
    <t>MONTH OF JANUARY 2020</t>
  </si>
  <si>
    <t>VARIANCE FROM 2019</t>
  </si>
  <si>
    <t>MONTH OF FEBRUARY 2020</t>
  </si>
  <si>
    <t>MONTH OF MARCH 2020</t>
  </si>
  <si>
    <t>TWELVE MONTHS ENDED MARCH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</si>
</sst>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#,##0_);\(#,##0\);_(#,##0_);_(@_)"/>
    <numFmt numFmtId="166" formatCode="_(#,##0.0%_);\(#,##0.0%\);_(#,##0.0%_);_(@_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_-* #,##0.00\ _D_M_-;\-* #,##0.00\ _D_M_-;_-* &quot;-&quot;??\ _D_M_-;_-@_-"/>
    <numFmt numFmtId="170" formatCode="_(#,##0.00_);\(#,##0.00\);_(#,##0.00_);_(@_)"/>
    <numFmt numFmtId="171" formatCode="0.0%;\(0.0%\)"/>
    <numFmt numFmtId="172" formatCode="0.000"/>
    <numFmt numFmtId="173" formatCode="_(* #,##0.00_);_(* \(#,##0.00\);_(* &quot;-&quot;_);_(@_)"/>
    <numFmt numFmtId="174" formatCode="_-* #,##0\ _D_M_-;\-* #,##0\ _D_M_-;_-* &quot;-&quot;??\ _D_M_-;_-@_-"/>
    <numFmt numFmtId="175" formatCode="_-* #,##0.00\ &quot;DM&quot;_-;\-* #,##0.00\ &quot;DM&quot;_-;_-* &quot;-&quot;??\ &quot;DM&quot;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175" fontId="1" fillId="0" borderId="0" applyFont="0" applyFill="0" applyBorder="0" applyAlignment="0" applyProtection="0"/>
    <xf numFmtId="39" fontId="7" fillId="0" borderId="0"/>
    <xf numFmtId="16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2" applyFont="1" applyProtection="1"/>
    <xf numFmtId="0" fontId="2" fillId="0" borderId="0" xfId="2" applyFont="1" applyFill="1" applyProtection="1"/>
    <xf numFmtId="0" fontId="3" fillId="0" borderId="0" xfId="2" applyFont="1" applyProtection="1"/>
    <xf numFmtId="0" fontId="3" fillId="0" borderId="0" xfId="2" applyFont="1" applyFill="1" applyProtection="1"/>
    <xf numFmtId="0" fontId="4" fillId="0" borderId="0" xfId="2" applyFont="1" applyProtection="1"/>
    <xf numFmtId="0" fontId="4" fillId="0" borderId="0" xfId="2" applyFont="1" applyFill="1" applyProtection="1"/>
    <xf numFmtId="0" fontId="1" fillId="0" borderId="0" xfId="2" applyFont="1" applyProtection="1"/>
    <xf numFmtId="0" fontId="1" fillId="0" borderId="0" xfId="2" applyFont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 applyFont="1" applyFill="1" applyProtection="1"/>
    <xf numFmtId="0" fontId="1" fillId="0" borderId="1" xfId="2" applyFont="1" applyBorder="1" applyAlignment="1" applyProtection="1">
      <alignment horizontal="center"/>
    </xf>
    <xf numFmtId="0" fontId="1" fillId="0" borderId="1" xfId="2" applyFont="1" applyFill="1" applyBorder="1" applyAlignment="1" applyProtection="1">
      <alignment horizontal="center"/>
    </xf>
    <xf numFmtId="0" fontId="5" fillId="0" borderId="0" xfId="2" applyFont="1" applyProtection="1"/>
    <xf numFmtId="44" fontId="4" fillId="0" borderId="0" xfId="3" applyNumberFormat="1" applyFont="1" applyAlignment="1" applyProtection="1">
      <alignment horizontal="right"/>
    </xf>
    <xf numFmtId="164" fontId="4" fillId="0" borderId="0" xfId="3" applyNumberFormat="1" applyFont="1" applyProtection="1"/>
    <xf numFmtId="165" fontId="4" fillId="0" borderId="0" xfId="2" applyNumberFormat="1" applyFont="1" applyProtection="1"/>
    <xf numFmtId="166" fontId="4" fillId="0" borderId="0" xfId="4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>
      <alignment horizontal="right"/>
    </xf>
    <xf numFmtId="168" fontId="4" fillId="0" borderId="0" xfId="2" applyNumberFormat="1" applyFont="1" applyFill="1" applyProtection="1"/>
    <xf numFmtId="170" fontId="4" fillId="0" borderId="0" xfId="5" applyNumberFormat="1" applyFont="1" applyAlignment="1" applyProtection="1">
      <alignment horizontal="right"/>
    </xf>
    <xf numFmtId="168" fontId="4" fillId="0" borderId="0" xfId="3" applyNumberFormat="1" applyFont="1" applyFill="1" applyAlignment="1" applyProtection="1">
      <alignment horizontal="right"/>
    </xf>
    <xf numFmtId="170" fontId="4" fillId="0" borderId="1" xfId="5" applyNumberFormat="1" applyFont="1" applyBorder="1" applyAlignment="1" applyProtection="1">
      <alignment horizontal="right"/>
    </xf>
    <xf numFmtId="166" fontId="4" fillId="0" borderId="1" xfId="4" applyNumberFormat="1" applyFont="1" applyFill="1" applyBorder="1" applyAlignment="1" applyProtection="1">
      <alignment horizontal="right"/>
    </xf>
    <xf numFmtId="168" fontId="4" fillId="0" borderId="1" xfId="3" applyNumberFormat="1" applyFont="1" applyFill="1" applyBorder="1" applyAlignment="1" applyProtection="1">
      <alignment horizontal="right"/>
    </xf>
    <xf numFmtId="171" fontId="4" fillId="0" borderId="0" xfId="1" applyNumberFormat="1" applyFont="1" applyFill="1" applyProtection="1"/>
    <xf numFmtId="165" fontId="4" fillId="0" borderId="0" xfId="5" applyNumberFormat="1" applyFont="1" applyBorder="1" applyAlignment="1" applyProtection="1">
      <alignment horizontal="right"/>
    </xf>
    <xf numFmtId="165" fontId="4" fillId="0" borderId="0" xfId="3" applyNumberFormat="1" applyFont="1" applyFill="1" applyBorder="1" applyAlignment="1" applyProtection="1">
      <alignment horizontal="right"/>
    </xf>
    <xf numFmtId="165" fontId="4" fillId="0" borderId="0" xfId="2" applyNumberFormat="1" applyFont="1" applyBorder="1" applyProtection="1"/>
    <xf numFmtId="172" fontId="4" fillId="0" borderId="0" xfId="2" applyNumberFormat="1" applyFont="1" applyFill="1" applyProtection="1"/>
    <xf numFmtId="165" fontId="4" fillId="0" borderId="0" xfId="5" applyNumberFormat="1" applyFont="1" applyAlignment="1" applyProtection="1">
      <alignment horizontal="right"/>
    </xf>
    <xf numFmtId="171" fontId="4" fillId="0" borderId="0" xfId="1" applyNumberFormat="1" applyFont="1" applyFill="1" applyBorder="1" applyProtection="1"/>
    <xf numFmtId="44" fontId="4" fillId="0" borderId="2" xfId="3" applyNumberFormat="1" applyFont="1" applyBorder="1" applyAlignment="1" applyProtection="1">
      <alignment horizontal="right"/>
    </xf>
    <xf numFmtId="164" fontId="4" fillId="0" borderId="0" xfId="3" applyNumberFormat="1" applyFont="1" applyBorder="1" applyProtection="1"/>
    <xf numFmtId="166" fontId="4" fillId="0" borderId="2" xfId="4" applyNumberFormat="1" applyFont="1" applyFill="1" applyBorder="1" applyAlignment="1" applyProtection="1">
      <alignment horizontal="right"/>
    </xf>
    <xf numFmtId="41" fontId="4" fillId="0" borderId="0" xfId="3" applyNumberFormat="1" applyFont="1" applyAlignment="1" applyProtection="1">
      <alignment horizontal="right"/>
    </xf>
    <xf numFmtId="173" fontId="4" fillId="0" borderId="0" xfId="3" applyNumberFormat="1" applyFont="1" applyAlignment="1" applyProtection="1">
      <alignment horizontal="right"/>
    </xf>
    <xf numFmtId="165" fontId="4" fillId="0" borderId="0" xfId="5" applyNumberFormat="1" applyFont="1" applyAlignment="1" applyProtection="1"/>
    <xf numFmtId="165" fontId="4" fillId="0" borderId="0" xfId="5" applyNumberFormat="1" applyFont="1" applyProtection="1"/>
    <xf numFmtId="165" fontId="4" fillId="0" borderId="1" xfId="5" applyNumberFormat="1" applyFont="1" applyBorder="1" applyAlignment="1" applyProtection="1"/>
    <xf numFmtId="165" fontId="4" fillId="0" borderId="2" xfId="5" applyNumberFormat="1" applyFont="1" applyBorder="1" applyAlignment="1" applyProtection="1"/>
    <xf numFmtId="43" fontId="4" fillId="0" borderId="0" xfId="3" applyNumberFormat="1" applyFont="1" applyFill="1" applyBorder="1" applyAlignment="1" applyProtection="1">
      <alignment horizontal="right"/>
    </xf>
    <xf numFmtId="0" fontId="1" fillId="0" borderId="1" xfId="2" applyFont="1" applyFill="1" applyBorder="1" applyAlignment="1" applyProtection="1">
      <alignment horizontal="center"/>
    </xf>
    <xf numFmtId="39" fontId="1" fillId="0" borderId="0" xfId="4" applyNumberFormat="1" applyFont="1" applyFill="1" applyAlignment="1" applyProtection="1">
      <alignment wrapText="1"/>
    </xf>
    <xf numFmtId="0" fontId="6" fillId="0" borderId="0" xfId="2" applyAlignment="1">
      <alignment wrapText="1"/>
    </xf>
    <xf numFmtId="0" fontId="2" fillId="0" borderId="0" xfId="2" applyFont="1" applyAlignment="1" applyProtection="1">
      <alignment horizontal="center"/>
    </xf>
    <xf numFmtId="0" fontId="3" fillId="0" borderId="0" xfId="2" applyFont="1" applyAlignment="1" applyProtection="1">
      <alignment horizontal="center"/>
    </xf>
    <xf numFmtId="0" fontId="1" fillId="0" borderId="1" xfId="2" applyFont="1" applyBorder="1" applyAlignment="1" applyProtection="1">
      <alignment horizontal="center"/>
    </xf>
    <xf numFmtId="44" fontId="4" fillId="0" borderId="0" xfId="2" applyNumberFormat="1" applyFont="1" applyFill="1" applyProtection="1"/>
    <xf numFmtId="0" fontId="2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center"/>
    </xf>
    <xf numFmtId="0" fontId="5" fillId="0" borderId="0" xfId="2" applyFont="1" applyFill="1" applyProtection="1"/>
    <xf numFmtId="44" fontId="4" fillId="0" borderId="0" xfId="5" applyNumberFormat="1" applyFont="1" applyFill="1" applyAlignment="1" applyProtection="1">
      <alignment horizontal="right"/>
    </xf>
    <xf numFmtId="43" fontId="4" fillId="0" borderId="0" xfId="5" applyNumberFormat="1" applyFont="1" applyFill="1" applyAlignment="1" applyProtection="1">
      <alignment horizontal="right"/>
    </xf>
    <xf numFmtId="43" fontId="4" fillId="0" borderId="0" xfId="2" applyNumberFormat="1" applyFont="1" applyFill="1" applyProtection="1"/>
    <xf numFmtId="43" fontId="4" fillId="0" borderId="1" xfId="5" applyNumberFormat="1" applyFont="1" applyFill="1" applyBorder="1" applyAlignment="1" applyProtection="1">
      <alignment horizontal="right"/>
    </xf>
    <xf numFmtId="43" fontId="4" fillId="0" borderId="0" xfId="5" applyNumberFormat="1" applyFont="1" applyFill="1" applyBorder="1" applyAlignment="1" applyProtection="1">
      <alignment horizontal="right"/>
    </xf>
    <xf numFmtId="43" fontId="4" fillId="0" borderId="0" xfId="2" applyNumberFormat="1" applyFont="1" applyFill="1" applyBorder="1" applyProtection="1"/>
    <xf numFmtId="0" fontId="4" fillId="0" borderId="0" xfId="2" applyFont="1" applyFill="1" applyBorder="1" applyProtection="1"/>
    <xf numFmtId="44" fontId="4" fillId="0" borderId="2" xfId="5" applyNumberFormat="1" applyFont="1" applyFill="1" applyBorder="1" applyAlignment="1" applyProtection="1">
      <alignment horizontal="right"/>
    </xf>
    <xf numFmtId="44" fontId="4" fillId="0" borderId="0" xfId="2" applyNumberFormat="1" applyFont="1" applyFill="1" applyBorder="1" applyProtection="1"/>
    <xf numFmtId="164" fontId="4" fillId="0" borderId="0" xfId="5" applyNumberFormat="1" applyFont="1" applyFill="1" applyAlignment="1" applyProtection="1">
      <alignment horizontal="right"/>
    </xf>
    <xf numFmtId="164" fontId="4" fillId="0" borderId="0" xfId="2" applyNumberFormat="1" applyFont="1" applyFill="1" applyBorder="1" applyProtection="1"/>
    <xf numFmtId="164" fontId="4" fillId="0" borderId="0" xfId="2" applyNumberFormat="1" applyFont="1" applyFill="1" applyProtection="1"/>
    <xf numFmtId="39" fontId="4" fillId="0" borderId="0" xfId="5" applyNumberFormat="1" applyFont="1" applyFill="1" applyAlignment="1" applyProtection="1">
      <alignment horizontal="right"/>
    </xf>
    <xf numFmtId="169" fontId="4" fillId="0" borderId="0" xfId="5" applyFont="1" applyFill="1" applyAlignment="1" applyProtection="1"/>
    <xf numFmtId="165" fontId="4" fillId="0" borderId="0" xfId="5" applyNumberFormat="1" applyFont="1" applyFill="1" applyBorder="1" applyAlignment="1" applyProtection="1"/>
    <xf numFmtId="165" fontId="4" fillId="0" borderId="0" xfId="5" applyNumberFormat="1" applyFont="1" applyFill="1" applyAlignment="1" applyProtection="1"/>
    <xf numFmtId="174" fontId="4" fillId="0" borderId="0" xfId="5" applyNumberFormat="1" applyFont="1" applyFill="1" applyProtection="1"/>
    <xf numFmtId="165" fontId="4" fillId="0" borderId="1" xfId="5" applyNumberFormat="1" applyFont="1" applyFill="1" applyBorder="1" applyAlignment="1" applyProtection="1"/>
    <xf numFmtId="165" fontId="4" fillId="0" borderId="2" xfId="5" applyNumberFormat="1" applyFont="1" applyFill="1" applyBorder="1" applyAlignment="1" applyProtection="1"/>
    <xf numFmtId="0" fontId="6" fillId="0" borderId="0" xfId="2" applyFill="1" applyAlignment="1">
      <alignment wrapText="1"/>
    </xf>
  </cellXfs>
  <cellStyles count="6">
    <cellStyle name="Comma 2" xfId="5"/>
    <cellStyle name="Currency 2" xfId="3"/>
    <cellStyle name="Normal" xfId="0" builtinId="0"/>
    <cellStyle name="Normal 2" xfId="2"/>
    <cellStyle name="Normal_Monthly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Quarterly%20Reporting/2020/Q1-2020/SOE%20SOG/Sales%20of%20Gas%20Template%2001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Quarterly%20Reporting/2020/Q1-2020/SOE%20SOG/Sales%20of%20Gas%20Template%200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90724326.120000005</v>
          </cell>
        </row>
      </sheetData>
      <sheetData sheetId="9">
        <row r="1">
          <cell r="B1">
            <v>2020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85636562.780000001</v>
          </cell>
        </row>
      </sheetData>
      <sheetData sheetId="9">
        <row r="1">
          <cell r="B1">
            <v>2020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R65" sqref="R65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5703125" style="6" bestFit="1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45" t="s">
        <v>0</v>
      </c>
      <c r="F1" s="45"/>
      <c r="G1" s="45"/>
      <c r="H1" s="45"/>
      <c r="I1" s="45"/>
      <c r="J1" s="45"/>
      <c r="K1" s="45"/>
      <c r="M1" s="2"/>
      <c r="N1" s="2"/>
      <c r="O1" s="2"/>
    </row>
    <row r="2" spans="1:15" s="1" customFormat="1" ht="15" x14ac:dyDescent="0.25">
      <c r="E2" s="45" t="s">
        <v>1</v>
      </c>
      <c r="F2" s="45"/>
      <c r="G2" s="45"/>
      <c r="H2" s="45"/>
      <c r="I2" s="45"/>
      <c r="J2" s="45"/>
      <c r="K2" s="45"/>
      <c r="M2" s="2"/>
      <c r="N2" s="2"/>
      <c r="O2" s="2"/>
    </row>
    <row r="3" spans="1:15" s="1" customFormat="1" ht="15" x14ac:dyDescent="0.25">
      <c r="E3" s="45" t="s">
        <v>43</v>
      </c>
      <c r="F3" s="45"/>
      <c r="G3" s="45"/>
      <c r="H3" s="45"/>
      <c r="I3" s="45"/>
      <c r="J3" s="45"/>
      <c r="K3" s="45"/>
      <c r="M3" s="2"/>
      <c r="N3" s="2"/>
      <c r="O3" s="2"/>
    </row>
    <row r="4" spans="1:15" s="3" customFormat="1" ht="12.75" x14ac:dyDescent="0.2">
      <c r="E4" s="46" t="s">
        <v>2</v>
      </c>
      <c r="F4" s="46"/>
      <c r="G4" s="46"/>
      <c r="H4" s="46"/>
      <c r="I4" s="46"/>
      <c r="J4" s="46"/>
      <c r="K4" s="46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47" t="s">
        <v>44</v>
      </c>
      <c r="J6" s="47"/>
      <c r="K6" s="47"/>
      <c r="M6" s="42" t="s">
        <v>4</v>
      </c>
      <c r="N6" s="42"/>
      <c r="O6" s="42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2020</v>
      </c>
      <c r="G8" s="11">
        <f>E8-1</f>
        <v>2019</v>
      </c>
      <c r="I8" s="11" t="s">
        <v>7</v>
      </c>
      <c r="K8" s="12" t="s">
        <v>8</v>
      </c>
      <c r="M8" s="12">
        <f>E8</f>
        <v>2020</v>
      </c>
      <c r="N8" s="10"/>
      <c r="O8" s="12">
        <f>G8</f>
        <v>2019</v>
      </c>
    </row>
    <row r="9" spans="1:15" x14ac:dyDescent="0.2">
      <c r="B9" s="13" t="s">
        <v>9</v>
      </c>
    </row>
    <row r="10" spans="1:15" x14ac:dyDescent="0.2">
      <c r="C10" s="5" t="s">
        <v>10</v>
      </c>
      <c r="E10" s="14">
        <v>90724326.120000005</v>
      </c>
      <c r="F10" s="15"/>
      <c r="G10" s="14">
        <v>77156470.180000007</v>
      </c>
      <c r="H10" s="16"/>
      <c r="I10" s="14">
        <f>E10-G10</f>
        <v>13567855.939999998</v>
      </c>
      <c r="K10" s="17">
        <f>IF(G10=0,"n/a",IF(AND(I10/G10&lt;1,I10/G10&gt;-1),I10/G10,"n/a"))</f>
        <v>0.17584858286475846</v>
      </c>
      <c r="M10" s="18">
        <f>IF(E48=0,"n/a",E10/E48)</f>
        <v>1.0335794440694595</v>
      </c>
      <c r="N10" s="19"/>
      <c r="O10" s="18">
        <f>IF(G48=0,"n/a",G10/G48)</f>
        <v>0.89336174738066076</v>
      </c>
    </row>
    <row r="11" spans="1:15" x14ac:dyDescent="0.2">
      <c r="C11" s="5" t="s">
        <v>11</v>
      </c>
      <c r="E11" s="20">
        <v>32468771.68</v>
      </c>
      <c r="F11" s="16"/>
      <c r="G11" s="20">
        <v>23343584.27</v>
      </c>
      <c r="H11" s="16"/>
      <c r="I11" s="20">
        <f>E11-G11</f>
        <v>9125187.4100000001</v>
      </c>
      <c r="K11" s="17">
        <f>IF(G11=0,"n/a",IF(AND(I11/G11&lt;1,I11/G11&gt;-1),I11/G11,"n/a"))</f>
        <v>0.39090772455741651</v>
      </c>
      <c r="M11" s="21">
        <f>IF(E49=0,"n/a",E11/E49)</f>
        <v>0.86259327504599914</v>
      </c>
      <c r="N11" s="19"/>
      <c r="O11" s="21">
        <f>IF(G49=0,"n/a",G11/G49)</f>
        <v>0.69267003743998079</v>
      </c>
    </row>
    <row r="12" spans="1:15" x14ac:dyDescent="0.2">
      <c r="C12" s="5" t="s">
        <v>12</v>
      </c>
      <c r="E12" s="22">
        <v>2461223.16</v>
      </c>
      <c r="F12" s="16"/>
      <c r="G12" s="22">
        <v>1186771.5900000001</v>
      </c>
      <c r="H12" s="16"/>
      <c r="I12" s="22">
        <f>E12-G12</f>
        <v>1274451.57</v>
      </c>
      <c r="K12" s="23" t="str">
        <f>IF(G12=0,"n/a",IF(AND(I12/G12&lt;1,I12/G12&gt;-1),I12/G12,"n/a"))</f>
        <v>n/a</v>
      </c>
      <c r="M12" s="24">
        <f>IF(E50=0,"n/a",E12/E50)</f>
        <v>0.81773101381477964</v>
      </c>
      <c r="N12" s="19"/>
      <c r="O12" s="24">
        <f>IF(G50=0,"n/a",G12/G50)</f>
        <v>0.6187305449474082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13</v>
      </c>
      <c r="E14" s="20">
        <f>SUM(E10:E12)</f>
        <v>125654320.96000001</v>
      </c>
      <c r="F14" s="16"/>
      <c r="G14" s="20">
        <f>SUM(G10:G12)</f>
        <v>101686826.04000001</v>
      </c>
      <c r="H14" s="16"/>
      <c r="I14" s="20">
        <f>E14-G14</f>
        <v>23967494.920000002</v>
      </c>
      <c r="K14" s="17">
        <f>IF(G14=0,"n/a",IF(AND(I14/G14&lt;1,I14/G14&gt;-1),I14/G14,"n/a"))</f>
        <v>0.23569911514960684</v>
      </c>
      <c r="M14" s="21">
        <f>IF(E52=0,"n/a",E14/E52)</f>
        <v>0.97840642097215125</v>
      </c>
      <c r="N14" s="19"/>
      <c r="O14" s="21">
        <f>IF(G52=0,"n/a",G14/G52)</f>
        <v>0.83359844875840583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14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15</v>
      </c>
      <c r="E17" s="20">
        <v>3059408.75</v>
      </c>
      <c r="F17" s="16"/>
      <c r="G17" s="20">
        <v>2272786.4900000002</v>
      </c>
      <c r="H17" s="16"/>
      <c r="I17" s="20">
        <f>E17-G17</f>
        <v>786622.25999999978</v>
      </c>
      <c r="K17" s="17">
        <f>IF(G17=0,"n/a",IF(AND(I17/G17&lt;1,I17/G17&gt;-1),I17/G17,"n/a"))</f>
        <v>0.34610477643238707</v>
      </c>
      <c r="M17" s="21">
        <f>IF(E55=0,"n/a",E17/E55)</f>
        <v>0.52327488169735281</v>
      </c>
      <c r="N17" s="19"/>
      <c r="O17" s="21">
        <f>IF(G55=0,"n/a",G17/G55)</f>
        <v>0.33558408263615214</v>
      </c>
    </row>
    <row r="18" spans="2:15" x14ac:dyDescent="0.2">
      <c r="C18" s="5" t="s">
        <v>16</v>
      </c>
      <c r="E18" s="22">
        <v>62481.46</v>
      </c>
      <c r="F18" s="26"/>
      <c r="G18" s="22">
        <v>-50909.88</v>
      </c>
      <c r="H18" s="27"/>
      <c r="I18" s="22">
        <f>E18-G18</f>
        <v>113391.34</v>
      </c>
      <c r="K18" s="23" t="str">
        <f>IF(G18=0,"n/a",IF(AND(I18/G18&lt;1,I18/G18&gt;-1),I18/G18,"n/a"))</f>
        <v>n/a</v>
      </c>
      <c r="M18" s="24">
        <f>IF(E56=0,"n/a",E18/E56)</f>
        <v>0.57868206572074243</v>
      </c>
      <c r="N18" s="19"/>
      <c r="O18" s="24">
        <f>IF(G56=0,"n/a",G18/G56)</f>
        <v>0.4261631829634776</v>
      </c>
    </row>
    <row r="19" spans="2:15" ht="6.95" customHeight="1" x14ac:dyDescent="0.2">
      <c r="E19" s="20"/>
      <c r="F19" s="28"/>
      <c r="G19" s="20"/>
      <c r="H19" s="28"/>
      <c r="I19" s="20"/>
      <c r="K19" s="25"/>
      <c r="M19" s="19"/>
      <c r="N19" s="19"/>
      <c r="O19" s="19"/>
    </row>
    <row r="20" spans="2:15" x14ac:dyDescent="0.2">
      <c r="C20" s="5" t="s">
        <v>17</v>
      </c>
      <c r="E20" s="22">
        <f>SUM(E17:E18)</f>
        <v>3121890.21</v>
      </c>
      <c r="F20" s="26"/>
      <c r="G20" s="22">
        <f>SUM(G17:G18)</f>
        <v>2221876.6100000003</v>
      </c>
      <c r="H20" s="27"/>
      <c r="I20" s="22">
        <f>E20-G20</f>
        <v>900013.59999999963</v>
      </c>
      <c r="K20" s="23">
        <f>IF(G20=0,"n/a",IF(AND(I20/G20&lt;1,I20/G20&gt;-1),I20/G20,"n/a"))</f>
        <v>0.40506911857720107</v>
      </c>
      <c r="M20" s="24">
        <f>IF(E58=0,"n/a",E20/E58)</f>
        <v>0.52427954957395329</v>
      </c>
      <c r="N20" s="19"/>
      <c r="O20" s="24">
        <f>IF(G58=0,"n/a",G20/G58)</f>
        <v>0.33395768902874545</v>
      </c>
    </row>
    <row r="21" spans="2:15" ht="6.95" customHeight="1" x14ac:dyDescent="0.2">
      <c r="E21" s="20"/>
      <c r="F21" s="28"/>
      <c r="G21" s="20"/>
      <c r="H21" s="28"/>
      <c r="I21" s="20"/>
      <c r="K21" s="25"/>
      <c r="M21" s="19"/>
      <c r="N21" s="19"/>
      <c r="O21" s="19"/>
    </row>
    <row r="22" spans="2:15" x14ac:dyDescent="0.2">
      <c r="C22" s="5" t="s">
        <v>18</v>
      </c>
      <c r="E22" s="20">
        <f>E14+E20</f>
        <v>128776211.17</v>
      </c>
      <c r="F22" s="28"/>
      <c r="G22" s="20">
        <f>G14+G20</f>
        <v>103908702.65000001</v>
      </c>
      <c r="H22" s="28"/>
      <c r="I22" s="20">
        <f>E22-G22</f>
        <v>24867508.519999996</v>
      </c>
      <c r="K22" s="17">
        <f>IF(G22=0,"n/a",IF(AND(I22/G22&lt;1,I22/G22&gt;-1),I22/G22,"n/a"))</f>
        <v>0.23932074875154832</v>
      </c>
      <c r="M22" s="21">
        <f>IF(E60=0,"n/a",E22/E60)</f>
        <v>0.95828353384109921</v>
      </c>
      <c r="N22" s="19"/>
      <c r="O22" s="21">
        <f>IF(G60=0,"n/a",G22/G60)</f>
        <v>0.80775709802576989</v>
      </c>
    </row>
    <row r="23" spans="2:15" ht="6.95" customHeight="1" x14ac:dyDescent="0.2">
      <c r="E23" s="20"/>
      <c r="F23" s="28"/>
      <c r="G23" s="20"/>
      <c r="H23" s="28"/>
      <c r="I23" s="20"/>
      <c r="K23" s="25"/>
      <c r="M23" s="19"/>
      <c r="N23" s="19"/>
      <c r="O23" s="19"/>
    </row>
    <row r="24" spans="2:15" x14ac:dyDescent="0.2">
      <c r="B24" s="13" t="s">
        <v>19</v>
      </c>
      <c r="E24" s="20"/>
      <c r="F24" s="28"/>
      <c r="G24" s="20"/>
      <c r="H24" s="28"/>
      <c r="I24" s="20"/>
      <c r="K24" s="25"/>
      <c r="M24" s="19"/>
      <c r="N24" s="19"/>
      <c r="O24" s="19"/>
    </row>
    <row r="25" spans="2:15" x14ac:dyDescent="0.2">
      <c r="C25" s="5" t="s">
        <v>20</v>
      </c>
      <c r="E25" s="20">
        <v>646760.09</v>
      </c>
      <c r="F25" s="28"/>
      <c r="G25" s="20">
        <v>703334.61</v>
      </c>
      <c r="H25" s="28"/>
      <c r="I25" s="20">
        <f>E25-G25</f>
        <v>-56574.520000000019</v>
      </c>
      <c r="K25" s="17">
        <f>IF(G25=0,"n/a",IF(AND(I25/G25&lt;1,I25/G25&gt;-1),I25/G25,"n/a"))</f>
        <v>-8.0437560153623064E-2</v>
      </c>
      <c r="M25" s="21">
        <f>IF(E63=0,"n/a",E25/E63)</f>
        <v>0.12377188627899766</v>
      </c>
      <c r="N25" s="19"/>
      <c r="O25" s="21">
        <f>IF(G63=0,"n/a",G25/G63)</f>
        <v>0.12227580887039263</v>
      </c>
    </row>
    <row r="26" spans="2:15" x14ac:dyDescent="0.2">
      <c r="C26" s="5" t="s">
        <v>21</v>
      </c>
      <c r="E26" s="22">
        <v>993809.43</v>
      </c>
      <c r="F26" s="26"/>
      <c r="G26" s="22">
        <v>1082941.8999999999</v>
      </c>
      <c r="H26" s="27"/>
      <c r="I26" s="22">
        <f>E26-G26</f>
        <v>-89132.469999999856</v>
      </c>
      <c r="K26" s="23">
        <f>IF(G26=0,"n/a",IF(AND(I26/G26&lt;1,I26/G26&gt;-1),I26/G26,"n/a"))</f>
        <v>-8.230586516229528E-2</v>
      </c>
      <c r="M26" s="24">
        <f>IF(E64=0,"n/a",E26/E64)</f>
        <v>7.5648542702276111E-2</v>
      </c>
      <c r="N26" s="19"/>
      <c r="O26" s="24">
        <f>IF(G64=0,"n/a",G26/G64)</f>
        <v>7.0108355914225748E-2</v>
      </c>
    </row>
    <row r="27" spans="2:15" ht="6.95" customHeight="1" x14ac:dyDescent="0.2">
      <c r="E27" s="20"/>
      <c r="F27" s="28"/>
      <c r="G27" s="20"/>
      <c r="H27" s="28"/>
      <c r="I27" s="20"/>
      <c r="K27" s="25"/>
      <c r="M27" s="19"/>
      <c r="N27" s="19"/>
      <c r="O27" s="19"/>
    </row>
    <row r="28" spans="2:15" x14ac:dyDescent="0.2">
      <c r="C28" s="5" t="s">
        <v>22</v>
      </c>
      <c r="E28" s="22">
        <f>SUM(E25:E26)</f>
        <v>1640569.52</v>
      </c>
      <c r="F28" s="26"/>
      <c r="G28" s="22">
        <f>SUM(G25:G26)</f>
        <v>1786276.5099999998</v>
      </c>
      <c r="H28" s="27"/>
      <c r="I28" s="22">
        <f>E28-G28</f>
        <v>-145706.98999999976</v>
      </c>
      <c r="K28" s="23">
        <f>IF(G28=0,"n/a",IF(AND(I28/G28&lt;1,I28/G28&gt;-1),I28/G28,"n/a"))</f>
        <v>-8.1570232371246804E-2</v>
      </c>
      <c r="M28" s="24">
        <f>IF(E66=0,"n/a",E28/E66)</f>
        <v>8.9342927901542551E-2</v>
      </c>
      <c r="N28" s="19"/>
      <c r="O28" s="24">
        <f>IF(G66=0,"n/a",G28/G66)</f>
        <v>8.426340559586562E-2</v>
      </c>
    </row>
    <row r="29" spans="2:15" ht="6.95" customHeight="1" x14ac:dyDescent="0.2">
      <c r="E29" s="20"/>
      <c r="F29" s="28"/>
      <c r="G29" s="20"/>
      <c r="H29" s="28"/>
      <c r="I29" s="20"/>
      <c r="K29" s="25"/>
      <c r="M29" s="19"/>
      <c r="N29" s="19"/>
      <c r="O29" s="19"/>
    </row>
    <row r="30" spans="2:15" x14ac:dyDescent="0.2">
      <c r="C30" s="5" t="s">
        <v>23</v>
      </c>
      <c r="E30" s="20">
        <f>E22+E28</f>
        <v>130416780.69</v>
      </c>
      <c r="F30" s="28"/>
      <c r="G30" s="20">
        <f>G22+G28</f>
        <v>105694979.16000001</v>
      </c>
      <c r="H30" s="28"/>
      <c r="I30" s="20">
        <f>E30-G30</f>
        <v>24721801.529999986</v>
      </c>
      <c r="K30" s="17">
        <f>IF(G30=0,"n/a",IF(AND(I30/G30&lt;1,I30/G30&gt;-1),I30/G30,"n/a"))</f>
        <v>0.23389759595464196</v>
      </c>
      <c r="M30" s="18">
        <f>IF(E68=0,"n/a",E30/E68)</f>
        <v>0.85382156771951578</v>
      </c>
      <c r="N30" s="19"/>
      <c r="O30" s="18">
        <f>IF(G68=0,"n/a",G30/G68)</f>
        <v>0.70539844355015735</v>
      </c>
    </row>
    <row r="31" spans="2:15" ht="6.95" customHeight="1" x14ac:dyDescent="0.2">
      <c r="E31" s="20"/>
      <c r="F31" s="28"/>
      <c r="G31" s="20"/>
      <c r="H31" s="28"/>
      <c r="I31" s="20"/>
      <c r="K31" s="25"/>
      <c r="M31" s="29"/>
      <c r="N31" s="29"/>
      <c r="O31" s="29"/>
    </row>
    <row r="32" spans="2:15" x14ac:dyDescent="0.2">
      <c r="B32" s="5" t="s">
        <v>24</v>
      </c>
      <c r="E32" s="20">
        <v>3517412.5</v>
      </c>
      <c r="F32" s="28"/>
      <c r="G32" s="20">
        <v>-2725395.64</v>
      </c>
      <c r="H32" s="28"/>
      <c r="I32" s="20">
        <f>E32-G32</f>
        <v>6242808.1400000006</v>
      </c>
      <c r="K32" s="17" t="str">
        <f>IF(G32=0,"n/a",IF(AND(I32/G32&lt;1,I32/G32&gt;-1),I32/G32,"n/a"))</f>
        <v>n/a</v>
      </c>
      <c r="M32" s="29"/>
      <c r="N32" s="29"/>
      <c r="O32" s="29"/>
    </row>
    <row r="33" spans="1:15" x14ac:dyDescent="0.2">
      <c r="B33" s="5" t="s">
        <v>25</v>
      </c>
      <c r="E33" s="22">
        <v>2438971.2799999998</v>
      </c>
      <c r="F33" s="26"/>
      <c r="G33" s="22">
        <v>683030.07</v>
      </c>
      <c r="H33" s="27"/>
      <c r="I33" s="22">
        <f>E33-G33</f>
        <v>1755941.21</v>
      </c>
      <c r="K33" s="23" t="str">
        <f>IF(G33=0,"n/a",IF(AND(I33/G33&lt;1,I33/G33&gt;-1),I33/G33,"n/a"))</f>
        <v>n/a</v>
      </c>
    </row>
    <row r="34" spans="1:15" ht="6.95" customHeight="1" x14ac:dyDescent="0.2">
      <c r="E34" s="30"/>
      <c r="F34" s="28"/>
      <c r="G34" s="30"/>
      <c r="H34" s="28"/>
      <c r="I34" s="30"/>
      <c r="K34" s="31"/>
      <c r="M34" s="29"/>
      <c r="N34" s="29"/>
      <c r="O34" s="29"/>
    </row>
    <row r="35" spans="1:15" ht="12.75" thickBot="1" x14ac:dyDescent="0.25">
      <c r="C35" s="5" t="s">
        <v>26</v>
      </c>
      <c r="E35" s="32">
        <f>SUM(E30:E33)</f>
        <v>136373164.47</v>
      </c>
      <c r="F35" s="33"/>
      <c r="G35" s="32">
        <f>SUM(G30:G33)</f>
        <v>103652613.59</v>
      </c>
      <c r="H35" s="28"/>
      <c r="I35" s="32">
        <f>E35-G35</f>
        <v>32720550.879999995</v>
      </c>
      <c r="K35" s="34">
        <f>IF(G35=0,"n/a",IF(AND(I35/G35&lt;1,I35/G35&gt;-1),I35/G35,"n/a"))</f>
        <v>0.3156751165911435</v>
      </c>
    </row>
    <row r="36" spans="1:15" ht="12.75" thickTop="1" x14ac:dyDescent="0.2">
      <c r="E36" s="30"/>
      <c r="F36" s="28"/>
      <c r="G36" s="30"/>
      <c r="H36" s="16"/>
      <c r="I36" s="30"/>
    </row>
    <row r="37" spans="1:15" x14ac:dyDescent="0.2">
      <c r="C37" s="5" t="s">
        <v>37</v>
      </c>
      <c r="E37" s="14">
        <v>6120189.4100000001</v>
      </c>
      <c r="F37" s="14"/>
      <c r="G37" s="14">
        <v>4933189.0999999996</v>
      </c>
      <c r="H37" s="16"/>
      <c r="I37" s="30"/>
    </row>
    <row r="38" spans="1:15" x14ac:dyDescent="0.2">
      <c r="C38" s="5" t="s">
        <v>38</v>
      </c>
      <c r="E38" s="20">
        <v>2423044.33</v>
      </c>
      <c r="F38" s="30"/>
      <c r="G38" s="20">
        <v>2177223.73</v>
      </c>
      <c r="H38" s="16"/>
      <c r="I38" s="30"/>
    </row>
    <row r="39" spans="1:15" x14ac:dyDescent="0.2">
      <c r="C39" s="5" t="s">
        <v>39</v>
      </c>
      <c r="E39" s="20">
        <v>746242.65</v>
      </c>
      <c r="F39" s="16"/>
      <c r="G39" s="20">
        <v>622320.35</v>
      </c>
      <c r="H39" s="16"/>
      <c r="I39" s="30"/>
    </row>
    <row r="40" spans="1:15" x14ac:dyDescent="0.2">
      <c r="C40" s="5" t="s">
        <v>40</v>
      </c>
      <c r="E40" s="20">
        <v>0</v>
      </c>
      <c r="F40" s="16"/>
      <c r="G40" s="20">
        <v>-15489.69</v>
      </c>
      <c r="H40" s="16"/>
      <c r="I40" s="30"/>
    </row>
    <row r="41" spans="1:15" x14ac:dyDescent="0.2">
      <c r="C41" s="5" t="s">
        <v>27</v>
      </c>
      <c r="E41" s="20">
        <v>2976733.56</v>
      </c>
      <c r="F41" s="16"/>
      <c r="G41" s="20">
        <v>3066933.67</v>
      </c>
      <c r="H41" s="16"/>
      <c r="I41" s="30"/>
    </row>
    <row r="42" spans="1:15" x14ac:dyDescent="0.2">
      <c r="C42" s="5" t="s">
        <v>28</v>
      </c>
      <c r="E42" s="20">
        <v>0</v>
      </c>
      <c r="F42" s="16"/>
      <c r="G42" s="35">
        <v>-14.03</v>
      </c>
      <c r="H42" s="16"/>
      <c r="I42" s="30"/>
    </row>
    <row r="43" spans="1:15" x14ac:dyDescent="0.2">
      <c r="C43" s="5" t="s">
        <v>29</v>
      </c>
      <c r="E43" s="20">
        <v>2405521.37</v>
      </c>
      <c r="F43" s="16"/>
      <c r="G43" s="35">
        <v>1405053.55</v>
      </c>
      <c r="H43" s="16"/>
      <c r="I43" s="30"/>
    </row>
    <row r="44" spans="1:15" x14ac:dyDescent="0.2">
      <c r="C44" s="5" t="s">
        <v>41</v>
      </c>
      <c r="E44" s="20">
        <v>-1404232.86</v>
      </c>
      <c r="F44" s="16"/>
      <c r="G44" s="36">
        <v>0</v>
      </c>
      <c r="H44" s="16"/>
      <c r="I44" s="30"/>
    </row>
    <row r="45" spans="1:15" x14ac:dyDescent="0.2">
      <c r="E45" s="37"/>
      <c r="F45" s="16"/>
      <c r="G45" s="16"/>
      <c r="H45" s="16"/>
      <c r="I45" s="16"/>
    </row>
    <row r="46" spans="1:15" ht="12.75" x14ac:dyDescent="0.2">
      <c r="A46" s="3" t="s">
        <v>30</v>
      </c>
      <c r="E46" s="37"/>
      <c r="F46" s="16"/>
      <c r="G46" s="16"/>
      <c r="H46" s="16"/>
      <c r="I46" s="16"/>
    </row>
    <row r="47" spans="1:15" x14ac:dyDescent="0.2">
      <c r="B47" s="13" t="s">
        <v>31</v>
      </c>
      <c r="E47" s="37"/>
      <c r="F47" s="16"/>
      <c r="G47" s="16"/>
      <c r="H47" s="16"/>
      <c r="I47" s="16"/>
    </row>
    <row r="48" spans="1:15" x14ac:dyDescent="0.2">
      <c r="C48" s="5" t="s">
        <v>10</v>
      </c>
      <c r="E48" s="37">
        <v>87776829</v>
      </c>
      <c r="F48" s="16"/>
      <c r="G48" s="37">
        <v>86366436</v>
      </c>
      <c r="H48" s="38"/>
      <c r="I48" s="37">
        <f>E48-G48</f>
        <v>1410393</v>
      </c>
      <c r="K48" s="17">
        <f>IF(G48=0,"n/a",IF(AND(I48/G48&lt;1,I48/G48&gt;-1),I48/G48,"n/a"))</f>
        <v>1.6330336937835435E-2</v>
      </c>
    </row>
    <row r="49" spans="2:15" x14ac:dyDescent="0.2">
      <c r="C49" s="5" t="s">
        <v>11</v>
      </c>
      <c r="E49" s="37">
        <v>37640882</v>
      </c>
      <c r="F49" s="16"/>
      <c r="G49" s="37">
        <v>33700872</v>
      </c>
      <c r="H49" s="38"/>
      <c r="I49" s="37">
        <f>E49-G49</f>
        <v>3940010</v>
      </c>
      <c r="K49" s="17">
        <f>IF(G49=0,"n/a",IF(AND(I49/G49&lt;1,I49/G49&gt;-1),I49/G49,"n/a"))</f>
        <v>0.11691121820230646</v>
      </c>
    </row>
    <row r="50" spans="2:15" x14ac:dyDescent="0.2">
      <c r="C50" s="5" t="s">
        <v>12</v>
      </c>
      <c r="E50" s="39">
        <v>3009820</v>
      </c>
      <c r="F50" s="16"/>
      <c r="G50" s="39">
        <v>1918075</v>
      </c>
      <c r="H50" s="38"/>
      <c r="I50" s="39">
        <f>E50-G50</f>
        <v>1091745</v>
      </c>
      <c r="K50" s="23">
        <f>IF(G50=0,"n/a",IF(AND(I50/G50&lt;1,I50/G50&gt;-1),I50/G50,"n/a"))</f>
        <v>0.56918785761766355</v>
      </c>
    </row>
    <row r="51" spans="2:15" ht="6.95" customHeight="1" x14ac:dyDescent="0.2">
      <c r="E51" s="37"/>
      <c r="F51" s="16"/>
      <c r="G51" s="37"/>
      <c r="H51" s="16"/>
      <c r="I51" s="37"/>
      <c r="K51" s="25"/>
      <c r="M51" s="29"/>
      <c r="N51" s="29"/>
      <c r="O51" s="29"/>
    </row>
    <row r="52" spans="2:15" x14ac:dyDescent="0.2">
      <c r="C52" s="5" t="s">
        <v>13</v>
      </c>
      <c r="E52" s="37">
        <f>SUM(E48:E50)</f>
        <v>128427531</v>
      </c>
      <c r="F52" s="16"/>
      <c r="G52" s="37">
        <f>SUM(G48:G50)</f>
        <v>121985383</v>
      </c>
      <c r="H52" s="38"/>
      <c r="I52" s="37">
        <f>E52-G52</f>
        <v>6442148</v>
      </c>
      <c r="K52" s="17">
        <f>IF(G52=0,"n/a",IF(AND(I52/G52&lt;1,I52/G52&gt;-1),I52/G52,"n/a"))</f>
        <v>5.2810819145438108E-2</v>
      </c>
    </row>
    <row r="53" spans="2:15" ht="6.95" customHeight="1" x14ac:dyDescent="0.2">
      <c r="E53" s="37"/>
      <c r="F53" s="16"/>
      <c r="G53" s="37"/>
      <c r="H53" s="16"/>
      <c r="I53" s="37"/>
      <c r="K53" s="25"/>
      <c r="M53" s="29"/>
      <c r="N53" s="29"/>
      <c r="O53" s="29"/>
    </row>
    <row r="54" spans="2:15" x14ac:dyDescent="0.2">
      <c r="B54" s="13" t="s">
        <v>32</v>
      </c>
      <c r="E54" s="37"/>
      <c r="F54" s="16"/>
      <c r="G54" s="37"/>
      <c r="H54" s="38"/>
      <c r="I54" s="37"/>
      <c r="K54" s="25"/>
    </row>
    <row r="55" spans="2:15" x14ac:dyDescent="0.2">
      <c r="C55" s="5" t="s">
        <v>15</v>
      </c>
      <c r="E55" s="37">
        <v>5846657</v>
      </c>
      <c r="F55" s="16"/>
      <c r="G55" s="37">
        <v>6772629</v>
      </c>
      <c r="H55" s="38"/>
      <c r="I55" s="37">
        <f>E55-G55</f>
        <v>-925972</v>
      </c>
      <c r="K55" s="17">
        <f>IF(G55=0,"n/a",IF(AND(I55/G55&lt;1,I55/G55&gt;-1),I55/G55,"n/a"))</f>
        <v>-0.13672268184186673</v>
      </c>
    </row>
    <row r="56" spans="2:15" x14ac:dyDescent="0.2">
      <c r="C56" s="5" t="s">
        <v>16</v>
      </c>
      <c r="E56" s="39">
        <v>107972</v>
      </c>
      <c r="F56" s="16"/>
      <c r="G56" s="39">
        <v>-119461</v>
      </c>
      <c r="H56" s="38"/>
      <c r="I56" s="39">
        <f>E56-G56</f>
        <v>227433</v>
      </c>
      <c r="K56" s="23" t="str">
        <f>IF(G56=0,"n/a",IF(AND(I56/G56&lt;1,I56/G56&gt;-1),I56/G56,"n/a"))</f>
        <v>n/a</v>
      </c>
    </row>
    <row r="57" spans="2:15" ht="6.95" customHeight="1" x14ac:dyDescent="0.2">
      <c r="E57" s="37"/>
      <c r="F57" s="16"/>
      <c r="G57" s="37"/>
      <c r="H57" s="16"/>
      <c r="I57" s="37"/>
      <c r="K57" s="25"/>
      <c r="M57" s="29"/>
      <c r="N57" s="29"/>
      <c r="O57" s="29"/>
    </row>
    <row r="58" spans="2:15" x14ac:dyDescent="0.2">
      <c r="C58" s="5" t="s">
        <v>17</v>
      </c>
      <c r="E58" s="39">
        <f>SUM(E55:E56)</f>
        <v>5954629</v>
      </c>
      <c r="F58" s="16"/>
      <c r="G58" s="39">
        <f>SUM(G55:G56)</f>
        <v>6653168</v>
      </c>
      <c r="H58" s="38"/>
      <c r="I58" s="39">
        <f>E58-G58</f>
        <v>-698539</v>
      </c>
      <c r="K58" s="23">
        <f>IF(G58=0,"n/a",IF(AND(I58/G58&lt;1,I58/G58&gt;-1),I58/G58,"n/a"))</f>
        <v>-0.10499344071876736</v>
      </c>
    </row>
    <row r="59" spans="2:15" ht="6.95" customHeight="1" x14ac:dyDescent="0.2">
      <c r="E59" s="37"/>
      <c r="F59" s="16"/>
      <c r="G59" s="37"/>
      <c r="H59" s="16"/>
      <c r="I59" s="37"/>
      <c r="K59" s="25"/>
      <c r="M59" s="29"/>
      <c r="N59" s="29"/>
      <c r="O59" s="29"/>
    </row>
    <row r="60" spans="2:15" x14ac:dyDescent="0.2">
      <c r="C60" s="5" t="s">
        <v>33</v>
      </c>
      <c r="E60" s="37">
        <f>E52+E58</f>
        <v>134382160</v>
      </c>
      <c r="F60" s="16"/>
      <c r="G60" s="37">
        <f>G52+G58</f>
        <v>128638551</v>
      </c>
      <c r="H60" s="38"/>
      <c r="I60" s="37">
        <f>E60-G60</f>
        <v>5743609</v>
      </c>
      <c r="K60" s="17">
        <f>IF(G60=0,"n/a",IF(AND(I60/G60&lt;1,I60/G60&gt;-1),I60/G60,"n/a"))</f>
        <v>4.4649204731791486E-2</v>
      </c>
    </row>
    <row r="61" spans="2:15" ht="6.95" customHeight="1" x14ac:dyDescent="0.2">
      <c r="E61" s="37"/>
      <c r="F61" s="16"/>
      <c r="G61" s="37"/>
      <c r="H61" s="16"/>
      <c r="I61" s="37"/>
      <c r="K61" s="25"/>
      <c r="M61" s="29"/>
      <c r="N61" s="29"/>
      <c r="O61" s="29"/>
    </row>
    <row r="62" spans="2:15" x14ac:dyDescent="0.2">
      <c r="B62" s="13" t="s">
        <v>34</v>
      </c>
      <c r="E62" s="37"/>
      <c r="F62" s="16"/>
      <c r="G62" s="37"/>
      <c r="H62" s="38"/>
      <c r="I62" s="37"/>
      <c r="K62" s="25"/>
    </row>
    <row r="63" spans="2:15" x14ac:dyDescent="0.2">
      <c r="C63" s="5" t="s">
        <v>20</v>
      </c>
      <c r="E63" s="37">
        <v>5225420</v>
      </c>
      <c r="F63" s="16"/>
      <c r="G63" s="37">
        <v>5752034</v>
      </c>
      <c r="H63" s="38"/>
      <c r="I63" s="37">
        <f>E63-G63</f>
        <v>-526614</v>
      </c>
      <c r="K63" s="17">
        <f>IF(G63=0,"n/a",IF(AND(I63/G63&lt;1,I63/G63&gt;-1),I63/G63,"n/a"))</f>
        <v>-9.1552657720729749E-2</v>
      </c>
    </row>
    <row r="64" spans="2:15" x14ac:dyDescent="0.2">
      <c r="C64" s="5" t="s">
        <v>21</v>
      </c>
      <c r="E64" s="39">
        <v>13137192</v>
      </c>
      <c r="F64" s="16"/>
      <c r="G64" s="39">
        <v>15446688</v>
      </c>
      <c r="H64" s="38"/>
      <c r="I64" s="39">
        <f>E64-G64</f>
        <v>-2309496</v>
      </c>
      <c r="K64" s="23">
        <f>IF(G64=0,"n/a",IF(AND(I64/G64&lt;1,I64/G64&gt;-1),I64/G64,"n/a"))</f>
        <v>-0.14951399290255621</v>
      </c>
    </row>
    <row r="65" spans="1:15" ht="6.95" customHeight="1" x14ac:dyDescent="0.2">
      <c r="E65" s="37"/>
      <c r="F65" s="16"/>
      <c r="G65" s="37"/>
      <c r="H65" s="16"/>
      <c r="I65" s="37"/>
      <c r="K65" s="25"/>
      <c r="M65" s="29"/>
      <c r="N65" s="29"/>
      <c r="O65" s="29"/>
    </row>
    <row r="66" spans="1:15" x14ac:dyDescent="0.2">
      <c r="C66" s="5" t="s">
        <v>22</v>
      </c>
      <c r="E66" s="39">
        <f>SUM(E63:E64)</f>
        <v>18362612</v>
      </c>
      <c r="F66" s="16"/>
      <c r="G66" s="39">
        <f>SUM(G63:G64)</f>
        <v>21198722</v>
      </c>
      <c r="H66" s="38"/>
      <c r="I66" s="39">
        <f>E66-G66</f>
        <v>-2836110</v>
      </c>
      <c r="K66" s="23">
        <f>IF(G66=0,"n/a",IF(AND(I66/G66&lt;1,I66/G66&gt;-1),I66/G66,"n/a"))</f>
        <v>-0.13378683865942484</v>
      </c>
    </row>
    <row r="67" spans="1:15" ht="6.95" customHeight="1" x14ac:dyDescent="0.2">
      <c r="E67" s="37"/>
      <c r="F67" s="16"/>
      <c r="G67" s="37"/>
      <c r="H67" s="16"/>
      <c r="I67" s="37"/>
      <c r="K67" s="25"/>
      <c r="M67" s="29"/>
      <c r="N67" s="29"/>
      <c r="O67" s="29"/>
    </row>
    <row r="68" spans="1:15" ht="12.75" thickBot="1" x14ac:dyDescent="0.25">
      <c r="C68" s="5" t="s">
        <v>35</v>
      </c>
      <c r="E68" s="40">
        <f>E60+E66</f>
        <v>152744772</v>
      </c>
      <c r="F68" s="16"/>
      <c r="G68" s="40">
        <f>G60+G66</f>
        <v>149837273</v>
      </c>
      <c r="H68" s="38"/>
      <c r="I68" s="40">
        <f>E68-G68</f>
        <v>2907499</v>
      </c>
      <c r="K68" s="34">
        <f>IF(G68=0,"n/a",IF(AND(I68/G68&lt;1,I68/G68&gt;-1),I68/G68,"n/a"))</f>
        <v>1.9404377440852116E-2</v>
      </c>
    </row>
    <row r="69" spans="1:15" ht="12.75" thickTop="1" x14ac:dyDescent="0.2"/>
    <row r="70" spans="1:15" ht="12.75" x14ac:dyDescent="0.2">
      <c r="A70" s="5" t="s">
        <v>3</v>
      </c>
      <c r="C70" s="43" t="s">
        <v>36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Q20" sqref="Q20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45" t="s">
        <v>0</v>
      </c>
      <c r="F1" s="45"/>
      <c r="G1" s="45"/>
      <c r="H1" s="45"/>
      <c r="I1" s="45"/>
      <c r="J1" s="45"/>
      <c r="K1" s="45"/>
      <c r="M1" s="2"/>
      <c r="N1" s="2"/>
      <c r="O1" s="2"/>
    </row>
    <row r="2" spans="1:15" s="1" customFormat="1" ht="15" x14ac:dyDescent="0.25">
      <c r="E2" s="45" t="s">
        <v>1</v>
      </c>
      <c r="F2" s="45"/>
      <c r="G2" s="45"/>
      <c r="H2" s="45"/>
      <c r="I2" s="45"/>
      <c r="J2" s="45"/>
      <c r="K2" s="45"/>
      <c r="M2" s="2"/>
      <c r="N2" s="2"/>
      <c r="O2" s="2"/>
    </row>
    <row r="3" spans="1:15" s="1" customFormat="1" ht="15" x14ac:dyDescent="0.25">
      <c r="E3" s="45" t="s">
        <v>45</v>
      </c>
      <c r="F3" s="45"/>
      <c r="G3" s="45"/>
      <c r="H3" s="45"/>
      <c r="I3" s="45"/>
      <c r="J3" s="45"/>
      <c r="K3" s="45"/>
      <c r="M3" s="2"/>
      <c r="N3" s="2"/>
      <c r="O3" s="2"/>
    </row>
    <row r="4" spans="1:15" s="3" customFormat="1" ht="12.75" x14ac:dyDescent="0.2">
      <c r="E4" s="46" t="s">
        <v>2</v>
      </c>
      <c r="F4" s="46"/>
      <c r="G4" s="46"/>
      <c r="H4" s="46"/>
      <c r="I4" s="46"/>
      <c r="J4" s="46"/>
      <c r="K4" s="46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47" t="s">
        <v>44</v>
      </c>
      <c r="J6" s="47"/>
      <c r="K6" s="47"/>
      <c r="M6" s="42" t="s">
        <v>4</v>
      </c>
      <c r="N6" s="42"/>
      <c r="O6" s="42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2020</v>
      </c>
      <c r="G8" s="11">
        <f>E8-1</f>
        <v>2019</v>
      </c>
      <c r="I8" s="11" t="s">
        <v>7</v>
      </c>
      <c r="K8" s="12" t="s">
        <v>8</v>
      </c>
      <c r="M8" s="12">
        <f>E8</f>
        <v>2020</v>
      </c>
      <c r="N8" s="10"/>
      <c r="O8" s="12">
        <f>G8</f>
        <v>2019</v>
      </c>
    </row>
    <row r="9" spans="1:15" x14ac:dyDescent="0.2">
      <c r="B9" s="13" t="s">
        <v>9</v>
      </c>
    </row>
    <row r="10" spans="1:15" x14ac:dyDescent="0.2">
      <c r="C10" s="5" t="s">
        <v>10</v>
      </c>
      <c r="E10" s="14">
        <v>85636562.780000001</v>
      </c>
      <c r="F10" s="15"/>
      <c r="G10" s="14">
        <v>90954682.989999995</v>
      </c>
      <c r="H10" s="16"/>
      <c r="I10" s="14">
        <f>E10-G10</f>
        <v>-5318120.2099999934</v>
      </c>
      <c r="K10" s="17">
        <f>IF(G10=0,"n/a",IF(AND(I10/G10&lt;1,I10/G10&gt;-1),I10/G10,"n/a"))</f>
        <v>-5.8469998851897423E-2</v>
      </c>
      <c r="M10" s="18">
        <f>IF(E48=0,"n/a",E10/E48)</f>
        <v>1.0427147105347843</v>
      </c>
      <c r="N10" s="19"/>
      <c r="O10" s="18">
        <f>IF(G48=0,"n/a",G10/G48)</f>
        <v>0.87414014185175282</v>
      </c>
    </row>
    <row r="11" spans="1:15" x14ac:dyDescent="0.2">
      <c r="C11" s="5" t="s">
        <v>11</v>
      </c>
      <c r="E11" s="20">
        <v>29675500.75</v>
      </c>
      <c r="F11" s="16"/>
      <c r="G11" s="20">
        <v>27713146.43</v>
      </c>
      <c r="H11" s="16"/>
      <c r="I11" s="20">
        <f>E11-G11</f>
        <v>1962354.3200000003</v>
      </c>
      <c r="K11" s="17">
        <f>IF(G11=0,"n/a",IF(AND(I11/G11&lt;1,I11/G11&gt;-1),I11/G11,"n/a"))</f>
        <v>7.0809510026465822E-2</v>
      </c>
      <c r="M11" s="21">
        <f>IF(E49=0,"n/a",E11/E49)</f>
        <v>0.87357376219041682</v>
      </c>
      <c r="N11" s="19"/>
      <c r="O11" s="21">
        <f>IF(G49=0,"n/a",G11/G49)</f>
        <v>0.67498716379116463</v>
      </c>
    </row>
    <row r="12" spans="1:15" x14ac:dyDescent="0.2">
      <c r="C12" s="5" t="s">
        <v>12</v>
      </c>
      <c r="E12" s="22">
        <v>2122775.5299999998</v>
      </c>
      <c r="F12" s="16"/>
      <c r="G12" s="22">
        <v>1923543.96</v>
      </c>
      <c r="H12" s="16"/>
      <c r="I12" s="22">
        <f>E12-G12</f>
        <v>199231.56999999983</v>
      </c>
      <c r="K12" s="23">
        <f>IF(G12=0,"n/a",IF(AND(I12/G12&lt;1,I12/G12&gt;-1),I12/G12,"n/a"))</f>
        <v>0.10357526219468352</v>
      </c>
      <c r="M12" s="24">
        <f>IF(E50=0,"n/a",E12/E50)</f>
        <v>0.80456651337984364</v>
      </c>
      <c r="N12" s="19"/>
      <c r="O12" s="24">
        <f>IF(G50=0,"n/a",G12/G50)</f>
        <v>0.64055869694656797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13</v>
      </c>
      <c r="E14" s="20">
        <f>SUM(E10:E12)</f>
        <v>117434839.06</v>
      </c>
      <c r="F14" s="16"/>
      <c r="G14" s="20">
        <f>SUM(G10:G12)</f>
        <v>120591373.37999998</v>
      </c>
      <c r="H14" s="16"/>
      <c r="I14" s="20">
        <f>E14-G14</f>
        <v>-3156534.3199999779</v>
      </c>
      <c r="K14" s="17">
        <f>IF(G14=0,"n/a",IF(AND(I14/G14&lt;1,I14/G14&gt;-1),I14/G14,"n/a"))</f>
        <v>-2.6175457095536217E-2</v>
      </c>
      <c r="M14" s="21">
        <f>IF(E52=0,"n/a",E14/E52)</f>
        <v>0.98903234234938875</v>
      </c>
      <c r="N14" s="19"/>
      <c r="O14" s="21">
        <f>IF(G52=0,"n/a",G14/G52)</f>
        <v>0.8141977495220144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14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15</v>
      </c>
      <c r="E17" s="20">
        <v>2306564.71</v>
      </c>
      <c r="F17" s="16"/>
      <c r="G17" s="20">
        <v>996775.93</v>
      </c>
      <c r="H17" s="16"/>
      <c r="I17" s="20">
        <f>E17-G17</f>
        <v>1309788.7799999998</v>
      </c>
      <c r="K17" s="17" t="str">
        <f>IF(G17=0,"n/a",IF(AND(I17/G17&lt;1,I17/G17&gt;-1),I17/G17,"n/a"))</f>
        <v>n/a</v>
      </c>
      <c r="M17" s="21">
        <f>IF(E55=0,"n/a",E17/E55)</f>
        <v>0.48778060026311709</v>
      </c>
      <c r="N17" s="19"/>
      <c r="O17" s="21">
        <f>IF(G55=0,"n/a",G17/G55)</f>
        <v>0.38812707808559332</v>
      </c>
    </row>
    <row r="18" spans="2:15" x14ac:dyDescent="0.2">
      <c r="C18" s="5" t="s">
        <v>16</v>
      </c>
      <c r="E18" s="22">
        <v>59239.09</v>
      </c>
      <c r="F18" s="26"/>
      <c r="G18" s="22">
        <v>38899.019999999997</v>
      </c>
      <c r="H18" s="27"/>
      <c r="I18" s="22">
        <f>E18-G18</f>
        <v>20340.07</v>
      </c>
      <c r="K18" s="23">
        <f>IF(G18=0,"n/a",IF(AND(I18/G18&lt;1,I18/G18&gt;-1),I18/G18,"n/a"))</f>
        <v>0.52289415003257156</v>
      </c>
      <c r="M18" s="24">
        <f>IF(E56=0,"n/a",E18/E56)</f>
        <v>0.62423302669153513</v>
      </c>
      <c r="N18" s="19"/>
      <c r="O18" s="24">
        <f>IF(G56=0,"n/a",G18/G56)</f>
        <v>0.47179492777353271</v>
      </c>
    </row>
    <row r="19" spans="2:15" ht="6.95" customHeight="1" x14ac:dyDescent="0.2">
      <c r="E19" s="20"/>
      <c r="F19" s="28"/>
      <c r="G19" s="20"/>
      <c r="H19" s="28"/>
      <c r="I19" s="20"/>
      <c r="K19" s="25"/>
      <c r="M19" s="19"/>
      <c r="N19" s="19"/>
      <c r="O19" s="19"/>
    </row>
    <row r="20" spans="2:15" x14ac:dyDescent="0.2">
      <c r="C20" s="5" t="s">
        <v>17</v>
      </c>
      <c r="E20" s="22">
        <f>SUM(E17:E18)</f>
        <v>2365803.7999999998</v>
      </c>
      <c r="F20" s="26"/>
      <c r="G20" s="22">
        <f>SUM(G17:G18)</f>
        <v>1035674.9500000001</v>
      </c>
      <c r="H20" s="27"/>
      <c r="I20" s="22">
        <f>E20-G20</f>
        <v>1330128.8499999996</v>
      </c>
      <c r="K20" s="23" t="str">
        <f>IF(G20=0,"n/a",IF(AND(I20/G20&lt;1,I20/G20&gt;-1),I20/G20,"n/a"))</f>
        <v>n/a</v>
      </c>
      <c r="M20" s="24">
        <f>IF(E58=0,"n/a",E20/E58)</f>
        <v>0.49046515542773927</v>
      </c>
      <c r="N20" s="19"/>
      <c r="O20" s="24">
        <f>IF(G58=0,"n/a",G20/G58)</f>
        <v>0.39072961475399326</v>
      </c>
    </row>
    <row r="21" spans="2:15" ht="6.95" customHeight="1" x14ac:dyDescent="0.2">
      <c r="E21" s="20"/>
      <c r="F21" s="28"/>
      <c r="G21" s="20"/>
      <c r="H21" s="28"/>
      <c r="I21" s="20"/>
      <c r="K21" s="25"/>
      <c r="M21" s="19"/>
      <c r="N21" s="19"/>
      <c r="O21" s="19"/>
    </row>
    <row r="22" spans="2:15" x14ac:dyDescent="0.2">
      <c r="C22" s="5" t="s">
        <v>18</v>
      </c>
      <c r="E22" s="20">
        <f>E14+E20</f>
        <v>119800642.86</v>
      </c>
      <c r="F22" s="28"/>
      <c r="G22" s="20">
        <f>G14+G20</f>
        <v>121627048.32999998</v>
      </c>
      <c r="H22" s="28"/>
      <c r="I22" s="20">
        <f>E22-G22</f>
        <v>-1826405.4699999839</v>
      </c>
      <c r="K22" s="17">
        <f>IF(G22=0,"n/a",IF(AND(I22/G22&lt;1,I22/G22&gt;-1),I22/G22,"n/a"))</f>
        <v>-1.5016441614570457E-2</v>
      </c>
      <c r="M22" s="21">
        <f>IF(E60=0,"n/a",E22/E60)</f>
        <v>0.96956915774650965</v>
      </c>
      <c r="N22" s="19"/>
      <c r="O22" s="21">
        <f>IF(G60=0,"n/a",G22/G60)</f>
        <v>0.80675252082452698</v>
      </c>
    </row>
    <row r="23" spans="2:15" ht="6.95" customHeight="1" x14ac:dyDescent="0.2">
      <c r="E23" s="20"/>
      <c r="F23" s="28"/>
      <c r="G23" s="20"/>
      <c r="H23" s="28"/>
      <c r="I23" s="20"/>
      <c r="K23" s="25"/>
      <c r="M23" s="19"/>
      <c r="N23" s="19"/>
      <c r="O23" s="19"/>
    </row>
    <row r="24" spans="2:15" x14ac:dyDescent="0.2">
      <c r="B24" s="13" t="s">
        <v>19</v>
      </c>
      <c r="E24" s="20"/>
      <c r="F24" s="28"/>
      <c r="G24" s="20"/>
      <c r="H24" s="28"/>
      <c r="I24" s="20"/>
      <c r="K24" s="25"/>
      <c r="M24" s="19"/>
      <c r="N24" s="19"/>
      <c r="O24" s="19"/>
    </row>
    <row r="25" spans="2:15" x14ac:dyDescent="0.2">
      <c r="C25" s="5" t="s">
        <v>20</v>
      </c>
      <c r="E25" s="20">
        <v>1175308.1000000001</v>
      </c>
      <c r="F25" s="28"/>
      <c r="G25" s="20">
        <v>585856.99</v>
      </c>
      <c r="H25" s="28"/>
      <c r="I25" s="20">
        <f>E25-G25</f>
        <v>589451.1100000001</v>
      </c>
      <c r="K25" s="17" t="str">
        <f>IF(G25=0,"n/a",IF(AND(I25/G25&lt;1,I25/G25&gt;-1),I25/G25,"n/a"))</f>
        <v>n/a</v>
      </c>
      <c r="M25" s="21">
        <f>IF(E63=0,"n/a",E25/E63)</f>
        <v>0.1214950601687398</v>
      </c>
      <c r="N25" s="19"/>
      <c r="O25" s="21">
        <f>IF(G63=0,"n/a",G25/G63)</f>
        <v>0.11697380584716296</v>
      </c>
    </row>
    <row r="26" spans="2:15" x14ac:dyDescent="0.2">
      <c r="C26" s="5" t="s">
        <v>21</v>
      </c>
      <c r="E26" s="22">
        <v>2045104.93</v>
      </c>
      <c r="F26" s="26"/>
      <c r="G26" s="22">
        <v>1009793.73</v>
      </c>
      <c r="H26" s="27"/>
      <c r="I26" s="22">
        <f>E26-G26</f>
        <v>1035311.2</v>
      </c>
      <c r="K26" s="23" t="str">
        <f>IF(G26=0,"n/a",IF(AND(I26/G26&lt;1,I26/G26&gt;-1),I26/G26,"n/a"))</f>
        <v>n/a</v>
      </c>
      <c r="M26" s="24">
        <f>IF(E64=0,"n/a",E26/E64)</f>
        <v>7.1676030101687119E-2</v>
      </c>
      <c r="N26" s="19"/>
      <c r="O26" s="24">
        <f>IF(G64=0,"n/a",G26/G64)</f>
        <v>7.220696842330622E-2</v>
      </c>
    </row>
    <row r="27" spans="2:15" ht="6.95" customHeight="1" x14ac:dyDescent="0.2">
      <c r="E27" s="20"/>
      <c r="F27" s="28"/>
      <c r="G27" s="20"/>
      <c r="H27" s="28"/>
      <c r="I27" s="20"/>
      <c r="K27" s="25"/>
      <c r="M27" s="19"/>
      <c r="N27" s="19"/>
      <c r="O27" s="19"/>
    </row>
    <row r="28" spans="2:15" x14ac:dyDescent="0.2">
      <c r="C28" s="5" t="s">
        <v>22</v>
      </c>
      <c r="E28" s="22">
        <f>SUM(E25:E26)</f>
        <v>3220413.0300000003</v>
      </c>
      <c r="F28" s="26"/>
      <c r="G28" s="22">
        <f>SUM(G25:G26)</f>
        <v>1595650.72</v>
      </c>
      <c r="H28" s="27"/>
      <c r="I28" s="22">
        <f>E28-G28</f>
        <v>1624762.3100000003</v>
      </c>
      <c r="K28" s="23" t="str">
        <f>IF(G28=0,"n/a",IF(AND(I28/G28&lt;1,I28/G28&gt;-1),I28/G28,"n/a"))</f>
        <v>n/a</v>
      </c>
      <c r="M28" s="24">
        <f>IF(E66=0,"n/a",E28/E66)</f>
        <v>8.4290036381666697E-2</v>
      </c>
      <c r="N28" s="19"/>
      <c r="O28" s="24">
        <f>IF(G66=0,"n/a",G28/G66)</f>
        <v>8.4011865535375124E-2</v>
      </c>
    </row>
    <row r="29" spans="2:15" ht="6.95" customHeight="1" x14ac:dyDescent="0.2">
      <c r="E29" s="20"/>
      <c r="F29" s="28"/>
      <c r="G29" s="20"/>
      <c r="H29" s="28"/>
      <c r="I29" s="20"/>
      <c r="K29" s="25"/>
      <c r="M29" s="19"/>
      <c r="N29" s="19"/>
      <c r="O29" s="19"/>
    </row>
    <row r="30" spans="2:15" x14ac:dyDescent="0.2">
      <c r="C30" s="5" t="s">
        <v>23</v>
      </c>
      <c r="E30" s="20">
        <f>E22+E28</f>
        <v>123021055.89</v>
      </c>
      <c r="F30" s="28"/>
      <c r="G30" s="20">
        <f>G22+G28</f>
        <v>123222699.04999998</v>
      </c>
      <c r="H30" s="28"/>
      <c r="I30" s="20">
        <f>E30-G30</f>
        <v>-201643.15999998152</v>
      </c>
      <c r="K30" s="17">
        <f>IF(G30=0,"n/a",IF(AND(I30/G30&lt;1,I30/G30&gt;-1),I30/G30,"n/a"))</f>
        <v>-1.6364124593485892E-3</v>
      </c>
      <c r="M30" s="18">
        <f>IF(E68=0,"n/a",E30/E68)</f>
        <v>0.76048287398241776</v>
      </c>
      <c r="N30" s="19"/>
      <c r="O30" s="18">
        <f>IF(G68=0,"n/a",G30/G68)</f>
        <v>0.72588790428499284</v>
      </c>
    </row>
    <row r="31" spans="2:15" ht="6.95" customHeight="1" x14ac:dyDescent="0.2">
      <c r="E31" s="20"/>
      <c r="F31" s="28"/>
      <c r="G31" s="20"/>
      <c r="H31" s="28"/>
      <c r="I31" s="20"/>
      <c r="K31" s="25"/>
      <c r="M31" s="29"/>
      <c r="N31" s="29"/>
      <c r="O31" s="29"/>
    </row>
    <row r="32" spans="2:15" x14ac:dyDescent="0.2">
      <c r="B32" s="5" t="s">
        <v>24</v>
      </c>
      <c r="E32" s="20">
        <v>-4390300.01</v>
      </c>
      <c r="F32" s="28"/>
      <c r="G32" s="20">
        <v>-18622593.449999999</v>
      </c>
      <c r="H32" s="28"/>
      <c r="I32" s="20">
        <f>E32-G32</f>
        <v>14232293.439999999</v>
      </c>
      <c r="K32" s="17">
        <f>IF(G32=0,"n/a",IF(AND(I32/G32&lt;1,I32/G32&gt;-1),I32/G32,"n/a"))</f>
        <v>-0.76424873249864134</v>
      </c>
      <c r="M32" s="29"/>
      <c r="N32" s="29"/>
      <c r="O32" s="29"/>
    </row>
    <row r="33" spans="1:15" x14ac:dyDescent="0.2">
      <c r="B33" s="5" t="s">
        <v>25</v>
      </c>
      <c r="E33" s="22">
        <v>2436066.2000000002</v>
      </c>
      <c r="F33" s="26"/>
      <c r="G33" s="22">
        <v>289202.34999999998</v>
      </c>
      <c r="H33" s="27"/>
      <c r="I33" s="22">
        <f>E33-G33</f>
        <v>2146863.85</v>
      </c>
      <c r="K33" s="23" t="str">
        <f>IF(G33=0,"n/a",IF(AND(I33/G33&lt;1,I33/G33&gt;-1),I33/G33,"n/a"))</f>
        <v>n/a</v>
      </c>
    </row>
    <row r="34" spans="1:15" ht="6.95" customHeight="1" x14ac:dyDescent="0.2">
      <c r="E34" s="30"/>
      <c r="F34" s="28"/>
      <c r="G34" s="30"/>
      <c r="H34" s="28"/>
      <c r="I34" s="30"/>
      <c r="K34" s="31"/>
      <c r="M34" s="29"/>
      <c r="N34" s="29"/>
      <c r="O34" s="29"/>
    </row>
    <row r="35" spans="1:15" ht="12.75" thickBot="1" x14ac:dyDescent="0.25">
      <c r="C35" s="5" t="s">
        <v>26</v>
      </c>
      <c r="E35" s="32">
        <f>SUM(E30:E33)</f>
        <v>121066822.08</v>
      </c>
      <c r="F35" s="33"/>
      <c r="G35" s="32">
        <f>SUM(G30:G33)</f>
        <v>104889307.94999997</v>
      </c>
      <c r="H35" s="28"/>
      <c r="I35" s="32">
        <f>E35-G35</f>
        <v>16177514.130000025</v>
      </c>
      <c r="K35" s="34">
        <f>IF(G35=0,"n/a",IF(AND(I35/G35&lt;1,I35/G35&gt;-1),I35/G35,"n/a"))</f>
        <v>0.15423415833491566</v>
      </c>
    </row>
    <row r="36" spans="1:15" ht="12.75" thickTop="1" x14ac:dyDescent="0.2">
      <c r="E36" s="30"/>
      <c r="F36" s="28"/>
      <c r="G36" s="30"/>
      <c r="H36" s="16"/>
      <c r="I36" s="30"/>
    </row>
    <row r="37" spans="1:15" x14ac:dyDescent="0.2">
      <c r="C37" s="5" t="s">
        <v>37</v>
      </c>
      <c r="E37" s="14">
        <v>6042890.2300000004</v>
      </c>
      <c r="F37" s="14"/>
      <c r="G37" s="14">
        <v>5552356.2599999998</v>
      </c>
      <c r="H37" s="16"/>
      <c r="I37" s="30"/>
    </row>
    <row r="38" spans="1:15" x14ac:dyDescent="0.2">
      <c r="C38" s="5" t="s">
        <v>38</v>
      </c>
      <c r="E38" s="20">
        <v>2230587.9700000002</v>
      </c>
      <c r="F38" s="30"/>
      <c r="G38" s="20">
        <v>2562497.9700000002</v>
      </c>
      <c r="H38" s="16"/>
      <c r="I38" s="30"/>
    </row>
    <row r="39" spans="1:15" x14ac:dyDescent="0.2">
      <c r="C39" s="5" t="s">
        <v>39</v>
      </c>
      <c r="E39" s="20">
        <v>704676.39</v>
      </c>
      <c r="F39" s="16"/>
      <c r="G39" s="20">
        <v>747857.56</v>
      </c>
      <c r="H39" s="16"/>
      <c r="I39" s="30"/>
    </row>
    <row r="40" spans="1:15" x14ac:dyDescent="0.2">
      <c r="C40" s="5" t="s">
        <v>40</v>
      </c>
      <c r="E40" s="20">
        <v>0</v>
      </c>
      <c r="F40" s="16"/>
      <c r="G40" s="20">
        <v>-4826.24</v>
      </c>
      <c r="H40" s="16"/>
      <c r="I40" s="30"/>
    </row>
    <row r="41" spans="1:15" x14ac:dyDescent="0.2">
      <c r="C41" s="5" t="s">
        <v>27</v>
      </c>
      <c r="E41" s="20">
        <v>2827835.6</v>
      </c>
      <c r="F41" s="16"/>
      <c r="G41" s="20">
        <v>3676628.41</v>
      </c>
      <c r="H41" s="16"/>
      <c r="I41" s="30"/>
    </row>
    <row r="42" spans="1:15" x14ac:dyDescent="0.2">
      <c r="C42" s="5" t="s">
        <v>28</v>
      </c>
      <c r="E42" s="20">
        <v>0</v>
      </c>
      <c r="F42" s="16"/>
      <c r="G42" s="35">
        <v>-18.420000000000002</v>
      </c>
      <c r="H42" s="16"/>
      <c r="I42" s="30"/>
    </row>
    <row r="43" spans="1:15" x14ac:dyDescent="0.2">
      <c r="C43" s="5" t="s">
        <v>29</v>
      </c>
      <c r="E43" s="20">
        <v>2320852.7599999998</v>
      </c>
      <c r="F43" s="16"/>
      <c r="G43" s="35">
        <v>1670624.69</v>
      </c>
      <c r="H43" s="16"/>
      <c r="I43" s="30"/>
    </row>
    <row r="44" spans="1:15" x14ac:dyDescent="0.2">
      <c r="C44" s="5" t="s">
        <v>41</v>
      </c>
      <c r="E44" s="20">
        <v>-1361741.51</v>
      </c>
      <c r="F44" s="16"/>
      <c r="G44" s="36">
        <v>0</v>
      </c>
      <c r="H44" s="16"/>
      <c r="I44" s="30"/>
    </row>
    <row r="45" spans="1:15" x14ac:dyDescent="0.2">
      <c r="E45" s="37"/>
      <c r="F45" s="16"/>
      <c r="G45" s="16"/>
      <c r="H45" s="16"/>
      <c r="I45" s="16"/>
    </row>
    <row r="46" spans="1:15" ht="12.75" x14ac:dyDescent="0.2">
      <c r="A46" s="3" t="s">
        <v>30</v>
      </c>
      <c r="E46" s="37"/>
      <c r="F46" s="16"/>
      <c r="G46" s="16"/>
      <c r="H46" s="16"/>
      <c r="I46" s="16"/>
    </row>
    <row r="47" spans="1:15" x14ac:dyDescent="0.2">
      <c r="B47" s="13" t="s">
        <v>31</v>
      </c>
      <c r="E47" s="37"/>
      <c r="F47" s="16"/>
      <c r="G47" s="16"/>
      <c r="H47" s="16"/>
      <c r="I47" s="16"/>
    </row>
    <row r="48" spans="1:15" x14ac:dyDescent="0.2">
      <c r="C48" s="5" t="s">
        <v>10</v>
      </c>
      <c r="E48" s="37">
        <v>82128469</v>
      </c>
      <c r="F48" s="16"/>
      <c r="G48" s="37">
        <v>104050459</v>
      </c>
      <c r="H48" s="38"/>
      <c r="I48" s="37">
        <f>E48-G48</f>
        <v>-21921990</v>
      </c>
      <c r="K48" s="17">
        <f>IF(G48=0,"n/a",IF(AND(I48/G48&lt;1,I48/G48&gt;-1),I48/G48,"n/a"))</f>
        <v>-0.21068614411398223</v>
      </c>
    </row>
    <row r="49" spans="2:15" x14ac:dyDescent="0.2">
      <c r="C49" s="5" t="s">
        <v>11</v>
      </c>
      <c r="E49" s="37">
        <v>33970229</v>
      </c>
      <c r="F49" s="16"/>
      <c r="G49" s="37">
        <v>41057294</v>
      </c>
      <c r="H49" s="38"/>
      <c r="I49" s="37">
        <f>E49-G49</f>
        <v>-7087065</v>
      </c>
      <c r="K49" s="17">
        <f>IF(G49=0,"n/a",IF(AND(I49/G49&lt;1,I49/G49&gt;-1),I49/G49,"n/a"))</f>
        <v>-0.17261403053011726</v>
      </c>
    </row>
    <row r="50" spans="2:15" x14ac:dyDescent="0.2">
      <c r="C50" s="5" t="s">
        <v>12</v>
      </c>
      <c r="E50" s="39">
        <v>2638409</v>
      </c>
      <c r="F50" s="16"/>
      <c r="G50" s="39">
        <v>3002916</v>
      </c>
      <c r="H50" s="38"/>
      <c r="I50" s="39">
        <f>E50-G50</f>
        <v>-364507</v>
      </c>
      <c r="K50" s="23">
        <f>IF(G50=0,"n/a",IF(AND(I50/G50&lt;1,I50/G50&gt;-1),I50/G50,"n/a"))</f>
        <v>-0.12138434774732293</v>
      </c>
    </row>
    <row r="51" spans="2:15" ht="6.95" customHeight="1" x14ac:dyDescent="0.2">
      <c r="E51" s="37"/>
      <c r="F51" s="16"/>
      <c r="G51" s="37"/>
      <c r="H51" s="16"/>
      <c r="I51" s="37"/>
      <c r="K51" s="25"/>
      <c r="M51" s="29"/>
      <c r="N51" s="29"/>
      <c r="O51" s="29"/>
    </row>
    <row r="52" spans="2:15" x14ac:dyDescent="0.2">
      <c r="C52" s="5" t="s">
        <v>13</v>
      </c>
      <c r="E52" s="37">
        <f>SUM(E48:E50)</f>
        <v>118737107</v>
      </c>
      <c r="F52" s="16"/>
      <c r="G52" s="37">
        <f>SUM(G48:G50)</f>
        <v>148110669</v>
      </c>
      <c r="H52" s="38"/>
      <c r="I52" s="37">
        <f>E52-G52</f>
        <v>-29373562</v>
      </c>
      <c r="K52" s="17">
        <f>IF(G52=0,"n/a",IF(AND(I52/G52&lt;1,I52/G52&gt;-1),I52/G52,"n/a"))</f>
        <v>-0.19832171577052293</v>
      </c>
    </row>
    <row r="53" spans="2:15" ht="6.95" customHeight="1" x14ac:dyDescent="0.2">
      <c r="E53" s="37"/>
      <c r="F53" s="16"/>
      <c r="G53" s="37"/>
      <c r="H53" s="16"/>
      <c r="I53" s="37"/>
      <c r="K53" s="25"/>
      <c r="M53" s="29"/>
      <c r="N53" s="29"/>
      <c r="O53" s="29"/>
    </row>
    <row r="54" spans="2:15" x14ac:dyDescent="0.2">
      <c r="B54" s="13" t="s">
        <v>32</v>
      </c>
      <c r="E54" s="37"/>
      <c r="F54" s="16"/>
      <c r="G54" s="37"/>
      <c r="H54" s="38"/>
      <c r="I54" s="37"/>
      <c r="K54" s="25"/>
    </row>
    <row r="55" spans="2:15" x14ac:dyDescent="0.2">
      <c r="C55" s="5" t="s">
        <v>15</v>
      </c>
      <c r="E55" s="37">
        <v>4728693</v>
      </c>
      <c r="F55" s="16"/>
      <c r="G55" s="37">
        <v>2568169</v>
      </c>
      <c r="H55" s="38"/>
      <c r="I55" s="37">
        <f>E55-G55</f>
        <v>2160524</v>
      </c>
      <c r="K55" s="17">
        <f>IF(G55=0,"n/a",IF(AND(I55/G55&lt;1,I55/G55&gt;-1),I55/G55,"n/a"))</f>
        <v>0.8412701812069221</v>
      </c>
    </row>
    <row r="56" spans="2:15" x14ac:dyDescent="0.2">
      <c r="C56" s="5" t="s">
        <v>16</v>
      </c>
      <c r="E56" s="39">
        <v>94899</v>
      </c>
      <c r="F56" s="16"/>
      <c r="G56" s="39">
        <v>82449</v>
      </c>
      <c r="H56" s="38"/>
      <c r="I56" s="39">
        <f>E56-G56</f>
        <v>12450</v>
      </c>
      <c r="K56" s="23">
        <f>IF(G56=0,"n/a",IF(AND(I56/G56&lt;1,I56/G56&gt;-1),I56/G56,"n/a"))</f>
        <v>0.15100243787068371</v>
      </c>
    </row>
    <row r="57" spans="2:15" ht="6.95" customHeight="1" x14ac:dyDescent="0.2">
      <c r="E57" s="37"/>
      <c r="F57" s="16"/>
      <c r="G57" s="37"/>
      <c r="H57" s="16"/>
      <c r="I57" s="37"/>
      <c r="K57" s="25"/>
      <c r="M57" s="29"/>
      <c r="N57" s="29"/>
      <c r="O57" s="29"/>
    </row>
    <row r="58" spans="2:15" x14ac:dyDescent="0.2">
      <c r="C58" s="5" t="s">
        <v>17</v>
      </c>
      <c r="E58" s="39">
        <f>SUM(E55:E56)</f>
        <v>4823592</v>
      </c>
      <c r="F58" s="16"/>
      <c r="G58" s="39">
        <f>SUM(G55:G56)</f>
        <v>2650618</v>
      </c>
      <c r="H58" s="38"/>
      <c r="I58" s="39">
        <f>E58-G58</f>
        <v>2172974</v>
      </c>
      <c r="K58" s="23">
        <f>IF(G58=0,"n/a",IF(AND(I58/G58&lt;1,I58/G58&gt;-1),I58/G58,"n/a"))</f>
        <v>0.81979900536403205</v>
      </c>
    </row>
    <row r="59" spans="2:15" ht="6.95" customHeight="1" x14ac:dyDescent="0.2">
      <c r="E59" s="37"/>
      <c r="F59" s="16"/>
      <c r="G59" s="37"/>
      <c r="H59" s="16"/>
      <c r="I59" s="37"/>
      <c r="K59" s="25"/>
      <c r="M59" s="29"/>
      <c r="N59" s="29"/>
      <c r="O59" s="29"/>
    </row>
    <row r="60" spans="2:15" x14ac:dyDescent="0.2">
      <c r="C60" s="5" t="s">
        <v>33</v>
      </c>
      <c r="E60" s="37">
        <f>E52+E58</f>
        <v>123560699</v>
      </c>
      <c r="F60" s="16"/>
      <c r="G60" s="37">
        <f>G52+G58</f>
        <v>150761287</v>
      </c>
      <c r="H60" s="38"/>
      <c r="I60" s="37">
        <f>E60-G60</f>
        <v>-27200588</v>
      </c>
      <c r="K60" s="17">
        <f>IF(G60=0,"n/a",IF(AND(I60/G60&lt;1,I60/G60&gt;-1),I60/G60,"n/a"))</f>
        <v>-0.18042156936481976</v>
      </c>
    </row>
    <row r="61" spans="2:15" ht="6.95" customHeight="1" x14ac:dyDescent="0.2">
      <c r="E61" s="37"/>
      <c r="F61" s="16"/>
      <c r="G61" s="37"/>
      <c r="H61" s="16"/>
      <c r="I61" s="37"/>
      <c r="K61" s="25"/>
      <c r="M61" s="29"/>
      <c r="N61" s="29"/>
      <c r="O61" s="29"/>
    </row>
    <row r="62" spans="2:15" x14ac:dyDescent="0.2">
      <c r="B62" s="13" t="s">
        <v>34</v>
      </c>
      <c r="E62" s="37"/>
      <c r="F62" s="16"/>
      <c r="G62" s="37"/>
      <c r="H62" s="38"/>
      <c r="I62" s="37"/>
      <c r="K62" s="25"/>
    </row>
    <row r="63" spans="2:15" x14ac:dyDescent="0.2">
      <c r="C63" s="5" t="s">
        <v>20</v>
      </c>
      <c r="E63" s="37">
        <v>9673711</v>
      </c>
      <c r="F63" s="16"/>
      <c r="G63" s="37">
        <v>5008446</v>
      </c>
      <c r="H63" s="38"/>
      <c r="I63" s="37">
        <f>E63-G63</f>
        <v>4665265</v>
      </c>
      <c r="K63" s="17">
        <f>IF(G63=0,"n/a",IF(AND(I63/G63&lt;1,I63/G63&gt;-1),I63/G63,"n/a"))</f>
        <v>0.93147954475300321</v>
      </c>
    </row>
    <row r="64" spans="2:15" x14ac:dyDescent="0.2">
      <c r="C64" s="5" t="s">
        <v>21</v>
      </c>
      <c r="E64" s="39">
        <v>28532620</v>
      </c>
      <c r="F64" s="16"/>
      <c r="G64" s="39">
        <v>13984713</v>
      </c>
      <c r="H64" s="38"/>
      <c r="I64" s="39">
        <f>E64-G64</f>
        <v>14547907</v>
      </c>
      <c r="K64" s="23" t="str">
        <f>IF(G64=0,"n/a",IF(AND(I64/G64&lt;1,I64/G64&gt;-1),I64/G64,"n/a"))</f>
        <v>n/a</v>
      </c>
    </row>
    <row r="65" spans="1:15" ht="6.95" customHeight="1" x14ac:dyDescent="0.2">
      <c r="E65" s="37"/>
      <c r="F65" s="16"/>
      <c r="G65" s="37"/>
      <c r="H65" s="16"/>
      <c r="I65" s="37"/>
      <c r="K65" s="25"/>
      <c r="M65" s="29"/>
      <c r="N65" s="29"/>
      <c r="O65" s="29"/>
    </row>
    <row r="66" spans="1:15" x14ac:dyDescent="0.2">
      <c r="C66" s="5" t="s">
        <v>22</v>
      </c>
      <c r="E66" s="39">
        <f>SUM(E63:E64)</f>
        <v>38206331</v>
      </c>
      <c r="F66" s="16"/>
      <c r="G66" s="39">
        <f>SUM(G63:G64)</f>
        <v>18993159</v>
      </c>
      <c r="H66" s="38"/>
      <c r="I66" s="39">
        <f>E66-G66</f>
        <v>19213172</v>
      </c>
      <c r="K66" s="23" t="str">
        <f>IF(G66=0,"n/a",IF(AND(I66/G66&lt;1,I66/G66&gt;-1),I66/G66,"n/a"))</f>
        <v>n/a</v>
      </c>
    </row>
    <row r="67" spans="1:15" ht="6.95" customHeight="1" x14ac:dyDescent="0.2">
      <c r="E67" s="37"/>
      <c r="F67" s="16"/>
      <c r="G67" s="37"/>
      <c r="H67" s="16"/>
      <c r="I67" s="37"/>
      <c r="K67" s="25"/>
      <c r="M67" s="29"/>
      <c r="N67" s="29"/>
      <c r="O67" s="29"/>
    </row>
    <row r="68" spans="1:15" ht="12.75" thickBot="1" x14ac:dyDescent="0.25">
      <c r="C68" s="5" t="s">
        <v>35</v>
      </c>
      <c r="E68" s="40">
        <f>E60+E66</f>
        <v>161767030</v>
      </c>
      <c r="F68" s="16"/>
      <c r="G68" s="40">
        <f>G60+G66</f>
        <v>169754446</v>
      </c>
      <c r="H68" s="38"/>
      <c r="I68" s="40">
        <f>E68-G68</f>
        <v>-7987416</v>
      </c>
      <c r="K68" s="34">
        <f>IF(G68=0,"n/a",IF(AND(I68/G68&lt;1,I68/G68&gt;-1),I68/G68,"n/a"))</f>
        <v>-4.705276467398091E-2</v>
      </c>
    </row>
    <row r="69" spans="1:15" ht="12.75" thickTop="1" x14ac:dyDescent="0.2"/>
    <row r="70" spans="1:15" ht="12.75" x14ac:dyDescent="0.2">
      <c r="A70" s="5" t="s">
        <v>3</v>
      </c>
      <c r="C70" s="43" t="s">
        <v>36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E44" sqref="E44"/>
      <selection pane="topRight" activeCell="E44" sqref="E44"/>
      <selection pane="bottomLeft" activeCell="E44" sqref="E44"/>
      <selection pane="bottomRight" activeCell="Q51" sqref="Q51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45" t="s">
        <v>0</v>
      </c>
      <c r="F1" s="45"/>
      <c r="G1" s="45"/>
      <c r="H1" s="45"/>
      <c r="I1" s="45"/>
      <c r="J1" s="45"/>
      <c r="K1" s="45"/>
      <c r="M1" s="2"/>
      <c r="N1" s="2"/>
      <c r="O1" s="2"/>
    </row>
    <row r="2" spans="1:15" s="1" customFormat="1" ht="15" x14ac:dyDescent="0.25">
      <c r="E2" s="45" t="s">
        <v>1</v>
      </c>
      <c r="F2" s="45"/>
      <c r="G2" s="45"/>
      <c r="H2" s="45"/>
      <c r="I2" s="45"/>
      <c r="J2" s="45"/>
      <c r="K2" s="45"/>
      <c r="M2" s="2"/>
      <c r="N2" s="2"/>
      <c r="O2" s="2"/>
    </row>
    <row r="3" spans="1:15" s="1" customFormat="1" ht="15" x14ac:dyDescent="0.25">
      <c r="E3" s="45" t="s">
        <v>46</v>
      </c>
      <c r="F3" s="45"/>
      <c r="G3" s="45"/>
      <c r="H3" s="45"/>
      <c r="I3" s="45"/>
      <c r="J3" s="45"/>
      <c r="K3" s="45"/>
      <c r="M3" s="2"/>
      <c r="N3" s="2"/>
      <c r="O3" s="2"/>
    </row>
    <row r="4" spans="1:15" s="3" customFormat="1" ht="12.75" x14ac:dyDescent="0.2">
      <c r="E4" s="46" t="s">
        <v>2</v>
      </c>
      <c r="F4" s="46"/>
      <c r="G4" s="46"/>
      <c r="H4" s="46"/>
      <c r="I4" s="46"/>
      <c r="J4" s="46"/>
      <c r="K4" s="46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47" t="s">
        <v>44</v>
      </c>
      <c r="J6" s="47"/>
      <c r="K6" s="47"/>
      <c r="M6" s="42" t="s">
        <v>4</v>
      </c>
      <c r="N6" s="42"/>
      <c r="O6" s="42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2020</v>
      </c>
      <c r="G8" s="11">
        <f>E8-1</f>
        <v>2019</v>
      </c>
      <c r="I8" s="11" t="s">
        <v>7</v>
      </c>
      <c r="K8" s="12" t="s">
        <v>8</v>
      </c>
      <c r="M8" s="12">
        <f>E8</f>
        <v>2020</v>
      </c>
      <c r="N8" s="10"/>
      <c r="O8" s="12">
        <f>G8</f>
        <v>2019</v>
      </c>
    </row>
    <row r="9" spans="1:15" x14ac:dyDescent="0.2">
      <c r="B9" s="13" t="s">
        <v>9</v>
      </c>
    </row>
    <row r="10" spans="1:15" x14ac:dyDescent="0.2">
      <c r="C10" s="5" t="s">
        <v>10</v>
      </c>
      <c r="E10" s="14">
        <v>83670545.219999999</v>
      </c>
      <c r="F10" s="15"/>
      <c r="G10" s="14">
        <v>69515030.540000007</v>
      </c>
      <c r="H10" s="16"/>
      <c r="I10" s="14">
        <f>E10-G10</f>
        <v>14155514.679999992</v>
      </c>
      <c r="K10" s="17">
        <f>IF(G10=0,"n/a",IF(AND(I10/G10&lt;1,I10/G10&gt;-1),I10/G10,"n/a"))</f>
        <v>0.20363243128915398</v>
      </c>
      <c r="M10" s="18">
        <f>IF(E48=0,"n/a",E10/E48)</f>
        <v>1.0456909243717558</v>
      </c>
      <c r="N10" s="19"/>
      <c r="O10" s="18">
        <f>IF(G48=0,"n/a",G10/G48)</f>
        <v>0.94474695158024169</v>
      </c>
    </row>
    <row r="11" spans="1:15" x14ac:dyDescent="0.2">
      <c r="C11" s="5" t="s">
        <v>11</v>
      </c>
      <c r="E11" s="20">
        <v>27955118.039999999</v>
      </c>
      <c r="F11" s="16"/>
      <c r="G11" s="20">
        <v>22984749.5</v>
      </c>
      <c r="H11" s="16"/>
      <c r="I11" s="20">
        <f>E11-G11</f>
        <v>4970368.5399999991</v>
      </c>
      <c r="K11" s="17">
        <f>IF(G11=0,"n/a",IF(AND(I11/G11&lt;1,I11/G11&gt;-1),I11/G11,"n/a"))</f>
        <v>0.21624636544331272</v>
      </c>
      <c r="M11" s="21">
        <f>IF(E49=0,"n/a",E11/E49)</f>
        <v>0.88482226637048</v>
      </c>
      <c r="N11" s="19"/>
      <c r="O11" s="21">
        <f>IF(G49=0,"n/a",G11/G49)</f>
        <v>0.71818735160958058</v>
      </c>
    </row>
    <row r="12" spans="1:15" x14ac:dyDescent="0.2">
      <c r="C12" s="5" t="s">
        <v>12</v>
      </c>
      <c r="E12" s="22">
        <v>2203561.87</v>
      </c>
      <c r="F12" s="16"/>
      <c r="G12" s="22">
        <v>1655490.1</v>
      </c>
      <c r="H12" s="16"/>
      <c r="I12" s="22">
        <f>E12-G12</f>
        <v>548071.77</v>
      </c>
      <c r="K12" s="23">
        <f>IF(G12=0,"n/a",IF(AND(I12/G12&lt;1,I12/G12&gt;-1),I12/G12,"n/a"))</f>
        <v>0.33106315163104871</v>
      </c>
      <c r="M12" s="24">
        <f>IF(E50=0,"n/a",E12/E50)</f>
        <v>0.79056198104570108</v>
      </c>
      <c r="N12" s="19"/>
      <c r="O12" s="24">
        <f>IF(G50=0,"n/a",G12/G50)</f>
        <v>0.67162048732635848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13</v>
      </c>
      <c r="E14" s="20">
        <f>SUM(E10:E12)</f>
        <v>113829225.13</v>
      </c>
      <c r="F14" s="16"/>
      <c r="G14" s="20">
        <f>SUM(G10:G12)</f>
        <v>94155270.140000001</v>
      </c>
      <c r="H14" s="16"/>
      <c r="I14" s="20">
        <f>E14-G14</f>
        <v>19673954.989999995</v>
      </c>
      <c r="K14" s="17">
        <f>IF(G14=0,"n/a",IF(AND(I14/G14&lt;1,I14/G14&gt;-1),I14/G14,"n/a"))</f>
        <v>0.2089522441043043</v>
      </c>
      <c r="M14" s="21">
        <f>IF(E52=0,"n/a",E14/E52)</f>
        <v>0.99504559665986192</v>
      </c>
      <c r="N14" s="19"/>
      <c r="O14" s="21">
        <f>IF(G52=0,"n/a",G14/G52)</f>
        <v>0.87140998386144641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14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15</v>
      </c>
      <c r="E17" s="20">
        <v>1820731.25</v>
      </c>
      <c r="F17" s="16"/>
      <c r="G17" s="20">
        <v>1866995.3</v>
      </c>
      <c r="H17" s="16"/>
      <c r="I17" s="20">
        <f>E17-G17</f>
        <v>-46264.050000000047</v>
      </c>
      <c r="K17" s="17">
        <f>IF(G17=0,"n/a",IF(AND(I17/G17&lt;1,I17/G17&gt;-1),I17/G17,"n/a"))</f>
        <v>-2.4779949901320077E-2</v>
      </c>
      <c r="M17" s="21">
        <f>IF(E55=0,"n/a",E17/E55)</f>
        <v>0.60689342365080445</v>
      </c>
      <c r="N17" s="19"/>
      <c r="O17" s="21">
        <f>IF(G55=0,"n/a",G17/G55)</f>
        <v>0.34775491691672672</v>
      </c>
    </row>
    <row r="18" spans="2:15" x14ac:dyDescent="0.2">
      <c r="C18" s="5" t="s">
        <v>16</v>
      </c>
      <c r="E18" s="22">
        <v>38821.03</v>
      </c>
      <c r="F18" s="26"/>
      <c r="G18" s="22">
        <v>69819.62</v>
      </c>
      <c r="H18" s="27"/>
      <c r="I18" s="22">
        <f>E18-G18</f>
        <v>-30998.589999999997</v>
      </c>
      <c r="K18" s="23">
        <f>IF(G18=0,"n/a",IF(AND(I18/G18&lt;1,I18/G18&gt;-1),I18/G18,"n/a"))</f>
        <v>-0.44398107580648533</v>
      </c>
      <c r="M18" s="24">
        <f>IF(E56=0,"n/a",E18/E56)</f>
        <v>0.62569151422354741</v>
      </c>
      <c r="N18" s="19"/>
      <c r="O18" s="24">
        <f>IF(G56=0,"n/a",G18/G56)</f>
        <v>0.39265094254735228</v>
      </c>
    </row>
    <row r="19" spans="2:15" ht="6.95" customHeight="1" x14ac:dyDescent="0.2">
      <c r="E19" s="20"/>
      <c r="F19" s="28"/>
      <c r="G19" s="20"/>
      <c r="H19" s="28"/>
      <c r="I19" s="20"/>
      <c r="K19" s="25"/>
      <c r="M19" s="19"/>
      <c r="N19" s="19"/>
      <c r="O19" s="19"/>
    </row>
    <row r="20" spans="2:15" x14ac:dyDescent="0.2">
      <c r="C20" s="5" t="s">
        <v>17</v>
      </c>
      <c r="E20" s="22">
        <f>SUM(E17:E18)</f>
        <v>1859552.28</v>
      </c>
      <c r="F20" s="26"/>
      <c r="G20" s="22">
        <f>SUM(G17:G18)</f>
        <v>1936814.92</v>
      </c>
      <c r="H20" s="27"/>
      <c r="I20" s="22">
        <f>E20-G20</f>
        <v>-77262.639999999898</v>
      </c>
      <c r="K20" s="23">
        <f>IF(G20=0,"n/a",IF(AND(I20/G20&lt;1,I20/G20&gt;-1),I20/G20,"n/a"))</f>
        <v>-3.9891596869772103E-2</v>
      </c>
      <c r="M20" s="24">
        <f>IF(E58=0,"n/a",E20/E58)</f>
        <v>0.60727431143495259</v>
      </c>
      <c r="N20" s="19"/>
      <c r="O20" s="24">
        <f>IF(G58=0,"n/a",G20/G58)</f>
        <v>0.34919423797887178</v>
      </c>
    </row>
    <row r="21" spans="2:15" ht="6.95" customHeight="1" x14ac:dyDescent="0.2">
      <c r="E21" s="20"/>
      <c r="F21" s="28"/>
      <c r="G21" s="20"/>
      <c r="H21" s="28"/>
      <c r="I21" s="20"/>
      <c r="K21" s="25"/>
      <c r="M21" s="19"/>
      <c r="N21" s="19"/>
      <c r="O21" s="19"/>
    </row>
    <row r="22" spans="2:15" x14ac:dyDescent="0.2">
      <c r="C22" s="5" t="s">
        <v>18</v>
      </c>
      <c r="E22" s="20">
        <f>E14+E20</f>
        <v>115688777.41</v>
      </c>
      <c r="F22" s="28"/>
      <c r="G22" s="20">
        <f>G14+G20</f>
        <v>96092085.060000002</v>
      </c>
      <c r="H22" s="28"/>
      <c r="I22" s="20">
        <f>E22-G22</f>
        <v>19596692.349999994</v>
      </c>
      <c r="K22" s="17">
        <f>IF(G22=0,"n/a",IF(AND(I22/G22&lt;1,I22/G22&gt;-1),I22/G22,"n/a"))</f>
        <v>0.20393659204880191</v>
      </c>
      <c r="M22" s="21">
        <f>IF(E60=0,"n/a",E22/E60)</f>
        <v>0.9849364129093231</v>
      </c>
      <c r="N22" s="19"/>
      <c r="O22" s="21">
        <f>IF(G60=0,"n/a",G22/G60)</f>
        <v>0.84591184369022177</v>
      </c>
    </row>
    <row r="23" spans="2:15" ht="6.95" customHeight="1" x14ac:dyDescent="0.2">
      <c r="E23" s="20"/>
      <c r="F23" s="28"/>
      <c r="G23" s="20"/>
      <c r="H23" s="28"/>
      <c r="I23" s="20"/>
      <c r="K23" s="25"/>
      <c r="M23" s="19"/>
      <c r="N23" s="19"/>
      <c r="O23" s="19"/>
    </row>
    <row r="24" spans="2:15" x14ac:dyDescent="0.2">
      <c r="B24" s="13" t="s">
        <v>19</v>
      </c>
      <c r="E24" s="20"/>
      <c r="F24" s="28"/>
      <c r="G24" s="20"/>
      <c r="H24" s="28"/>
      <c r="I24" s="20"/>
      <c r="K24" s="25"/>
      <c r="M24" s="19"/>
      <c r="N24" s="19"/>
      <c r="O24" s="19"/>
    </row>
    <row r="25" spans="2:15" x14ac:dyDescent="0.2">
      <c r="C25" s="5" t="s">
        <v>20</v>
      </c>
      <c r="E25" s="20">
        <v>137819.67000000001</v>
      </c>
      <c r="F25" s="28"/>
      <c r="G25" s="20">
        <v>647068.80000000005</v>
      </c>
      <c r="H25" s="28"/>
      <c r="I25" s="20">
        <f>E25-G25</f>
        <v>-509249.13</v>
      </c>
      <c r="K25" s="17">
        <f>IF(G25=0,"n/a",IF(AND(I25/G25&lt;1,I25/G25&gt;-1),I25/G25,"n/a"))</f>
        <v>-0.78700924847558706</v>
      </c>
      <c r="M25" s="21">
        <f>IF(E63=0,"n/a",E25/E63)</f>
        <v>0.2038698229928789</v>
      </c>
      <c r="N25" s="19"/>
      <c r="O25" s="21">
        <f>IF(G63=0,"n/a",G25/G63)</f>
        <v>0.11762320948156767</v>
      </c>
    </row>
    <row r="26" spans="2:15" x14ac:dyDescent="0.2">
      <c r="C26" s="5" t="s">
        <v>21</v>
      </c>
      <c r="E26" s="22">
        <v>96025.72</v>
      </c>
      <c r="F26" s="26"/>
      <c r="G26" s="22">
        <v>1249314.02</v>
      </c>
      <c r="H26" s="27"/>
      <c r="I26" s="22">
        <f>E26-G26</f>
        <v>-1153288.3</v>
      </c>
      <c r="K26" s="23">
        <f>IF(G26=0,"n/a",IF(AND(I26/G26&lt;1,I26/G26&gt;-1),I26/G26,"n/a"))</f>
        <v>-0.92313724294873445</v>
      </c>
      <c r="M26" s="24">
        <f>IF(E64=0,"n/a",E26/E64)</f>
        <v>9.7223119945245642E-2</v>
      </c>
      <c r="N26" s="19"/>
      <c r="O26" s="24">
        <f>IF(G64=0,"n/a",G26/G64)</f>
        <v>7.3544196516741517E-2</v>
      </c>
    </row>
    <row r="27" spans="2:15" ht="6.95" customHeight="1" x14ac:dyDescent="0.2">
      <c r="E27" s="20"/>
      <c r="F27" s="28"/>
      <c r="G27" s="20"/>
      <c r="H27" s="28"/>
      <c r="I27" s="20"/>
      <c r="K27" s="25"/>
      <c r="M27" s="19"/>
      <c r="N27" s="19"/>
      <c r="O27" s="19"/>
    </row>
    <row r="28" spans="2:15" x14ac:dyDescent="0.2">
      <c r="C28" s="5" t="s">
        <v>22</v>
      </c>
      <c r="E28" s="22">
        <f>SUM(E25:E26)</f>
        <v>233845.39</v>
      </c>
      <c r="F28" s="26"/>
      <c r="G28" s="22">
        <f>SUM(G25:G26)</f>
        <v>1896382.82</v>
      </c>
      <c r="H28" s="27"/>
      <c r="I28" s="22">
        <f>E28-G28</f>
        <v>-1662537.4300000002</v>
      </c>
      <c r="K28" s="23">
        <f>IF(G28=0,"n/a",IF(AND(I28/G28&lt;1,I28/G28&gt;-1),I28/G28,"n/a"))</f>
        <v>-0.87668872153144695</v>
      </c>
      <c r="M28" s="24">
        <f>IF(E66=0,"n/a",E28/E66)</f>
        <v>0.14055725724919488</v>
      </c>
      <c r="N28" s="19"/>
      <c r="O28" s="24">
        <f>IF(G66=0,"n/a",G28/G66)</f>
        <v>8.4326949983891744E-2</v>
      </c>
    </row>
    <row r="29" spans="2:15" ht="6.95" customHeight="1" x14ac:dyDescent="0.2">
      <c r="E29" s="20"/>
      <c r="F29" s="28"/>
      <c r="G29" s="20"/>
      <c r="H29" s="28"/>
      <c r="I29" s="20"/>
      <c r="K29" s="25"/>
      <c r="M29" s="19"/>
      <c r="N29" s="19"/>
      <c r="O29" s="19"/>
    </row>
    <row r="30" spans="2:15" x14ac:dyDescent="0.2">
      <c r="C30" s="5" t="s">
        <v>23</v>
      </c>
      <c r="E30" s="20">
        <f>E22+E28</f>
        <v>115922622.8</v>
      </c>
      <c r="F30" s="28"/>
      <c r="G30" s="20">
        <f>G22+G28</f>
        <v>97988467.879999995</v>
      </c>
      <c r="H30" s="28"/>
      <c r="I30" s="20">
        <f>E30-G30</f>
        <v>17934154.920000002</v>
      </c>
      <c r="K30" s="17">
        <f>IF(G30=0,"n/a",IF(AND(I30/G30&lt;1,I30/G30&gt;-1),I30/G30,"n/a"))</f>
        <v>0.18302311800571039</v>
      </c>
      <c r="M30" s="18">
        <f>IF(E68=0,"n/a",E30/E68)</f>
        <v>0.97314348286485208</v>
      </c>
      <c r="N30" s="19"/>
      <c r="O30" s="18">
        <f>IF(G68=0,"n/a",G30/G68)</f>
        <v>0.72005702082481693</v>
      </c>
    </row>
    <row r="31" spans="2:15" ht="6.95" customHeight="1" x14ac:dyDescent="0.2">
      <c r="E31" s="20"/>
      <c r="F31" s="28"/>
      <c r="G31" s="20"/>
      <c r="H31" s="28"/>
      <c r="I31" s="20"/>
      <c r="K31" s="25"/>
      <c r="M31" s="29"/>
      <c r="N31" s="29"/>
      <c r="O31" s="29"/>
    </row>
    <row r="32" spans="2:15" x14ac:dyDescent="0.2">
      <c r="B32" s="5" t="s">
        <v>24</v>
      </c>
      <c r="E32" s="20">
        <v>-1445739.58</v>
      </c>
      <c r="F32" s="28"/>
      <c r="G32" s="20">
        <v>-4710657.5999999996</v>
      </c>
      <c r="H32" s="28"/>
      <c r="I32" s="20">
        <f>E32-G32</f>
        <v>3264918.0199999996</v>
      </c>
      <c r="K32" s="17">
        <f>IF(G32=0,"n/a",IF(AND(I32/G32&lt;1,I32/G32&gt;-1),I32/G32,"n/a"))</f>
        <v>-0.69309177130598487</v>
      </c>
      <c r="M32" s="29"/>
      <c r="N32" s="29"/>
      <c r="O32" s="29"/>
    </row>
    <row r="33" spans="1:15" x14ac:dyDescent="0.2">
      <c r="B33" s="5" t="s">
        <v>25</v>
      </c>
      <c r="E33" s="22">
        <v>-885706.37</v>
      </c>
      <c r="F33" s="26"/>
      <c r="G33" s="22">
        <v>2848571.06</v>
      </c>
      <c r="H33" s="27"/>
      <c r="I33" s="22">
        <f>E33-G33</f>
        <v>-3734277.43</v>
      </c>
      <c r="K33" s="23" t="str">
        <f>IF(G33=0,"n/a",IF(AND(I33/G33&lt;1,I33/G33&gt;-1),I33/G33,"n/a"))</f>
        <v>n/a</v>
      </c>
    </row>
    <row r="34" spans="1:15" ht="6.95" customHeight="1" x14ac:dyDescent="0.2">
      <c r="E34" s="30"/>
      <c r="F34" s="28"/>
      <c r="G34" s="30"/>
      <c r="H34" s="28"/>
      <c r="I34" s="30"/>
      <c r="K34" s="31"/>
      <c r="M34" s="29"/>
      <c r="N34" s="29"/>
      <c r="O34" s="29"/>
    </row>
    <row r="35" spans="1:15" ht="12.75" thickBot="1" x14ac:dyDescent="0.25">
      <c r="C35" s="5" t="s">
        <v>26</v>
      </c>
      <c r="E35" s="32">
        <f>SUM(E30:E33)</f>
        <v>113591176.84999999</v>
      </c>
      <c r="F35" s="33"/>
      <c r="G35" s="32">
        <f>SUM(G30:G33)</f>
        <v>96126381.340000004</v>
      </c>
      <c r="H35" s="28"/>
      <c r="I35" s="32">
        <f>E35-G35</f>
        <v>17464795.50999999</v>
      </c>
      <c r="K35" s="34">
        <f>IF(G35=0,"n/a",IF(AND(I35/G35&lt;1,I35/G35&gt;-1),I35/G35,"n/a"))</f>
        <v>0.18168576894855565</v>
      </c>
    </row>
    <row r="36" spans="1:15" ht="12.75" thickTop="1" x14ac:dyDescent="0.2">
      <c r="E36" s="30"/>
      <c r="F36" s="28"/>
      <c r="G36" s="30"/>
      <c r="H36" s="16"/>
      <c r="I36" s="30"/>
    </row>
    <row r="37" spans="1:15" x14ac:dyDescent="0.2">
      <c r="C37" s="5" t="s">
        <v>37</v>
      </c>
      <c r="E37" s="14">
        <v>5642077.0199999996</v>
      </c>
      <c r="F37" s="14"/>
      <c r="G37" s="14">
        <v>5494867.0199999996</v>
      </c>
      <c r="H37" s="16"/>
      <c r="I37" s="30"/>
    </row>
    <row r="38" spans="1:15" x14ac:dyDescent="0.2">
      <c r="C38" s="5" t="s">
        <v>38</v>
      </c>
      <c r="E38" s="20">
        <v>2125402.2200000002</v>
      </c>
      <c r="F38" s="30"/>
      <c r="G38" s="20">
        <v>1923310.73</v>
      </c>
      <c r="H38" s="16"/>
      <c r="I38" s="30"/>
    </row>
    <row r="39" spans="1:15" x14ac:dyDescent="0.2">
      <c r="C39" s="5" t="s">
        <v>39</v>
      </c>
      <c r="E39" s="20">
        <v>658934.68999999994</v>
      </c>
      <c r="F39" s="16"/>
      <c r="G39" s="20">
        <v>548014.29</v>
      </c>
      <c r="H39" s="16"/>
      <c r="I39" s="30"/>
    </row>
    <row r="40" spans="1:15" x14ac:dyDescent="0.2">
      <c r="C40" s="5" t="s">
        <v>40</v>
      </c>
      <c r="E40" s="20">
        <v>0</v>
      </c>
      <c r="F40" s="16"/>
      <c r="G40" s="20">
        <v>-1593.45</v>
      </c>
      <c r="H40" s="16"/>
      <c r="I40" s="30"/>
    </row>
    <row r="41" spans="1:15" x14ac:dyDescent="0.2">
      <c r="C41" s="5" t="s">
        <v>27</v>
      </c>
      <c r="E41" s="20">
        <v>2582596.2400000002</v>
      </c>
      <c r="F41" s="16"/>
      <c r="G41" s="20">
        <v>2446087.9500000002</v>
      </c>
      <c r="H41" s="16"/>
      <c r="I41" s="30"/>
    </row>
    <row r="42" spans="1:15" x14ac:dyDescent="0.2">
      <c r="C42" s="5" t="s">
        <v>28</v>
      </c>
      <c r="E42" s="20">
        <v>0</v>
      </c>
      <c r="F42" s="16"/>
      <c r="G42" s="35">
        <v>0</v>
      </c>
      <c r="H42" s="16"/>
      <c r="I42" s="30"/>
    </row>
    <row r="43" spans="1:15" x14ac:dyDescent="0.2">
      <c r="C43" s="5" t="s">
        <v>29</v>
      </c>
      <c r="E43" s="20">
        <v>2072169.29</v>
      </c>
      <c r="F43" s="16"/>
      <c r="G43" s="35">
        <v>1250255.99</v>
      </c>
      <c r="H43" s="16"/>
      <c r="I43" s="30"/>
    </row>
    <row r="44" spans="1:15" x14ac:dyDescent="0.2">
      <c r="C44" s="5" t="s">
        <v>41</v>
      </c>
      <c r="E44" s="20">
        <v>-1244477.6499999999</v>
      </c>
      <c r="F44" s="16"/>
      <c r="G44" s="36">
        <v>0</v>
      </c>
      <c r="H44" s="16"/>
      <c r="I44" s="30"/>
    </row>
    <row r="45" spans="1:15" x14ac:dyDescent="0.2">
      <c r="E45" s="37"/>
      <c r="F45" s="16"/>
      <c r="G45" s="16"/>
      <c r="H45" s="16"/>
      <c r="I45" s="16"/>
    </row>
    <row r="46" spans="1:15" ht="12.75" x14ac:dyDescent="0.2">
      <c r="A46" s="3" t="s">
        <v>30</v>
      </c>
      <c r="E46" s="37"/>
      <c r="F46" s="16"/>
      <c r="G46" s="16"/>
      <c r="H46" s="16"/>
      <c r="I46" s="16"/>
    </row>
    <row r="47" spans="1:15" x14ac:dyDescent="0.2">
      <c r="B47" s="13" t="s">
        <v>31</v>
      </c>
      <c r="E47" s="37"/>
      <c r="F47" s="16"/>
      <c r="G47" s="16"/>
      <c r="H47" s="16"/>
      <c r="I47" s="16"/>
    </row>
    <row r="48" spans="1:15" x14ac:dyDescent="0.2">
      <c r="C48" s="5" t="s">
        <v>10</v>
      </c>
      <c r="E48" s="37">
        <v>80014604</v>
      </c>
      <c r="F48" s="16"/>
      <c r="G48" s="37">
        <v>73580582</v>
      </c>
      <c r="H48" s="38"/>
      <c r="I48" s="37">
        <f>E48-G48</f>
        <v>6434022</v>
      </c>
      <c r="K48" s="17">
        <f>IF(G48=0,"n/a",IF(AND(I48/G48&lt;1,I48/G48&gt;-1),I48/G48,"n/a"))</f>
        <v>8.7441847089494346E-2</v>
      </c>
    </row>
    <row r="49" spans="2:15" x14ac:dyDescent="0.2">
      <c r="C49" s="5" t="s">
        <v>11</v>
      </c>
      <c r="E49" s="37">
        <v>31594049</v>
      </c>
      <c r="F49" s="16"/>
      <c r="G49" s="37">
        <v>32003835</v>
      </c>
      <c r="H49" s="38"/>
      <c r="I49" s="37">
        <f>E49-G49</f>
        <v>-409786</v>
      </c>
      <c r="K49" s="17">
        <f>IF(G49=0,"n/a",IF(AND(I49/G49&lt;1,I49/G49&gt;-1),I49/G49,"n/a"))</f>
        <v>-1.2804277987309959E-2</v>
      </c>
    </row>
    <row r="50" spans="2:15" x14ac:dyDescent="0.2">
      <c r="C50" s="5" t="s">
        <v>12</v>
      </c>
      <c r="E50" s="39">
        <v>2787336</v>
      </c>
      <c r="F50" s="16"/>
      <c r="G50" s="39">
        <v>2464919</v>
      </c>
      <c r="H50" s="38"/>
      <c r="I50" s="39">
        <f>E50-G50</f>
        <v>322417</v>
      </c>
      <c r="K50" s="23">
        <f>IF(G50=0,"n/a",IF(AND(I50/G50&lt;1,I50/G50&gt;-1),I50/G50,"n/a"))</f>
        <v>0.13080226977032511</v>
      </c>
    </row>
    <row r="51" spans="2:15" ht="6.95" customHeight="1" x14ac:dyDescent="0.2">
      <c r="E51" s="37"/>
      <c r="F51" s="16"/>
      <c r="G51" s="37"/>
      <c r="H51" s="16"/>
      <c r="I51" s="37"/>
      <c r="K51" s="25"/>
      <c r="M51" s="29"/>
      <c r="N51" s="29"/>
      <c r="O51" s="29"/>
    </row>
    <row r="52" spans="2:15" x14ac:dyDescent="0.2">
      <c r="C52" s="5" t="s">
        <v>13</v>
      </c>
      <c r="E52" s="37">
        <f>SUM(E48:E50)</f>
        <v>114395989</v>
      </c>
      <c r="F52" s="16"/>
      <c r="G52" s="37">
        <f>SUM(G48:G50)</f>
        <v>108049336</v>
      </c>
      <c r="H52" s="38"/>
      <c r="I52" s="37">
        <f>E52-G52</f>
        <v>6346653</v>
      </c>
      <c r="K52" s="17">
        <f>IF(G52=0,"n/a",IF(AND(I52/G52&lt;1,I52/G52&gt;-1),I52/G52,"n/a"))</f>
        <v>5.8738472950911981E-2</v>
      </c>
    </row>
    <row r="53" spans="2:15" ht="6.95" customHeight="1" x14ac:dyDescent="0.2">
      <c r="E53" s="37"/>
      <c r="F53" s="16"/>
      <c r="G53" s="37"/>
      <c r="H53" s="16"/>
      <c r="I53" s="37"/>
      <c r="K53" s="25"/>
      <c r="M53" s="29"/>
      <c r="N53" s="29"/>
      <c r="O53" s="29"/>
    </row>
    <row r="54" spans="2:15" x14ac:dyDescent="0.2">
      <c r="B54" s="13" t="s">
        <v>32</v>
      </c>
      <c r="E54" s="37"/>
      <c r="F54" s="16"/>
      <c r="G54" s="37"/>
      <c r="H54" s="38"/>
      <c r="I54" s="37"/>
      <c r="K54" s="25"/>
    </row>
    <row r="55" spans="2:15" x14ac:dyDescent="0.2">
      <c r="C55" s="5" t="s">
        <v>15</v>
      </c>
      <c r="E55" s="37">
        <v>3000084</v>
      </c>
      <c r="F55" s="16"/>
      <c r="G55" s="37">
        <v>5368710</v>
      </c>
      <c r="H55" s="38"/>
      <c r="I55" s="37">
        <f>E55-G55</f>
        <v>-2368626</v>
      </c>
      <c r="K55" s="17">
        <f>IF(G55=0,"n/a",IF(AND(I55/G55&lt;1,I55/G55&gt;-1),I55/G55,"n/a"))</f>
        <v>-0.44119090060740851</v>
      </c>
    </row>
    <row r="56" spans="2:15" x14ac:dyDescent="0.2">
      <c r="C56" s="5" t="s">
        <v>16</v>
      </c>
      <c r="E56" s="39">
        <v>62045</v>
      </c>
      <c r="F56" s="16"/>
      <c r="G56" s="39">
        <v>177816</v>
      </c>
      <c r="H56" s="38"/>
      <c r="I56" s="39">
        <f>E56-G56</f>
        <v>-115771</v>
      </c>
      <c r="K56" s="23">
        <f>IF(G56=0,"n/a",IF(AND(I56/G56&lt;1,I56/G56&gt;-1),I56/G56,"n/a"))</f>
        <v>-0.65107189454267334</v>
      </c>
    </row>
    <row r="57" spans="2:15" ht="6.95" customHeight="1" x14ac:dyDescent="0.2">
      <c r="E57" s="37"/>
      <c r="F57" s="16"/>
      <c r="G57" s="37"/>
      <c r="H57" s="16"/>
      <c r="I57" s="37"/>
      <c r="K57" s="25"/>
      <c r="M57" s="29"/>
      <c r="N57" s="29"/>
      <c r="O57" s="29"/>
    </row>
    <row r="58" spans="2:15" x14ac:dyDescent="0.2">
      <c r="C58" s="5" t="s">
        <v>17</v>
      </c>
      <c r="E58" s="39">
        <f>SUM(E55:E56)</f>
        <v>3062129</v>
      </c>
      <c r="F58" s="16"/>
      <c r="G58" s="39">
        <f>SUM(G55:G56)</f>
        <v>5546526</v>
      </c>
      <c r="H58" s="38"/>
      <c r="I58" s="39">
        <f>E58-G58</f>
        <v>-2484397</v>
      </c>
      <c r="K58" s="23">
        <f>IF(G58=0,"n/a",IF(AND(I58/G58&lt;1,I58/G58&gt;-1),I58/G58,"n/a"))</f>
        <v>-0.44791947247700631</v>
      </c>
    </row>
    <row r="59" spans="2:15" ht="6.95" customHeight="1" x14ac:dyDescent="0.2">
      <c r="E59" s="37"/>
      <c r="F59" s="16"/>
      <c r="G59" s="37"/>
      <c r="H59" s="16"/>
      <c r="I59" s="37"/>
      <c r="K59" s="25"/>
      <c r="M59" s="29"/>
      <c r="N59" s="29"/>
      <c r="O59" s="29"/>
    </row>
    <row r="60" spans="2:15" x14ac:dyDescent="0.2">
      <c r="C60" s="5" t="s">
        <v>33</v>
      </c>
      <c r="E60" s="37">
        <f>E52+E58</f>
        <v>117458118</v>
      </c>
      <c r="F60" s="16"/>
      <c r="G60" s="37">
        <f>G52+G58</f>
        <v>113595862</v>
      </c>
      <c r="H60" s="38"/>
      <c r="I60" s="37">
        <f>E60-G60</f>
        <v>3862256</v>
      </c>
      <c r="K60" s="17">
        <f>IF(G60=0,"n/a",IF(AND(I60/G60&lt;1,I60/G60&gt;-1),I60/G60,"n/a"))</f>
        <v>3.3999970879220937E-2</v>
      </c>
    </row>
    <row r="61" spans="2:15" ht="6.95" customHeight="1" x14ac:dyDescent="0.2">
      <c r="E61" s="37"/>
      <c r="F61" s="16"/>
      <c r="G61" s="37"/>
      <c r="H61" s="16"/>
      <c r="I61" s="37"/>
      <c r="K61" s="25"/>
      <c r="M61" s="29"/>
      <c r="N61" s="29"/>
      <c r="O61" s="29"/>
    </row>
    <row r="62" spans="2:15" x14ac:dyDescent="0.2">
      <c r="B62" s="13" t="s">
        <v>34</v>
      </c>
      <c r="E62" s="37"/>
      <c r="F62" s="16"/>
      <c r="G62" s="37"/>
      <c r="H62" s="38"/>
      <c r="I62" s="37"/>
      <c r="K62" s="25"/>
    </row>
    <row r="63" spans="2:15" x14ac:dyDescent="0.2">
      <c r="C63" s="5" t="s">
        <v>20</v>
      </c>
      <c r="E63" s="37">
        <v>676018</v>
      </c>
      <c r="F63" s="16"/>
      <c r="G63" s="37">
        <v>5501200</v>
      </c>
      <c r="H63" s="38"/>
      <c r="I63" s="37">
        <f>E63-G63</f>
        <v>-4825182</v>
      </c>
      <c r="K63" s="17">
        <f>IF(G63=0,"n/a",IF(AND(I63/G63&lt;1,I63/G63&gt;-1),I63/G63,"n/a"))</f>
        <v>-0.8771144477568531</v>
      </c>
    </row>
    <row r="64" spans="2:15" x14ac:dyDescent="0.2">
      <c r="C64" s="5" t="s">
        <v>21</v>
      </c>
      <c r="E64" s="39">
        <v>987684</v>
      </c>
      <c r="F64" s="16"/>
      <c r="G64" s="39">
        <v>16987255</v>
      </c>
      <c r="H64" s="38"/>
      <c r="I64" s="39">
        <f>E64-G64</f>
        <v>-15999571</v>
      </c>
      <c r="K64" s="23">
        <f>IF(G64=0,"n/a",IF(AND(I64/G64&lt;1,I64/G64&gt;-1),I64/G64,"n/a"))</f>
        <v>-0.94185735129071768</v>
      </c>
    </row>
    <row r="65" spans="1:15" ht="6.95" customHeight="1" x14ac:dyDescent="0.2">
      <c r="E65" s="37"/>
      <c r="F65" s="16"/>
      <c r="G65" s="37"/>
      <c r="H65" s="16"/>
      <c r="I65" s="37"/>
      <c r="K65" s="25"/>
      <c r="M65" s="29"/>
      <c r="N65" s="29"/>
      <c r="O65" s="29"/>
    </row>
    <row r="66" spans="1:15" x14ac:dyDescent="0.2">
      <c r="C66" s="5" t="s">
        <v>22</v>
      </c>
      <c r="E66" s="39">
        <f>SUM(E63:E64)</f>
        <v>1663702</v>
      </c>
      <c r="F66" s="16"/>
      <c r="G66" s="39">
        <f>SUM(G63:G64)</f>
        <v>22488455</v>
      </c>
      <c r="H66" s="38"/>
      <c r="I66" s="39">
        <f>E66-G66</f>
        <v>-20824753</v>
      </c>
      <c r="K66" s="23">
        <f>IF(G66=0,"n/a",IF(AND(I66/G66&lt;1,I66/G66&gt;-1),I66/G66,"n/a"))</f>
        <v>-0.92601972878972794</v>
      </c>
    </row>
    <row r="67" spans="1:15" ht="6.95" customHeight="1" x14ac:dyDescent="0.2">
      <c r="E67" s="37"/>
      <c r="F67" s="16"/>
      <c r="G67" s="37"/>
      <c r="H67" s="16"/>
      <c r="I67" s="37"/>
      <c r="K67" s="25"/>
      <c r="M67" s="29"/>
      <c r="N67" s="29"/>
      <c r="O67" s="29"/>
    </row>
    <row r="68" spans="1:15" ht="12.75" thickBot="1" x14ac:dyDescent="0.25">
      <c r="C68" s="5" t="s">
        <v>35</v>
      </c>
      <c r="E68" s="40">
        <f>E60+E66</f>
        <v>119121820</v>
      </c>
      <c r="F68" s="16"/>
      <c r="G68" s="40">
        <f>G60+G66</f>
        <v>136084317</v>
      </c>
      <c r="H68" s="38"/>
      <c r="I68" s="40">
        <f>E68-G68</f>
        <v>-16962497</v>
      </c>
      <c r="K68" s="34">
        <f>IF(G68=0,"n/a",IF(AND(I68/G68&lt;1,I68/G68&gt;-1),I68/G68,"n/a"))</f>
        <v>-0.12464696427877138</v>
      </c>
    </row>
    <row r="69" spans="1:15" ht="12.75" thickTop="1" x14ac:dyDescent="0.2"/>
    <row r="70" spans="1:15" ht="12.75" x14ac:dyDescent="0.2">
      <c r="A70" s="5" t="s">
        <v>3</v>
      </c>
      <c r="C70" s="43" t="s">
        <v>36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tabSelected="1" zoomScaleNormal="100" zoomScaleSheetLayoutView="100" workbookViewId="0">
      <pane xSplit="4" ySplit="8" topLeftCell="E45" activePane="bottomRight" state="frozen"/>
      <selection activeCell="E44" sqref="E44"/>
      <selection pane="topRight" activeCell="E44" sqref="E44"/>
      <selection pane="bottomLeft" activeCell="E44" sqref="E44"/>
      <selection pane="bottomRight" activeCell="R68" sqref="R68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0.7109375" style="6" customWidth="1"/>
    <col min="14" max="14" width="0.85546875" style="6" customWidth="1"/>
    <col min="15" max="15" width="7.7109375" style="6" hidden="1" customWidth="1"/>
    <col min="16" max="16" width="0.85546875" style="6" hidden="1" customWidth="1"/>
    <col min="17" max="17" width="10.7109375" style="6" customWidth="1"/>
    <col min="18" max="16384" width="9.140625" style="5"/>
  </cols>
  <sheetData>
    <row r="1" spans="1:17" s="1" customFormat="1" ht="15" x14ac:dyDescent="0.25">
      <c r="A1" s="2"/>
      <c r="B1" s="2"/>
      <c r="C1" s="2"/>
      <c r="D1" s="2"/>
      <c r="E1" s="49" t="s">
        <v>0</v>
      </c>
      <c r="F1" s="49"/>
      <c r="G1" s="49"/>
      <c r="H1" s="49"/>
      <c r="I1" s="49"/>
      <c r="J1" s="49"/>
      <c r="K1" s="49"/>
      <c r="L1" s="2"/>
      <c r="M1" s="2"/>
      <c r="N1" s="2"/>
      <c r="O1" s="2"/>
      <c r="P1" s="2"/>
      <c r="Q1" s="2"/>
    </row>
    <row r="2" spans="1:17" s="1" customFormat="1" ht="15" x14ac:dyDescent="0.25">
      <c r="A2" s="2"/>
      <c r="B2" s="2"/>
      <c r="C2" s="2"/>
      <c r="D2" s="2"/>
      <c r="E2" s="49" t="s">
        <v>1</v>
      </c>
      <c r="F2" s="49"/>
      <c r="G2" s="49"/>
      <c r="H2" s="49"/>
      <c r="I2" s="49"/>
      <c r="J2" s="49"/>
      <c r="K2" s="49"/>
      <c r="L2" s="2"/>
      <c r="M2" s="2"/>
      <c r="N2" s="2"/>
      <c r="O2" s="2"/>
      <c r="P2" s="2"/>
      <c r="Q2" s="2"/>
    </row>
    <row r="3" spans="1:17" s="1" customFormat="1" ht="15" x14ac:dyDescent="0.25">
      <c r="A3" s="2"/>
      <c r="B3" s="2"/>
      <c r="C3" s="2"/>
      <c r="D3" s="2"/>
      <c r="E3" s="49" t="s">
        <v>47</v>
      </c>
      <c r="F3" s="49"/>
      <c r="G3" s="49"/>
      <c r="H3" s="49"/>
      <c r="I3" s="49"/>
      <c r="J3" s="49"/>
      <c r="K3" s="49"/>
      <c r="L3" s="2"/>
      <c r="M3" s="2"/>
      <c r="N3" s="2"/>
      <c r="O3" s="2"/>
      <c r="P3" s="2"/>
      <c r="Q3" s="2"/>
    </row>
    <row r="4" spans="1:17" s="3" customFormat="1" ht="12.75" x14ac:dyDescent="0.2">
      <c r="A4" s="4"/>
      <c r="B4" s="4"/>
      <c r="C4" s="4"/>
      <c r="D4" s="4"/>
      <c r="E4" s="50" t="s">
        <v>2</v>
      </c>
      <c r="F4" s="50"/>
      <c r="G4" s="50"/>
      <c r="H4" s="50"/>
      <c r="I4" s="50"/>
      <c r="J4" s="50"/>
      <c r="K4" s="50"/>
      <c r="L4" s="4"/>
      <c r="M4" s="4"/>
      <c r="N4" s="4"/>
      <c r="O4" s="4"/>
      <c r="P4" s="4"/>
      <c r="Q4" s="4"/>
    </row>
    <row r="5" spans="1:17" x14ac:dyDescent="0.2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L5" s="6"/>
    </row>
    <row r="6" spans="1:17" s="7" customFormat="1" ht="12.75" x14ac:dyDescent="0.2">
      <c r="A6" s="10" t="s">
        <v>3</v>
      </c>
      <c r="B6" s="10"/>
      <c r="C6" s="10"/>
      <c r="D6" s="10"/>
      <c r="E6" s="10"/>
      <c r="F6" s="10"/>
      <c r="G6" s="10"/>
      <c r="H6" s="10"/>
      <c r="I6" s="42" t="str">
        <f>'03-2020 SOG'!I6</f>
        <v>VARIANCE FROM 2019</v>
      </c>
      <c r="J6" s="42"/>
      <c r="K6" s="42"/>
      <c r="L6" s="10"/>
      <c r="M6" s="42" t="s">
        <v>4</v>
      </c>
      <c r="N6" s="42"/>
      <c r="O6" s="42"/>
      <c r="P6" s="42"/>
      <c r="Q6" s="42"/>
    </row>
    <row r="7" spans="1:17" s="7" customFormat="1" ht="12.75" x14ac:dyDescent="0.2">
      <c r="A7" s="10"/>
      <c r="B7" s="10"/>
      <c r="C7" s="10"/>
      <c r="D7" s="10"/>
      <c r="E7" s="9" t="s">
        <v>5</v>
      </c>
      <c r="F7" s="10"/>
      <c r="G7" s="9" t="s">
        <v>5</v>
      </c>
      <c r="H7" s="10"/>
      <c r="I7" s="9"/>
      <c r="J7" s="10"/>
      <c r="K7" s="9"/>
      <c r="L7" s="10"/>
      <c r="M7" s="9"/>
      <c r="N7" s="10"/>
      <c r="O7" s="9"/>
      <c r="P7" s="10"/>
      <c r="Q7" s="9"/>
    </row>
    <row r="8" spans="1:17" s="7" customFormat="1" ht="12.75" x14ac:dyDescent="0.2">
      <c r="A8" s="4" t="s">
        <v>6</v>
      </c>
      <c r="B8" s="10"/>
      <c r="C8" s="10"/>
      <c r="D8" s="10"/>
      <c r="E8" s="12">
        <f>'03-2020 SOG'!E8</f>
        <v>2020</v>
      </c>
      <c r="F8" s="10"/>
      <c r="G8" s="12">
        <f>'03-2020 SOG'!G8</f>
        <v>2019</v>
      </c>
      <c r="H8" s="10"/>
      <c r="I8" s="12" t="s">
        <v>7</v>
      </c>
      <c r="J8" s="10"/>
      <c r="K8" s="12" t="s">
        <v>8</v>
      </c>
      <c r="L8" s="10"/>
      <c r="M8" s="12">
        <f>'03-2020 SOG'!M8</f>
        <v>2020</v>
      </c>
      <c r="N8" s="10"/>
      <c r="O8" s="12" t="s">
        <v>42</v>
      </c>
      <c r="P8" s="10"/>
      <c r="Q8" s="12">
        <f>'03-2020 SOG'!O8</f>
        <v>2019</v>
      </c>
    </row>
    <row r="9" spans="1:17" x14ac:dyDescent="0.2">
      <c r="A9" s="6"/>
      <c r="B9" s="51" t="s">
        <v>9</v>
      </c>
      <c r="C9" s="6"/>
      <c r="D9" s="6"/>
      <c r="E9" s="6"/>
      <c r="F9" s="6"/>
      <c r="G9" s="6"/>
      <c r="H9" s="6"/>
      <c r="I9" s="6"/>
      <c r="J9" s="6"/>
      <c r="L9" s="6"/>
    </row>
    <row r="10" spans="1:17" x14ac:dyDescent="0.2">
      <c r="A10" s="6"/>
      <c r="B10" s="6"/>
      <c r="C10" s="6" t="s">
        <v>10</v>
      </c>
      <c r="D10" s="6"/>
      <c r="E10" s="52">
        <v>636023966.39999998</v>
      </c>
      <c r="F10" s="48"/>
      <c r="G10" s="52">
        <v>593856145.50999999</v>
      </c>
      <c r="H10" s="48"/>
      <c r="I10" s="52">
        <f>E10-G10</f>
        <v>42167820.889999986</v>
      </c>
      <c r="J10" s="6"/>
      <c r="K10" s="17">
        <f>IF(G10=0,"n/a",IF(AND(I10/G10&lt;1,I10/G10&gt;-1),I10/G10,"n/a"))</f>
        <v>7.1006793831840401E-2</v>
      </c>
      <c r="L10" s="6"/>
      <c r="M10" s="18">
        <f>IF(E48=0,"n/a",E10/E48)</f>
        <v>1.075752758126983</v>
      </c>
      <c r="N10" s="19"/>
      <c r="O10" s="18" t="e">
        <f>IF(#REF!=0,"n/a",#REF!/#REF!)</f>
        <v>#REF!</v>
      </c>
      <c r="P10" s="19"/>
      <c r="Q10" s="18">
        <f>IF(G48=0,"n/a",G10/G48)</f>
        <v>1.0025698434737675</v>
      </c>
    </row>
    <row r="11" spans="1:17" x14ac:dyDescent="0.2">
      <c r="A11" s="6"/>
      <c r="B11" s="6"/>
      <c r="C11" s="6" t="s">
        <v>11</v>
      </c>
      <c r="D11" s="6"/>
      <c r="E11" s="53">
        <v>234359637.84999999</v>
      </c>
      <c r="F11" s="54"/>
      <c r="G11" s="53">
        <v>207742472.80000001</v>
      </c>
      <c r="H11" s="54"/>
      <c r="I11" s="53">
        <f>E11-G11</f>
        <v>26617165.049999982</v>
      </c>
      <c r="J11" s="6"/>
      <c r="K11" s="17">
        <f>IF(G11=0,"n/a",IF(AND(I11/G11&lt;1,I11/G11&gt;-1),I11/G11,"n/a"))</f>
        <v>0.12812577366220693</v>
      </c>
      <c r="L11" s="6"/>
      <c r="M11" s="21">
        <f>IF(E49=0,"n/a",E11/E49)</f>
        <v>0.85507161009590837</v>
      </c>
      <c r="N11" s="19"/>
      <c r="O11" s="21" t="e">
        <f>IF(#REF!=0,"n/a",#REF!/#REF!)</f>
        <v>#REF!</v>
      </c>
      <c r="P11" s="19"/>
      <c r="Q11" s="21">
        <f>IF(G49=0,"n/a",G11/G49)</f>
        <v>0.76964260140637453</v>
      </c>
    </row>
    <row r="12" spans="1:17" x14ac:dyDescent="0.2">
      <c r="A12" s="6"/>
      <c r="B12" s="6"/>
      <c r="C12" s="6" t="s">
        <v>12</v>
      </c>
      <c r="D12" s="6"/>
      <c r="E12" s="55">
        <v>17719684.25</v>
      </c>
      <c r="F12" s="54"/>
      <c r="G12" s="55">
        <v>15548881.380000001</v>
      </c>
      <c r="H12" s="54"/>
      <c r="I12" s="55">
        <f>E12-G12</f>
        <v>2170802.8699999992</v>
      </c>
      <c r="J12" s="6"/>
      <c r="K12" s="23">
        <f>IF(G12=0,"n/a",IF(AND(I12/G12&lt;1,I12/G12&gt;-1),I12/G12,"n/a"))</f>
        <v>0.13961151396988786</v>
      </c>
      <c r="L12" s="6"/>
      <c r="M12" s="24">
        <f>IF(E50=0,"n/a",E12/E50)</f>
        <v>0.73941574474513072</v>
      </c>
      <c r="N12" s="19"/>
      <c r="O12" s="24" t="e">
        <f>IF(#REF!=0,"n/a",#REF!/#REF!)</f>
        <v>#REF!</v>
      </c>
      <c r="P12" s="19"/>
      <c r="Q12" s="24">
        <f>IF(G50=0,"n/a",G12/G50)</f>
        <v>0.67959758023128258</v>
      </c>
    </row>
    <row r="13" spans="1:17" ht="6.95" customHeight="1" x14ac:dyDescent="0.2">
      <c r="A13" s="6"/>
      <c r="B13" s="6"/>
      <c r="C13" s="6"/>
      <c r="D13" s="6"/>
      <c r="E13" s="53"/>
      <c r="F13" s="54"/>
      <c r="G13" s="53"/>
      <c r="H13" s="54"/>
      <c r="I13" s="53"/>
      <c r="J13" s="6"/>
      <c r="K13" s="25"/>
      <c r="L13" s="6"/>
      <c r="M13" s="19"/>
      <c r="N13" s="19"/>
      <c r="O13" s="19"/>
      <c r="P13" s="19"/>
      <c r="Q13" s="19"/>
    </row>
    <row r="14" spans="1:17" x14ac:dyDescent="0.2">
      <c r="A14" s="6"/>
      <c r="B14" s="6"/>
      <c r="C14" s="6" t="s">
        <v>13</v>
      </c>
      <c r="D14" s="6"/>
      <c r="E14" s="53">
        <f>SUM(E10:E12)</f>
        <v>888103288.5</v>
      </c>
      <c r="F14" s="54"/>
      <c r="G14" s="53">
        <f>SUM(G10:G12)</f>
        <v>817147499.68999994</v>
      </c>
      <c r="H14" s="54"/>
      <c r="I14" s="53">
        <f>E14-G14</f>
        <v>70955788.810000062</v>
      </c>
      <c r="J14" s="6"/>
      <c r="K14" s="17">
        <f>IF(G14=0,"n/a",IF(AND(I14/G14&lt;1,I14/G14&gt;-1),I14/G14,"n/a"))</f>
        <v>8.6833513945668878E-2</v>
      </c>
      <c r="L14" s="6"/>
      <c r="M14" s="21">
        <f>IF(E52=0,"n/a",E14/E52)</f>
        <v>0.99867395402908388</v>
      </c>
      <c r="N14" s="19"/>
      <c r="O14" s="21" t="e">
        <f>IF(#REF!=0,"n/a",#REF!/#REF!)</f>
        <v>#REF!</v>
      </c>
      <c r="P14" s="19"/>
      <c r="Q14" s="21">
        <f>IF(G52=0,"n/a",G14/G52)</f>
        <v>0.92319053157664388</v>
      </c>
    </row>
    <row r="15" spans="1:17" ht="6.95" customHeight="1" x14ac:dyDescent="0.2">
      <c r="A15" s="6"/>
      <c r="B15" s="6"/>
      <c r="C15" s="6"/>
      <c r="D15" s="6"/>
      <c r="E15" s="53"/>
      <c r="F15" s="54"/>
      <c r="G15" s="53"/>
      <c r="H15" s="54"/>
      <c r="I15" s="53"/>
      <c r="J15" s="6"/>
      <c r="K15" s="25"/>
      <c r="L15" s="6"/>
      <c r="M15" s="19"/>
      <c r="N15" s="19"/>
      <c r="O15" s="19"/>
      <c r="P15" s="19"/>
      <c r="Q15" s="19"/>
    </row>
    <row r="16" spans="1:17" x14ac:dyDescent="0.2">
      <c r="A16" s="6"/>
      <c r="B16" s="51" t="s">
        <v>14</v>
      </c>
      <c r="C16" s="6"/>
      <c r="D16" s="6"/>
      <c r="E16" s="53"/>
      <c r="F16" s="54"/>
      <c r="G16" s="53"/>
      <c r="H16" s="54"/>
      <c r="I16" s="53"/>
      <c r="J16" s="6"/>
      <c r="K16" s="25"/>
      <c r="L16" s="6"/>
      <c r="M16" s="19"/>
      <c r="N16" s="19"/>
      <c r="O16" s="19"/>
      <c r="P16" s="19"/>
      <c r="Q16" s="19"/>
    </row>
    <row r="17" spans="1:17" x14ac:dyDescent="0.2">
      <c r="A17" s="6"/>
      <c r="B17" s="6"/>
      <c r="C17" s="6" t="s">
        <v>15</v>
      </c>
      <c r="D17" s="6"/>
      <c r="E17" s="53">
        <v>19806738.25</v>
      </c>
      <c r="F17" s="54"/>
      <c r="G17" s="53">
        <v>17865002.27</v>
      </c>
      <c r="H17" s="54"/>
      <c r="I17" s="53">
        <f>E17-G17</f>
        <v>1941735.9800000004</v>
      </c>
      <c r="J17" s="6"/>
      <c r="K17" s="17">
        <f>IF(G17=0,"n/a",IF(AND(I17/G17&lt;1,I17/G17&gt;-1),I17/G17,"n/a"))</f>
        <v>0.10868937773720196</v>
      </c>
      <c r="L17" s="6"/>
      <c r="M17" s="21">
        <f>IF(E55=0,"n/a",E17/E55)</f>
        <v>0.46270103681957059</v>
      </c>
      <c r="N17" s="19"/>
      <c r="O17" s="21" t="e">
        <f>IF(#REF!=0,"n/a",#REF!/#REF!)</f>
        <v>#REF!</v>
      </c>
      <c r="P17" s="19"/>
      <c r="Q17" s="21">
        <f>IF(G55=0,"n/a",G17/G55)</f>
        <v>0.40468684321219511</v>
      </c>
    </row>
    <row r="18" spans="1:17" x14ac:dyDescent="0.2">
      <c r="A18" s="6"/>
      <c r="B18" s="6"/>
      <c r="C18" s="6" t="s">
        <v>16</v>
      </c>
      <c r="D18" s="6"/>
      <c r="E18" s="55">
        <v>726845.05</v>
      </c>
      <c r="F18" s="56"/>
      <c r="G18" s="55">
        <v>780756.78</v>
      </c>
      <c r="H18" s="41"/>
      <c r="I18" s="55">
        <f>E18-G18</f>
        <v>-53911.729999999981</v>
      </c>
      <c r="J18" s="6"/>
      <c r="K18" s="23">
        <f>IF(G18=0,"n/a",IF(AND(I18/G18&lt;1,I18/G18&gt;-1),I18/G18,"n/a"))</f>
        <v>-6.9050607540033115E-2</v>
      </c>
      <c r="L18" s="6"/>
      <c r="M18" s="24">
        <f>IF(E56=0,"n/a",E18/E56)</f>
        <v>0.53495939477085319</v>
      </c>
      <c r="N18" s="19"/>
      <c r="O18" s="24" t="e">
        <f>IF(#REF!=0,"n/a",#REF!/#REF!)</f>
        <v>#REF!</v>
      </c>
      <c r="P18" s="19"/>
      <c r="Q18" s="24">
        <f>IF(G56=0,"n/a",G18/G56)</f>
        <v>0.45247072077684625</v>
      </c>
    </row>
    <row r="19" spans="1:17" ht="6.95" customHeight="1" x14ac:dyDescent="0.2">
      <c r="A19" s="6"/>
      <c r="B19" s="6"/>
      <c r="C19" s="6"/>
      <c r="D19" s="6"/>
      <c r="E19" s="53"/>
      <c r="F19" s="57"/>
      <c r="G19" s="53"/>
      <c r="H19" s="57"/>
      <c r="I19" s="53"/>
      <c r="J19" s="6"/>
      <c r="K19" s="25"/>
      <c r="L19" s="6"/>
      <c r="M19" s="19"/>
      <c r="N19" s="19"/>
      <c r="O19" s="19"/>
      <c r="P19" s="19"/>
      <c r="Q19" s="19"/>
    </row>
    <row r="20" spans="1:17" x14ac:dyDescent="0.2">
      <c r="A20" s="6"/>
      <c r="B20" s="6"/>
      <c r="C20" s="6" t="s">
        <v>17</v>
      </c>
      <c r="D20" s="6"/>
      <c r="E20" s="55">
        <f>SUM(E17:E18)</f>
        <v>20533583.300000001</v>
      </c>
      <c r="F20" s="56"/>
      <c r="G20" s="55">
        <f>SUM(G17:G18)</f>
        <v>18645759.050000001</v>
      </c>
      <c r="H20" s="41"/>
      <c r="I20" s="55">
        <f>E20-G20</f>
        <v>1887824.25</v>
      </c>
      <c r="J20" s="6"/>
      <c r="K20" s="23">
        <f>IF(G20=0,"n/a",IF(AND(I20/G20&lt;1,I20/G20&gt;-1),I20/G20,"n/a"))</f>
        <v>0.10124684358183851</v>
      </c>
      <c r="L20" s="6"/>
      <c r="M20" s="24">
        <f>IF(E58=0,"n/a",E20/E58)</f>
        <v>0.46492396944082898</v>
      </c>
      <c r="N20" s="19"/>
      <c r="O20" s="24" t="e">
        <f>IF(#REF!=0,"n/a",#REF!/#REF!)</f>
        <v>#REF!</v>
      </c>
      <c r="P20" s="19"/>
      <c r="Q20" s="24">
        <f>IF(G58=0,"n/a",G20/G58)</f>
        <v>0.40648434956169932</v>
      </c>
    </row>
    <row r="21" spans="1:17" ht="6.95" customHeight="1" x14ac:dyDescent="0.2">
      <c r="A21" s="6"/>
      <c r="B21" s="6"/>
      <c r="C21" s="6"/>
      <c r="D21" s="6"/>
      <c r="E21" s="53"/>
      <c r="F21" s="57"/>
      <c r="G21" s="53"/>
      <c r="H21" s="57"/>
      <c r="I21" s="53"/>
      <c r="J21" s="6"/>
      <c r="K21" s="25"/>
      <c r="L21" s="6"/>
      <c r="M21" s="19"/>
      <c r="N21" s="19"/>
      <c r="O21" s="19"/>
      <c r="P21" s="19"/>
      <c r="Q21" s="19"/>
    </row>
    <row r="22" spans="1:17" x14ac:dyDescent="0.2">
      <c r="A22" s="6"/>
      <c r="B22" s="6"/>
      <c r="C22" s="6" t="s">
        <v>18</v>
      </c>
      <c r="D22" s="6"/>
      <c r="E22" s="53">
        <f>E14+E20</f>
        <v>908636871.79999995</v>
      </c>
      <c r="F22" s="57"/>
      <c r="G22" s="53">
        <f>G14+G20</f>
        <v>835793258.73999989</v>
      </c>
      <c r="H22" s="57"/>
      <c r="I22" s="53">
        <f>E22-G22</f>
        <v>72843613.060000062</v>
      </c>
      <c r="J22" s="6"/>
      <c r="K22" s="17">
        <f>IF(G22=0,"n/a",IF(AND(I22/G22&lt;1,I22/G22&gt;-1),I22/G22,"n/a"))</f>
        <v>8.7155061731193487E-2</v>
      </c>
      <c r="L22" s="6"/>
      <c r="M22" s="21">
        <f>IF(E60=0,"n/a",E22/E60)</f>
        <v>0.97341993163854734</v>
      </c>
      <c r="N22" s="19"/>
      <c r="O22" s="21" t="e">
        <f>IF(#REF!=0,"n/a",#REF!/#REF!)</f>
        <v>#REF!</v>
      </c>
      <c r="P22" s="19"/>
      <c r="Q22" s="21">
        <f>IF(G60=0,"n/a",G22/G60)</f>
        <v>0.89773231990173086</v>
      </c>
    </row>
    <row r="23" spans="1:17" ht="6.95" customHeight="1" x14ac:dyDescent="0.2">
      <c r="A23" s="6"/>
      <c r="B23" s="6"/>
      <c r="C23" s="6"/>
      <c r="D23" s="6"/>
      <c r="E23" s="53"/>
      <c r="F23" s="57"/>
      <c r="G23" s="53"/>
      <c r="H23" s="57"/>
      <c r="I23" s="53"/>
      <c r="J23" s="6"/>
      <c r="K23" s="25"/>
      <c r="L23" s="6"/>
      <c r="M23" s="19"/>
      <c r="N23" s="19"/>
      <c r="O23" s="19"/>
      <c r="P23" s="19"/>
      <c r="Q23" s="19"/>
    </row>
    <row r="24" spans="1:17" x14ac:dyDescent="0.2">
      <c r="A24" s="6"/>
      <c r="B24" s="51" t="s">
        <v>19</v>
      </c>
      <c r="C24" s="6"/>
      <c r="D24" s="6"/>
      <c r="E24" s="53"/>
      <c r="F24" s="57"/>
      <c r="G24" s="53"/>
      <c r="H24" s="57"/>
      <c r="I24" s="53"/>
      <c r="J24" s="6"/>
      <c r="K24" s="25"/>
      <c r="L24" s="6"/>
      <c r="M24" s="19"/>
      <c r="N24" s="19"/>
      <c r="O24" s="19"/>
      <c r="P24" s="19"/>
      <c r="Q24" s="19"/>
    </row>
    <row r="25" spans="1:17" x14ac:dyDescent="0.2">
      <c r="A25" s="6"/>
      <c r="B25" s="6"/>
      <c r="C25" s="6" t="s">
        <v>20</v>
      </c>
      <c r="D25" s="6"/>
      <c r="E25" s="53">
        <v>7216218.1299999999</v>
      </c>
      <c r="F25" s="57"/>
      <c r="G25" s="53">
        <v>7010840.8499999996</v>
      </c>
      <c r="H25" s="57"/>
      <c r="I25" s="53">
        <f>E25-G25</f>
        <v>205377.28000000026</v>
      </c>
      <c r="J25" s="6"/>
      <c r="K25" s="17">
        <f>IF(G25=0,"n/a",IF(AND(I25/G25&lt;1,I25/G25&gt;-1),I25/G25,"n/a"))</f>
        <v>2.9294243642686638E-2</v>
      </c>
      <c r="L25" s="6"/>
      <c r="M25" s="21">
        <f>IF(E63=0,"n/a",E25/E63)</f>
        <v>0.1335867059254576</v>
      </c>
      <c r="N25" s="19"/>
      <c r="O25" s="21" t="e">
        <f>IF(#REF!=0,"n/a",#REF!/#REF!)</f>
        <v>#REF!</v>
      </c>
      <c r="P25" s="19"/>
      <c r="Q25" s="21">
        <f>IF(G63=0,"n/a",G25/G63)</f>
        <v>0.1278374872768179</v>
      </c>
    </row>
    <row r="26" spans="1:17" x14ac:dyDescent="0.2">
      <c r="A26" s="6"/>
      <c r="B26" s="6"/>
      <c r="C26" s="6" t="s">
        <v>21</v>
      </c>
      <c r="D26" s="6"/>
      <c r="E26" s="55">
        <v>12471054.33</v>
      </c>
      <c r="F26" s="56"/>
      <c r="G26" s="55">
        <v>12710501.880000001</v>
      </c>
      <c r="H26" s="41"/>
      <c r="I26" s="55">
        <f>E26-G26</f>
        <v>-239447.55000000075</v>
      </c>
      <c r="J26" s="6"/>
      <c r="K26" s="23">
        <f>IF(G26=0,"n/a",IF(AND(I26/G26&lt;1,I26/G26&gt;-1),I26/G26,"n/a"))</f>
        <v>-1.8838559819323256E-2</v>
      </c>
      <c r="L26" s="6"/>
      <c r="M26" s="24">
        <f>IF(E64=0,"n/a",E26/E64)</f>
        <v>7.3710216205644399E-2</v>
      </c>
      <c r="N26" s="19"/>
      <c r="O26" s="24" t="e">
        <f>IF(#REF!=0,"n/a",#REF!/#REF!)</f>
        <v>#REF!</v>
      </c>
      <c r="P26" s="19"/>
      <c r="Q26" s="24">
        <f>IF(G64=0,"n/a",G26/G64)</f>
        <v>7.2951403754286853E-2</v>
      </c>
    </row>
    <row r="27" spans="1:17" ht="6.95" customHeight="1" x14ac:dyDescent="0.2">
      <c r="A27" s="6"/>
      <c r="B27" s="6"/>
      <c r="C27" s="6"/>
      <c r="D27" s="6"/>
      <c r="E27" s="53"/>
      <c r="F27" s="57"/>
      <c r="G27" s="53"/>
      <c r="H27" s="57"/>
      <c r="I27" s="53"/>
      <c r="J27" s="6"/>
      <c r="K27" s="25"/>
      <c r="L27" s="6"/>
      <c r="M27" s="19"/>
      <c r="N27" s="19"/>
      <c r="O27" s="19"/>
      <c r="P27" s="19"/>
      <c r="Q27" s="19"/>
    </row>
    <row r="28" spans="1:17" x14ac:dyDescent="0.2">
      <c r="A28" s="6"/>
      <c r="B28" s="6"/>
      <c r="C28" s="6" t="s">
        <v>22</v>
      </c>
      <c r="D28" s="6"/>
      <c r="E28" s="55">
        <f>SUM(E25:E26)</f>
        <v>19687272.460000001</v>
      </c>
      <c r="F28" s="56"/>
      <c r="G28" s="55">
        <f>SUM(G25:G26)</f>
        <v>19721342.73</v>
      </c>
      <c r="H28" s="41"/>
      <c r="I28" s="55">
        <f>E28-G28</f>
        <v>-34070.269999999553</v>
      </c>
      <c r="J28" s="6"/>
      <c r="K28" s="23">
        <f>IF(G28=0,"n/a",IF(AND(I28/G28&lt;1,I28/G28&gt;-1),I28/G28,"n/a"))</f>
        <v>-1.7275836877056064E-3</v>
      </c>
      <c r="L28" s="6"/>
      <c r="M28" s="24">
        <f>IF(E66=0,"n/a",E28/E66)</f>
        <v>8.8200953048128902E-2</v>
      </c>
      <c r="N28" s="19"/>
      <c r="O28" s="24" t="e">
        <f>IF(#REF!=0,"n/a",#REF!/#REF!)</f>
        <v>#REF!</v>
      </c>
      <c r="P28" s="19"/>
      <c r="Q28" s="24">
        <f>IF(G66=0,"n/a",G28/G66)</f>
        <v>8.6091477605206773E-2</v>
      </c>
    </row>
    <row r="29" spans="1:17" ht="6.95" customHeight="1" x14ac:dyDescent="0.2">
      <c r="A29" s="6"/>
      <c r="B29" s="6"/>
      <c r="C29" s="6"/>
      <c r="D29" s="6"/>
      <c r="E29" s="53"/>
      <c r="F29" s="57"/>
      <c r="G29" s="53"/>
      <c r="H29" s="57"/>
      <c r="I29" s="53"/>
      <c r="J29" s="6"/>
      <c r="K29" s="25"/>
      <c r="L29" s="6"/>
      <c r="M29" s="19"/>
      <c r="N29" s="19"/>
      <c r="O29" s="19"/>
      <c r="P29" s="19"/>
      <c r="Q29" s="19"/>
    </row>
    <row r="30" spans="1:17" x14ac:dyDescent="0.2">
      <c r="A30" s="6"/>
      <c r="B30" s="6"/>
      <c r="C30" s="6" t="s">
        <v>23</v>
      </c>
      <c r="D30" s="6"/>
      <c r="E30" s="53">
        <f>E22+E28</f>
        <v>928324144.25999999</v>
      </c>
      <c r="F30" s="57"/>
      <c r="G30" s="53">
        <f>G22+G28</f>
        <v>855514601.46999991</v>
      </c>
      <c r="H30" s="57"/>
      <c r="I30" s="53">
        <f>E30-G30</f>
        <v>72809542.790000081</v>
      </c>
      <c r="J30" s="6"/>
      <c r="K30" s="17">
        <f>IF(G30=0,"n/a",IF(AND(I30/G30&lt;1,I30/G30&gt;-1),I30/G30,"n/a"))</f>
        <v>8.5106136896896986E-2</v>
      </c>
      <c r="L30" s="6"/>
      <c r="M30" s="18">
        <f>IF(E68=0,"n/a",E30/E68)</f>
        <v>0.80259223083589348</v>
      </c>
      <c r="N30" s="19"/>
      <c r="O30" s="18" t="e">
        <f>IF(#REF!=0,"n/a",#REF!/#REF!)</f>
        <v>#REF!</v>
      </c>
      <c r="P30" s="19"/>
      <c r="Q30" s="18">
        <f>IF(G68=0,"n/a",G30/G68)</f>
        <v>0.73746220354779679</v>
      </c>
    </row>
    <row r="31" spans="1:17" ht="6.95" customHeight="1" x14ac:dyDescent="0.2">
      <c r="A31" s="6"/>
      <c r="B31" s="6"/>
      <c r="C31" s="6"/>
      <c r="D31" s="6"/>
      <c r="E31" s="53"/>
      <c r="F31" s="57"/>
      <c r="G31" s="53"/>
      <c r="H31" s="57"/>
      <c r="I31" s="53"/>
      <c r="J31" s="6"/>
      <c r="K31" s="25"/>
      <c r="L31" s="6"/>
      <c r="M31" s="29"/>
      <c r="N31" s="29"/>
      <c r="O31" s="29"/>
      <c r="P31" s="29"/>
      <c r="Q31" s="29"/>
    </row>
    <row r="32" spans="1:17" x14ac:dyDescent="0.2">
      <c r="A32" s="6"/>
      <c r="B32" s="6" t="s">
        <v>24</v>
      </c>
      <c r="C32" s="6"/>
      <c r="D32" s="6"/>
      <c r="E32" s="53">
        <v>-3701043.31</v>
      </c>
      <c r="F32" s="57"/>
      <c r="G32" s="53">
        <v>-44654559.700000003</v>
      </c>
      <c r="H32" s="57"/>
      <c r="I32" s="53">
        <f>E32-G32</f>
        <v>40953516.390000001</v>
      </c>
      <c r="J32" s="6"/>
      <c r="K32" s="17">
        <f>IF(G32=0,"n/a",IF(AND(I32/G32&lt;1,I32/G32&gt;-1),I32/G32,"n/a"))</f>
        <v>-0.9171183562246612</v>
      </c>
      <c r="L32" s="6"/>
      <c r="M32" s="29"/>
      <c r="N32" s="29"/>
      <c r="O32" s="29"/>
      <c r="P32" s="29"/>
      <c r="Q32" s="29"/>
    </row>
    <row r="33" spans="1:17" x14ac:dyDescent="0.2">
      <c r="A33" s="6"/>
      <c r="B33" s="6" t="s">
        <v>25</v>
      </c>
      <c r="C33" s="6"/>
      <c r="D33" s="6"/>
      <c r="E33" s="55">
        <v>17110451.989999998</v>
      </c>
      <c r="F33" s="56"/>
      <c r="G33" s="55">
        <v>14271770.189999999</v>
      </c>
      <c r="H33" s="41"/>
      <c r="I33" s="55">
        <f>E33-G33</f>
        <v>2838681.7999999989</v>
      </c>
      <c r="J33" s="6"/>
      <c r="K33" s="23">
        <f>IF(G33=0,"n/a",IF(AND(I33/G33&lt;1,I33/G33&gt;-1),I33/G33,"n/a"))</f>
        <v>0.19890187147134822</v>
      </c>
      <c r="L33" s="6"/>
    </row>
    <row r="34" spans="1:17" ht="6.95" customHeight="1" x14ac:dyDescent="0.2">
      <c r="A34" s="6"/>
      <c r="B34" s="6"/>
      <c r="C34" s="6"/>
      <c r="D34" s="6"/>
      <c r="E34" s="53"/>
      <c r="F34" s="58"/>
      <c r="G34" s="53"/>
      <c r="H34" s="58"/>
      <c r="I34" s="53"/>
      <c r="J34" s="6"/>
      <c r="K34" s="31"/>
      <c r="L34" s="6"/>
      <c r="M34" s="29"/>
      <c r="N34" s="29"/>
      <c r="O34" s="29"/>
      <c r="P34" s="29"/>
      <c r="Q34" s="29"/>
    </row>
    <row r="35" spans="1:17" ht="12.75" thickBot="1" x14ac:dyDescent="0.25">
      <c r="A35" s="6"/>
      <c r="B35" s="6"/>
      <c r="C35" s="6" t="s">
        <v>26</v>
      </c>
      <c r="D35" s="6"/>
      <c r="E35" s="59">
        <f>SUM(E30:E33)</f>
        <v>941733552.94000006</v>
      </c>
      <c r="F35" s="60"/>
      <c r="G35" s="59">
        <f>SUM(G30:G33)</f>
        <v>825131811.95999992</v>
      </c>
      <c r="H35" s="60"/>
      <c r="I35" s="59">
        <f>E35-G35</f>
        <v>116601740.98000014</v>
      </c>
      <c r="J35" s="6"/>
      <c r="K35" s="34">
        <f>IF(G35=0,"n/a",IF(AND(I35/G35&lt;1,I35/G35&gt;-1),I35/G35,"n/a"))</f>
        <v>0.14131286576265548</v>
      </c>
      <c r="L35" s="6"/>
    </row>
    <row r="36" spans="1:17" ht="12.75" thickTop="1" x14ac:dyDescent="0.2">
      <c r="A36" s="6"/>
      <c r="B36" s="6"/>
      <c r="C36" s="6"/>
      <c r="D36" s="6"/>
      <c r="E36" s="61"/>
      <c r="F36" s="62"/>
      <c r="G36" s="61"/>
      <c r="H36" s="63"/>
      <c r="I36" s="61"/>
      <c r="J36" s="6"/>
      <c r="L36" s="6"/>
    </row>
    <row r="37" spans="1:17" x14ac:dyDescent="0.2">
      <c r="A37" s="6"/>
      <c r="B37" s="6"/>
      <c r="C37" s="6" t="s">
        <v>37</v>
      </c>
      <c r="D37" s="6"/>
      <c r="E37" s="52">
        <v>43161200.560000002</v>
      </c>
      <c r="F37" s="61"/>
      <c r="G37" s="52">
        <v>40490703.490000002</v>
      </c>
      <c r="H37" s="63"/>
      <c r="I37" s="61"/>
      <c r="J37" s="6"/>
      <c r="L37" s="6"/>
    </row>
    <row r="38" spans="1:17" x14ac:dyDescent="0.2">
      <c r="A38" s="6"/>
      <c r="B38" s="6"/>
      <c r="C38" s="6" t="s">
        <v>38</v>
      </c>
      <c r="D38" s="6"/>
      <c r="E38" s="53">
        <v>16747609.560000001</v>
      </c>
      <c r="F38" s="54"/>
      <c r="G38" s="53">
        <v>15763050.109999999</v>
      </c>
      <c r="H38" s="6"/>
      <c r="I38" s="64"/>
      <c r="J38" s="6"/>
      <c r="L38" s="6"/>
    </row>
    <row r="39" spans="1:17" x14ac:dyDescent="0.2">
      <c r="A39" s="6"/>
      <c r="B39" s="6"/>
      <c r="C39" s="6" t="s">
        <v>39</v>
      </c>
      <c r="D39" s="6"/>
      <c r="E39" s="53">
        <v>5034708.38</v>
      </c>
      <c r="F39" s="54"/>
      <c r="G39" s="53">
        <v>4744828.91</v>
      </c>
      <c r="H39" s="6"/>
      <c r="I39" s="64"/>
      <c r="J39" s="6"/>
      <c r="L39" s="6"/>
    </row>
    <row r="40" spans="1:17" x14ac:dyDescent="0.2">
      <c r="A40" s="6"/>
      <c r="B40" s="6"/>
      <c r="C40" s="6" t="s">
        <v>40</v>
      </c>
      <c r="D40" s="6"/>
      <c r="E40" s="53">
        <v>-470.75</v>
      </c>
      <c r="F40" s="54"/>
      <c r="G40" s="53">
        <v>-1762933.08</v>
      </c>
      <c r="H40" s="6"/>
      <c r="I40" s="64"/>
      <c r="J40" s="6"/>
      <c r="L40" s="6"/>
    </row>
    <row r="41" spans="1:17" x14ac:dyDescent="0.2">
      <c r="A41" s="6"/>
      <c r="B41" s="6"/>
      <c r="C41" s="6" t="s">
        <v>27</v>
      </c>
      <c r="D41" s="6"/>
      <c r="E41" s="53">
        <v>20719335.510000002</v>
      </c>
      <c r="F41" s="54"/>
      <c r="G41" s="53">
        <v>22400012.399999999</v>
      </c>
      <c r="H41" s="6"/>
      <c r="I41" s="64"/>
      <c r="J41" s="6"/>
      <c r="L41" s="6"/>
    </row>
    <row r="42" spans="1:17" x14ac:dyDescent="0.2">
      <c r="A42" s="6"/>
      <c r="B42" s="6"/>
      <c r="C42" s="6" t="s">
        <v>28</v>
      </c>
      <c r="D42" s="6"/>
      <c r="E42" s="53">
        <v>0</v>
      </c>
      <c r="F42" s="54"/>
      <c r="G42" s="53">
        <v>-396.68</v>
      </c>
      <c r="H42" s="6"/>
      <c r="I42" s="64"/>
      <c r="J42" s="6"/>
      <c r="L42" s="6"/>
    </row>
    <row r="43" spans="1:17" x14ac:dyDescent="0.2">
      <c r="A43" s="6"/>
      <c r="B43" s="6"/>
      <c r="C43" s="6" t="s">
        <v>29</v>
      </c>
      <c r="D43" s="6"/>
      <c r="E43" s="53">
        <v>14677541.189999999</v>
      </c>
      <c r="F43" s="54"/>
      <c r="G43" s="53">
        <v>8693629.5899999999</v>
      </c>
      <c r="H43" s="6"/>
      <c r="I43" s="64"/>
      <c r="J43" s="6"/>
      <c r="L43" s="6"/>
    </row>
    <row r="44" spans="1:17" x14ac:dyDescent="0.2">
      <c r="A44" s="6"/>
      <c r="B44" s="6"/>
      <c r="C44" s="6" t="s">
        <v>41</v>
      </c>
      <c r="D44" s="6"/>
      <c r="E44" s="53">
        <v>-8880183.9100000001</v>
      </c>
      <c r="F44" s="54"/>
      <c r="G44" s="53">
        <v>0</v>
      </c>
      <c r="H44" s="6"/>
      <c r="I44" s="64"/>
      <c r="J44" s="6"/>
      <c r="L44" s="6"/>
    </row>
    <row r="45" spans="1:17" x14ac:dyDescent="0.2">
      <c r="A45" s="6"/>
      <c r="B45" s="6"/>
      <c r="C45" s="6"/>
      <c r="D45" s="6"/>
      <c r="E45" s="53"/>
      <c r="F45" s="6"/>
      <c r="G45" s="53"/>
      <c r="H45" s="6"/>
      <c r="I45" s="6"/>
      <c r="J45" s="6"/>
      <c r="L45" s="6"/>
    </row>
    <row r="46" spans="1:17" ht="12.75" x14ac:dyDescent="0.2">
      <c r="A46" s="4" t="s">
        <v>30</v>
      </c>
      <c r="B46" s="6"/>
      <c r="C46" s="6"/>
      <c r="D46" s="6"/>
      <c r="E46" s="65"/>
      <c r="F46" s="6"/>
      <c r="G46" s="6"/>
      <c r="H46" s="6"/>
      <c r="I46" s="6"/>
      <c r="J46" s="6"/>
      <c r="L46" s="6"/>
    </row>
    <row r="47" spans="1:17" x14ac:dyDescent="0.2">
      <c r="A47" s="6"/>
      <c r="B47" s="51" t="s">
        <v>31</v>
      </c>
      <c r="C47" s="6"/>
      <c r="D47" s="6"/>
      <c r="E47" s="65"/>
      <c r="F47" s="6"/>
      <c r="G47" s="6"/>
      <c r="H47" s="6"/>
      <c r="I47" s="6"/>
      <c r="J47" s="6"/>
      <c r="L47" s="6"/>
    </row>
    <row r="48" spans="1:17" x14ac:dyDescent="0.2">
      <c r="A48" s="6"/>
      <c r="B48" s="6"/>
      <c r="C48" s="6" t="s">
        <v>10</v>
      </c>
      <c r="D48" s="6"/>
      <c r="E48" s="66">
        <v>591236194</v>
      </c>
      <c r="F48" s="6"/>
      <c r="G48" s="66">
        <v>592333940</v>
      </c>
      <c r="H48" s="68"/>
      <c r="I48" s="67">
        <f>E48-G48</f>
        <v>-1097746</v>
      </c>
      <c r="J48" s="6"/>
      <c r="K48" s="17">
        <f>IF(G48=0,"n/a",IF(AND(I48/G48&lt;1,I48/G48&gt;-1),I48/G48,"n/a"))</f>
        <v>-1.8532552769135598E-3</v>
      </c>
      <c r="L48" s="6"/>
    </row>
    <row r="49" spans="1:17" x14ac:dyDescent="0.2">
      <c r="A49" s="6"/>
      <c r="B49" s="6"/>
      <c r="C49" s="6" t="s">
        <v>11</v>
      </c>
      <c r="D49" s="6"/>
      <c r="E49" s="66">
        <v>274081884</v>
      </c>
      <c r="F49" s="6"/>
      <c r="G49" s="66">
        <v>269920704</v>
      </c>
      <c r="H49" s="68"/>
      <c r="I49" s="67">
        <f>E49-G49</f>
        <v>4161180</v>
      </c>
      <c r="J49" s="6"/>
      <c r="K49" s="17">
        <f>IF(G49=0,"n/a",IF(AND(I49/G49&lt;1,I49/G49&gt;-1),I49/G49,"n/a"))</f>
        <v>1.5416305375374244E-2</v>
      </c>
      <c r="L49" s="6"/>
    </row>
    <row r="50" spans="1:17" x14ac:dyDescent="0.2">
      <c r="A50" s="6"/>
      <c r="B50" s="6"/>
      <c r="C50" s="6" t="s">
        <v>12</v>
      </c>
      <c r="D50" s="6"/>
      <c r="E50" s="69">
        <v>23964440</v>
      </c>
      <c r="F50" s="6"/>
      <c r="G50" s="69">
        <v>22879542</v>
      </c>
      <c r="H50" s="68"/>
      <c r="I50" s="69">
        <f>E50-G50</f>
        <v>1084898</v>
      </c>
      <c r="J50" s="6"/>
      <c r="K50" s="23">
        <f>IF(G50=0,"n/a",IF(AND(I50/G50&lt;1,I50/G50&gt;-1),I50/G50,"n/a"))</f>
        <v>4.7417819814749788E-2</v>
      </c>
      <c r="L50" s="6"/>
    </row>
    <row r="51" spans="1:17" ht="6.95" customHeight="1" x14ac:dyDescent="0.2">
      <c r="A51" s="6"/>
      <c r="B51" s="6"/>
      <c r="C51" s="6"/>
      <c r="D51" s="6"/>
      <c r="E51" s="67"/>
      <c r="F51" s="6"/>
      <c r="G51" s="67"/>
      <c r="H51" s="6"/>
      <c r="I51" s="67"/>
      <c r="J51" s="6"/>
      <c r="K51" s="25"/>
      <c r="L51" s="6"/>
      <c r="M51" s="29"/>
      <c r="N51" s="29"/>
      <c r="O51" s="29"/>
      <c r="P51" s="29"/>
      <c r="Q51" s="29"/>
    </row>
    <row r="52" spans="1:17" x14ac:dyDescent="0.2">
      <c r="A52" s="6"/>
      <c r="B52" s="6"/>
      <c r="C52" s="6" t="s">
        <v>13</v>
      </c>
      <c r="D52" s="6"/>
      <c r="E52" s="67">
        <f>SUM(E48:E50)</f>
        <v>889282518</v>
      </c>
      <c r="F52" s="6"/>
      <c r="G52" s="67">
        <f>SUM(G48:G50)</f>
        <v>885134186</v>
      </c>
      <c r="H52" s="68"/>
      <c r="I52" s="67">
        <f>E52-G52</f>
        <v>4148332</v>
      </c>
      <c r="J52" s="6"/>
      <c r="K52" s="17">
        <f>IF(G52=0,"n/a",IF(AND(I52/G52&lt;1,I52/G52&gt;-1),I52/G52,"n/a"))</f>
        <v>4.6866701858468271E-3</v>
      </c>
      <c r="L52" s="6"/>
    </row>
    <row r="53" spans="1:17" ht="6.95" customHeight="1" x14ac:dyDescent="0.2">
      <c r="A53" s="6"/>
      <c r="B53" s="6"/>
      <c r="C53" s="6"/>
      <c r="D53" s="6"/>
      <c r="E53" s="67"/>
      <c r="F53" s="6"/>
      <c r="G53" s="67"/>
      <c r="H53" s="6"/>
      <c r="I53" s="67"/>
      <c r="J53" s="6"/>
      <c r="K53" s="25"/>
      <c r="L53" s="6"/>
      <c r="M53" s="29"/>
      <c r="N53" s="29"/>
      <c r="O53" s="29"/>
      <c r="P53" s="29"/>
      <c r="Q53" s="29"/>
    </row>
    <row r="54" spans="1:17" x14ac:dyDescent="0.2">
      <c r="A54" s="6"/>
      <c r="B54" s="51" t="s">
        <v>32</v>
      </c>
      <c r="C54" s="6"/>
      <c r="D54" s="6"/>
      <c r="E54" s="67"/>
      <c r="F54" s="6"/>
      <c r="G54" s="67"/>
      <c r="H54" s="68"/>
      <c r="I54" s="67"/>
      <c r="J54" s="6"/>
      <c r="K54" s="25"/>
      <c r="L54" s="6"/>
    </row>
    <row r="55" spans="1:17" x14ac:dyDescent="0.2">
      <c r="A55" s="6"/>
      <c r="B55" s="6"/>
      <c r="C55" s="6" t="s">
        <v>15</v>
      </c>
      <c r="D55" s="6"/>
      <c r="E55" s="66">
        <v>42806773</v>
      </c>
      <c r="F55" s="6"/>
      <c r="G55" s="66">
        <v>44145251</v>
      </c>
      <c r="H55" s="68"/>
      <c r="I55" s="67">
        <f>E55-G55</f>
        <v>-1338478</v>
      </c>
      <c r="J55" s="6"/>
      <c r="K55" s="17">
        <f>IF(G55=0,"n/a",IF(AND(I55/G55&lt;1,I55/G55&gt;-1),I55/G55,"n/a"))</f>
        <v>-3.0319863851266809E-2</v>
      </c>
      <c r="L55" s="6"/>
    </row>
    <row r="56" spans="1:17" x14ac:dyDescent="0.2">
      <c r="A56" s="6"/>
      <c r="B56" s="6"/>
      <c r="C56" s="6" t="s">
        <v>16</v>
      </c>
      <c r="D56" s="6"/>
      <c r="E56" s="69">
        <v>1358692</v>
      </c>
      <c r="F56" s="6"/>
      <c r="G56" s="69">
        <v>1725541</v>
      </c>
      <c r="H56" s="68"/>
      <c r="I56" s="69">
        <f>E56-G56</f>
        <v>-366849</v>
      </c>
      <c r="J56" s="6"/>
      <c r="K56" s="23">
        <f>IF(G56=0,"n/a",IF(AND(I56/G56&lt;1,I56/G56&gt;-1),I56/G56,"n/a"))</f>
        <v>-0.21259941085143733</v>
      </c>
      <c r="L56" s="6"/>
    </row>
    <row r="57" spans="1:17" ht="6.95" customHeight="1" x14ac:dyDescent="0.2">
      <c r="A57" s="6"/>
      <c r="B57" s="6"/>
      <c r="C57" s="6"/>
      <c r="D57" s="6"/>
      <c r="E57" s="67"/>
      <c r="F57" s="6"/>
      <c r="G57" s="67"/>
      <c r="H57" s="6"/>
      <c r="I57" s="67"/>
      <c r="J57" s="6"/>
      <c r="K57" s="25"/>
      <c r="L57" s="6"/>
      <c r="M57" s="29"/>
      <c r="N57" s="29"/>
      <c r="O57" s="29"/>
      <c r="P57" s="29"/>
      <c r="Q57" s="29"/>
    </row>
    <row r="58" spans="1:17" x14ac:dyDescent="0.2">
      <c r="A58" s="6"/>
      <c r="B58" s="6"/>
      <c r="C58" s="6" t="s">
        <v>17</v>
      </c>
      <c r="D58" s="6"/>
      <c r="E58" s="69">
        <f>SUM(E55:E56)</f>
        <v>44165465</v>
      </c>
      <c r="F58" s="6"/>
      <c r="G58" s="69">
        <f>SUM(G55:G56)</f>
        <v>45870792</v>
      </c>
      <c r="H58" s="68"/>
      <c r="I58" s="69">
        <f>E58-G58</f>
        <v>-1705327</v>
      </c>
      <c r="J58" s="6"/>
      <c r="K58" s="23">
        <f>IF(G58=0,"n/a",IF(AND(I58/G58&lt;1,I58/G58&gt;-1),I58/G58,"n/a"))</f>
        <v>-3.7176750730617429E-2</v>
      </c>
      <c r="L58" s="6"/>
    </row>
    <row r="59" spans="1:17" ht="6.95" customHeight="1" x14ac:dyDescent="0.2">
      <c r="A59" s="6"/>
      <c r="B59" s="6"/>
      <c r="C59" s="6"/>
      <c r="D59" s="6"/>
      <c r="E59" s="67"/>
      <c r="F59" s="6"/>
      <c r="G59" s="67"/>
      <c r="H59" s="6"/>
      <c r="I59" s="67"/>
      <c r="J59" s="6"/>
      <c r="K59" s="25"/>
      <c r="L59" s="6"/>
      <c r="M59" s="29"/>
      <c r="N59" s="29"/>
      <c r="O59" s="29"/>
      <c r="P59" s="29"/>
      <c r="Q59" s="29"/>
    </row>
    <row r="60" spans="1:17" x14ac:dyDescent="0.2">
      <c r="A60" s="6"/>
      <c r="B60" s="6"/>
      <c r="C60" s="6" t="s">
        <v>33</v>
      </c>
      <c r="D60" s="6"/>
      <c r="E60" s="67">
        <f>E52+E58</f>
        <v>933447983</v>
      </c>
      <c r="F60" s="6"/>
      <c r="G60" s="67">
        <f>G52+G58</f>
        <v>931004978</v>
      </c>
      <c r="H60" s="68"/>
      <c r="I60" s="67">
        <f>E60-G60</f>
        <v>2443005</v>
      </c>
      <c r="J60" s="6"/>
      <c r="K60" s="17">
        <f>IF(G60=0,"n/a",IF(AND(I60/G60&lt;1,I60/G60&gt;-1),I60/G60,"n/a"))</f>
        <v>2.6240514903025577E-3</v>
      </c>
      <c r="L60" s="6"/>
    </row>
    <row r="61" spans="1:17" ht="6.95" customHeight="1" x14ac:dyDescent="0.2">
      <c r="A61" s="6"/>
      <c r="B61" s="6"/>
      <c r="C61" s="6"/>
      <c r="D61" s="6"/>
      <c r="E61" s="67"/>
      <c r="F61" s="6"/>
      <c r="G61" s="67"/>
      <c r="H61" s="6"/>
      <c r="I61" s="67"/>
      <c r="J61" s="6"/>
      <c r="K61" s="25"/>
      <c r="L61" s="6"/>
      <c r="M61" s="29"/>
      <c r="N61" s="29"/>
      <c r="O61" s="29"/>
      <c r="P61" s="29"/>
      <c r="Q61" s="29"/>
    </row>
    <row r="62" spans="1:17" x14ac:dyDescent="0.2">
      <c r="A62" s="6"/>
      <c r="B62" s="51" t="s">
        <v>34</v>
      </c>
      <c r="C62" s="6"/>
      <c r="D62" s="6"/>
      <c r="E62" s="67"/>
      <c r="F62" s="6"/>
      <c r="G62" s="67"/>
      <c r="H62" s="68"/>
      <c r="I62" s="67"/>
      <c r="J62" s="6"/>
      <c r="K62" s="25"/>
      <c r="L62" s="6"/>
    </row>
    <row r="63" spans="1:17" x14ac:dyDescent="0.2">
      <c r="A63" s="6"/>
      <c r="B63" s="6"/>
      <c r="C63" s="6" t="s">
        <v>20</v>
      </c>
      <c r="D63" s="6"/>
      <c r="E63" s="66">
        <v>54018984</v>
      </c>
      <c r="F63" s="6"/>
      <c r="G63" s="66">
        <v>54841823</v>
      </c>
      <c r="H63" s="68"/>
      <c r="I63" s="67">
        <f>E63-G63</f>
        <v>-822839</v>
      </c>
      <c r="J63" s="6"/>
      <c r="K63" s="17">
        <f>IF(G63=0,"n/a",IF(AND(I63/G63&lt;1,I63/G63&gt;-1),I63/G63,"n/a"))</f>
        <v>-1.5003859372070837E-2</v>
      </c>
      <c r="L63" s="6"/>
    </row>
    <row r="64" spans="1:17" x14ac:dyDescent="0.2">
      <c r="A64" s="6"/>
      <c r="B64" s="6"/>
      <c r="C64" s="6" t="s">
        <v>21</v>
      </c>
      <c r="D64" s="6"/>
      <c r="E64" s="69">
        <v>169190310</v>
      </c>
      <c r="F64" s="6"/>
      <c r="G64" s="69">
        <v>174232451</v>
      </c>
      <c r="H64" s="68"/>
      <c r="I64" s="69">
        <f>E64-G64</f>
        <v>-5042141</v>
      </c>
      <c r="J64" s="6"/>
      <c r="K64" s="23">
        <f>IF(G64=0,"n/a",IF(AND(I64/G64&lt;1,I64/G64&gt;-1),I64/G64,"n/a"))</f>
        <v>-2.8939161281729315E-2</v>
      </c>
      <c r="L64" s="6"/>
    </row>
    <row r="65" spans="1:17" ht="6.95" customHeight="1" x14ac:dyDescent="0.2">
      <c r="A65" s="6"/>
      <c r="B65" s="6"/>
      <c r="C65" s="6"/>
      <c r="D65" s="6"/>
      <c r="E65" s="67"/>
      <c r="F65" s="6"/>
      <c r="G65" s="67"/>
      <c r="H65" s="6"/>
      <c r="I65" s="67"/>
      <c r="J65" s="6"/>
      <c r="K65" s="25"/>
      <c r="L65" s="6"/>
      <c r="M65" s="29"/>
      <c r="N65" s="29"/>
      <c r="O65" s="29"/>
      <c r="P65" s="29"/>
      <c r="Q65" s="29"/>
    </row>
    <row r="66" spans="1:17" x14ac:dyDescent="0.2">
      <c r="A66" s="6"/>
      <c r="B66" s="6"/>
      <c r="C66" s="6" t="s">
        <v>22</v>
      </c>
      <c r="D66" s="6"/>
      <c r="E66" s="69">
        <f>SUM(E63:E64)</f>
        <v>223209294</v>
      </c>
      <c r="F66" s="6"/>
      <c r="G66" s="69">
        <f>SUM(G63:G64)</f>
        <v>229074274</v>
      </c>
      <c r="H66" s="68"/>
      <c r="I66" s="69">
        <f>E66-G66</f>
        <v>-5864980</v>
      </c>
      <c r="J66" s="6"/>
      <c r="K66" s="23">
        <f>IF(G66=0,"n/a",IF(AND(I66/G66&lt;1,I66/G66&gt;-1),I66/G66,"n/a"))</f>
        <v>-2.5602962295102592E-2</v>
      </c>
      <c r="L66" s="6"/>
    </row>
    <row r="67" spans="1:17" ht="6.95" customHeight="1" x14ac:dyDescent="0.2">
      <c r="A67" s="6"/>
      <c r="B67" s="6"/>
      <c r="C67" s="6"/>
      <c r="D67" s="6"/>
      <c r="E67" s="67"/>
      <c r="F67" s="6"/>
      <c r="G67" s="67"/>
      <c r="H67" s="6"/>
      <c r="I67" s="67"/>
      <c r="J67" s="6"/>
      <c r="K67" s="25"/>
      <c r="L67" s="6"/>
      <c r="M67" s="29"/>
      <c r="N67" s="29"/>
      <c r="O67" s="29"/>
      <c r="P67" s="29"/>
      <c r="Q67" s="29"/>
    </row>
    <row r="68" spans="1:17" ht="12.75" thickBot="1" x14ac:dyDescent="0.25">
      <c r="A68" s="6"/>
      <c r="B68" s="6"/>
      <c r="C68" s="6" t="s">
        <v>35</v>
      </c>
      <c r="D68" s="6"/>
      <c r="E68" s="70">
        <f>E60+E66</f>
        <v>1156657277</v>
      </c>
      <c r="F68" s="6"/>
      <c r="G68" s="70">
        <f>G60+G66</f>
        <v>1160079252</v>
      </c>
      <c r="H68" s="68"/>
      <c r="I68" s="70">
        <f>E68-G68</f>
        <v>-3421975</v>
      </c>
      <c r="J68" s="6"/>
      <c r="K68" s="34">
        <f>IF(G68=0,"n/a",IF(AND(I68/G68&lt;1,I68/G68&gt;-1),I68/G68,"n/a"))</f>
        <v>-2.9497769174825308E-3</v>
      </c>
      <c r="L68" s="6"/>
    </row>
    <row r="69" spans="1:17" ht="12.75" thickTop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L69" s="6"/>
    </row>
    <row r="70" spans="1:17" ht="12.75" x14ac:dyDescent="0.2">
      <c r="A70" s="6" t="s">
        <v>3</v>
      </c>
      <c r="B70" s="6"/>
      <c r="C70" s="43" t="s">
        <v>36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Q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5AB25233F6CB42B718B5A26A99C64E" ma:contentTypeVersion="52" ma:contentTypeDescription="" ma:contentTypeScope="" ma:versionID="72072b9e2121251eb947e623eb4507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200440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11D6AF-DBAB-4E5B-81A7-A6FBBDE547DC}"/>
</file>

<file path=customXml/itemProps2.xml><?xml version="1.0" encoding="utf-8"?>
<ds:datastoreItem xmlns:ds="http://schemas.openxmlformats.org/officeDocument/2006/customXml" ds:itemID="{8A5DA95D-B013-4C01-8038-521EFC980C21}"/>
</file>

<file path=customXml/itemProps3.xml><?xml version="1.0" encoding="utf-8"?>
<ds:datastoreItem xmlns:ds="http://schemas.openxmlformats.org/officeDocument/2006/customXml" ds:itemID="{D9D91022-7989-47CB-BA46-80BD0EFD9A1D}"/>
</file>

<file path=customXml/itemProps4.xml><?xml version="1.0" encoding="utf-8"?>
<ds:datastoreItem xmlns:ds="http://schemas.openxmlformats.org/officeDocument/2006/customXml" ds:itemID="{8D43B720-4A18-45F7-AD6C-F9DD460E6B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01-2020 SOG</vt:lpstr>
      <vt:lpstr>02-2020 SOG</vt:lpstr>
      <vt:lpstr>03-2020 SOG</vt:lpstr>
      <vt:lpstr>12ME 03-2020 SOG</vt:lpstr>
      <vt:lpstr>'01-2020 SOG'!Print_Area</vt:lpstr>
      <vt:lpstr>'02-2020 SOG'!Print_Area</vt:lpstr>
      <vt:lpstr>'03-2020 SOG'!Print_Area</vt:lpstr>
      <vt:lpstr>'12ME 03-2020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2019-11-08T17:14:36Z</cp:lastPrinted>
  <dcterms:created xsi:type="dcterms:W3CDTF">2019-04-22T18:51:38Z</dcterms:created>
  <dcterms:modified xsi:type="dcterms:W3CDTF">2020-04-20T16:45:39Z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NEW-PSE-Sale-of-Gas-Rpt-Q2-2019-(08-XX-19).xlsx</vt:lpwstr>
  </property>
  <property fmtid="{D5CDD505-2E9C-101B-9397-08002B2CF9AE}" pid="3" name="ContentTypeId">
    <vt:lpwstr>0x0101006E56B4D1795A2E4DB2F0B01679ED314A00A95AB25233F6CB42B718B5A26A99C64E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