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-15" yWindow="-15" windowWidth="20190" windowHeight="9150" tabRatio="657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C330" i="17" l="1"/>
  <c r="F328" i="17"/>
  <c r="F330" i="17" s="1"/>
  <c r="E328" i="17"/>
  <c r="E330" i="17" s="1"/>
  <c r="D328" i="17"/>
  <c r="D330" i="17" s="1"/>
  <c r="C328" i="17"/>
  <c r="B328" i="17"/>
  <c r="B330" i="17" s="1"/>
  <c r="F322" i="17"/>
  <c r="E322" i="17"/>
  <c r="D322" i="17"/>
  <c r="C322" i="17"/>
  <c r="B322" i="17"/>
  <c r="F311" i="17"/>
  <c r="E311" i="17"/>
  <c r="D311" i="17"/>
  <c r="C311" i="17"/>
  <c r="B311" i="17"/>
  <c r="C283" i="17"/>
  <c r="F281" i="17"/>
  <c r="F283" i="17" s="1"/>
  <c r="E281" i="17"/>
  <c r="E283" i="17" s="1"/>
  <c r="D281" i="17"/>
  <c r="D283" i="17" s="1"/>
  <c r="C281" i="17"/>
  <c r="B281" i="17"/>
  <c r="B283" i="17" s="1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H325" i="17"/>
  <c r="G325" i="17"/>
  <c r="H324" i="17"/>
  <c r="G324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10" i="17"/>
  <c r="G210" i="17"/>
  <c r="H209" i="17"/>
  <c r="G209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B35" i="10" s="1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G322" i="17"/>
  <c r="I316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19" i="17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1" i="13" l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<sst xmlns="http://schemas.openxmlformats.org/spreadsheetml/2006/main" count="499" uniqueCount="419">
  <si>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</si>
  <si>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</si>
  <si>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</si>
  <si>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</si>
  <si>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</si>
  <si>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</si>
  <si>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</si>
  <si>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</si>
  <si>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</si>
  <si>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</si>
  <si>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</si>
  <si>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</si>
  <si>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</si>
  <si>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</si>
  <si>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</si>
  <si>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</si>
  <si>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</si>
  <si>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</si>
  <si>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</si>
  <si>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</si>
  <si>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</si>
  <si>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</si>
  <si>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</si>
  <si>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</si>
  <si>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</si>
  <si>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</si>
  <si>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</si>
  <si>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</si>
  <si>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</si>
  <si>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</si>
  <si>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</si>
  <si>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</si>
  <si>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</si>
  <si>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</si>
  <si>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</si>
  <si>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</si>
  <si>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</si>
  <si>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</si>
  <si>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</si>
  <si>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</si>
  <si>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</si>
  <si>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</si>
  <si>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</si>
  <si>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</si>
  <si>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</si>
  <si>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</si>
  <si>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</si>
  <si>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</si>
  <si>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</si>
  <si>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</si>
  <si>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</si>
  <si>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</si>
  <si>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</si>
  <si>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</si>
  <si>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</si>
  <si>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</si>
  <si>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</si>
  <si>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</si>
  <si>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</si>
  <si>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</si>
  <si>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</si>
  <si>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</si>
  <si>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</si>
  <si>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</si>
  <si>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</si>
  <si>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</si>
  <si>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</si>
  <si>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</si>
  <si>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</si>
  <si>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</si>
  <si>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</si>
  <si>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</si>
  <si>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</si>
  <si>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</si>
  <si>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</si>
  <si>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</si>
  <si>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</si>
  <si>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</si>
  <si>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</si>
  <si>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</si>
  <si>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</si>
  <si>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</si>
  <si>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</si>
  <si>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</si>
  <si>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</si>
  <si>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</si>
  <si>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</si>
  <si>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</si>
  <si>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</si>
  <si>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</si>
  <si>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</si>
  <si>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</si>
  <si>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</si>
  <si>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</si>
  <si>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</si>
  <si>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</si>
  <si>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</si>
  <si>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</si>
  <si>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</si>
  <si>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</si>
  <si>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</si>
  <si>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</si>
  <si>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</si>
  <si>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</si>
  <si>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</si>
  <si>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</si>
  <si>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</si>
  <si>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</si>
  <si>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</si>
  <si>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</si>
  <si>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</si>
  <si>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</si>
  <si>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</si>
  <si>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</si>
  <si>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</si>
  <si>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</si>
  <si>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</si>
  <si>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</si>
  <si>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</si>
  <si>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</si>
  <si>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</si>
  <si>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</si>
  <si>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</si>
  <si>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</si>
  <si>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</si>
  <si>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</si>
  <si>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</si>
  <si>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</si>
  <si>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</si>
  <si>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</si>
  <si>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</si>
  <si>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</si>
  <si>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</si>
  <si>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</si>
  <si>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</si>
  <si>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</si>
  <si>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</si>
  <si>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</si>
  <si>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</si>
  <si>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</si>
  <si>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</si>
  <si>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</si>
  <si>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</si>
  <si>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</si>
  <si>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</si>
  <si>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</si>
  <si>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</si>
  <si>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</si>
  <si>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</si>
  <si>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</si>
  <si>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</si>
  <si>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</si>
  <si>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</si>
  <si>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</si>
  <si>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</si>
  <si>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</si>
  <si>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</si>
  <si>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</si>
  <si>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</si>
  <si>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</si>
  <si>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</si>
  <si>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</si>
  <si>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</si>
  <si>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</si>
  <si>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</si>
  <si>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</si>
  <si>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</si>
  <si>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</si>
  <si>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</si>
  <si>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</si>
  <si>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</si>
  <si>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</si>
  <si>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</si>
  <si>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</si>
  <si>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</si>
  <si>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</si>
  <si>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</si>
  <si>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</si>
  <si>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</si>
  <si>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</si>
  <si>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</si>
  <si>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</si>
  <si>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</si>
  <si>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</si>
  <si>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</si>
  <si>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</si>
  <si>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</si>
  <si>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</si>
  <si>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</si>
  <si>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</si>
  <si>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</si>
  <si>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</si>
  <si>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</si>
  <si>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</si>
  <si>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</si>
  <si>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</si>
  <si>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</si>
  <si>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</si>
  <si>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</si>
  <si>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</si>
  <si>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</si>
  <si>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</si>
  <si>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</si>
  <si>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</si>
  <si>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</si>
  <si>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</si>
  <si>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</si>
  <si>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</si>
  <si>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</si>
  <si>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</si>
  <si>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</si>
  <si>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</si>
  <si>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</si>
  <si>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</si>
  <si>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</si>
  <si>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</si>
  <si>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</si>
  <si>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</si>
  <si>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</si>
  <si>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</si>
  <si>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</si>
  <si>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</si>
  <si>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</si>
  <si>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</si>
  <si>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</si>
  <si>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</si>
  <si>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</si>
  <si>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</si>
  <si>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</si>
  <si>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</si>
  <si>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</si>
  <si>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</si>
  <si>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</si>
  <si>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</si>
  <si>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</si>
  <si>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</si>
  <si>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</si>
  <si>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</si>
  <si>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</si>
  <si>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</si>
  <si>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</si>
  <si>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</si>
  <si>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</si>
  <si>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</si>
  <si>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</si>
  <si>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</si>
  <si>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</si>
  <si>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</si>
  <si>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</si>
  <si>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</si>
  <si>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</si>
  <si>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</si>
  <si>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</si>
  <si>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</si>
  <si>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</si>
  <si>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</si>
  <si>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</si>
  <si>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</si>
  <si>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</si>
  <si>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</si>
  <si>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</si>
  <si>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</si>
  <si>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</si>
  <si>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</si>
  <si>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</si>
  <si>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</si>
  <si>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</si>
  <si>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</si>
  <si>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</si>
  <si>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</si>
  <si>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</si>
  <si>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</si>
  <si>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</si>
  <si>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</si>
  <si>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</si>
  <si>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</si>
  <si>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</si>
  <si>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</si>
  <si>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</si>
  <si>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</si>
  <si>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</si>
  <si>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</si>
  <si>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</si>
  <si>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</si>
  <si>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</si>
  <si>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</si>
  <si>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</si>
  <si>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</si>
  <si>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</si>
  <si>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</si>
  <si>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</si>
  <si>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</si>
  <si>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</si>
  <si>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</si>
  <si>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</si>
  <si>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</si>
  <si>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</si>
  <si>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</si>
  <si>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</si>
  <si>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</si>
  <si>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</si>
  <si>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</si>
  <si>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</si>
  <si>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</si>
  <si>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</si>
  <si>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</si>
  <si>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</si>
  <si>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</si>
  <si>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</si>
  <si>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</si>
  <si>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</si>
  <si>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</si>
  <si>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</si>
  <si>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</si>
  <si>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</si>
  <si>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</si>
  <si>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</si>
  <si>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</si>
  <si>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</si>
  <si>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</si>
  <si>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</si>
  <si>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</si>
  <si>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</si>
  <si>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</si>
  <si>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</si>
  <si>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</si>
  <si>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</si>
  <si>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</si>
  <si>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</si>
  <si>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</si>
  <si>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</si>
  <si>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</si>
  <si>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</si>
  <si>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</si>
  <si>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</si>
  <si>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</si>
  <si>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</si>
  <si>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</si>
  <si>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</si>
  <si>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</si>
  <si>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</si>
  <si>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</si>
  <si>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</si>
  <si>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</si>
  <si>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</si>
  <si>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</si>
  <si>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</si>
  <si>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</si>
  <si>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</si>
  <si>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</si>
  <si>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</si>
  <si>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</si>
  <si>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</si>
  <si>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</si>
  <si>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</si>
  <si>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</si>
  <si>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</si>
  <si>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</si>
  <si>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</si>
  <si>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</si>
  <si>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</si>
  <si>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</si>
  <si>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</si>
  <si>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</si>
  <si>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</si>
  <si>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</si>
  <si>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</si>
  <si>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</si>
  <si>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</si>
  <si>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</si>
  <si>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</si>
  <si>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</si>
  <si>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</si>
  <si>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</si>
  <si>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</si>
  <si>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</si>
  <si>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</si>
  <si>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</si>
  <si>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</si>
  <si>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</si>
  <si>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</si>
  <si>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</si>
  <si>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</si>
  <si>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</si>
  <si>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</si>
  <si>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</si>
  <si>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</si>
  <si>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</si>
  <si>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</si>
  <si>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</si>
  <si>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</si>
  <si>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</si>
  <si>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</si>
  <si>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</si>
  <si>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</si>
  <si>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</si>
  <si>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</si>
  <si>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</si>
  <si>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</si>
  <si>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</si>
  <si>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</si>
  <si>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</si>
  <si>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</si>
  <si>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</si>
  <si>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</si>
  <si>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</si>
  <si>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</si>
  <si>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</si>
  <si>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</si>
  <si>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</si>
  <si>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</si>
  <si>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</si>
  <si>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</si>
  <si>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</si>
  <si>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</si>
  <si>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</si>
  <si>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</si>
  <si>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</si>
  <si>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APRIL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</si>
</sst>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8">
    <xf numFmtId="0" fontId="0" fillId="0" borderId="0"/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0" fontId="4" fillId="5" borderId="18" applyNumberFormat="0" applyProtection="0">
      <alignment horizontal="left" vertical="center" indent="1"/>
    </xf>
    <xf numFmtId="0" fontId="4" fillId="2" borderId="18" applyNumberFormat="0" applyProtection="0">
      <alignment horizontal="left" vertical="center" indent="1"/>
    </xf>
    <xf numFmtId="0" fontId="4" fillId="4" borderId="18" applyNumberFormat="0" applyProtection="0">
      <alignment horizontal="left" vertical="center" indent="1"/>
    </xf>
    <xf numFmtId="4" fontId="17" fillId="3" borderId="19" applyNumberFormat="0" applyProtection="0">
      <alignment horizontal="left" vertical="center" indent="1"/>
    </xf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5" xfId="0" applyBorder="1"/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0" fontId="5" fillId="0" borderId="0" xfId="7" applyNumberFormat="1" applyFont="1" applyFill="1"/>
  </cellXfs>
  <cellStyles count="8">
    <cellStyle name="Normal" xfId="0" builtinId="0"/>
    <cellStyle name="Percent" xfId="7" builtinId="5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A52" sqref="A52"/>
    </sheetView>
  </sheetViews>
  <sheetFormatPr defaultColWidth="9.140625" defaultRowHeight="15" x14ac:dyDescent="0.2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 x14ac:dyDescent="0.25">
      <c r="A1" s="35" t="s">
        <v>350</v>
      </c>
      <c r="B1" s="34"/>
      <c r="C1" s="34"/>
      <c r="D1" s="34"/>
    </row>
    <row r="2" spans="1:4" x14ac:dyDescent="0.25">
      <c r="A2" s="35" t="s">
        <v>349</v>
      </c>
      <c r="B2" s="34"/>
      <c r="C2" s="34"/>
      <c r="D2" s="34"/>
    </row>
    <row r="3" spans="1:4" x14ac:dyDescent="0.25">
      <c r="A3" s="35" t="s">
        <v>418</v>
      </c>
      <c r="B3" s="35"/>
      <c r="C3" s="35"/>
      <c r="D3" s="35"/>
    </row>
    <row r="4" spans="1:4" x14ac:dyDescent="0.25">
      <c r="A4" s="121"/>
      <c r="B4" s="34"/>
      <c r="C4" s="34"/>
      <c r="D4" s="34"/>
    </row>
    <row r="5" spans="1:4" x14ac:dyDescent="0.25">
      <c r="A5" s="117"/>
      <c r="B5" s="117"/>
      <c r="C5" s="117"/>
      <c r="D5" s="117"/>
    </row>
    <row r="6" spans="1:4" x14ac:dyDescent="0.25">
      <c r="A6" s="117" t="s">
        <v>417</v>
      </c>
      <c r="B6" s="117"/>
      <c r="C6" s="117"/>
      <c r="D6" s="117"/>
    </row>
    <row r="7" spans="1:4" x14ac:dyDescent="0.25">
      <c r="A7" s="1"/>
      <c r="B7" s="33" t="s">
        <v>34</v>
      </c>
      <c r="C7" s="32" t="s">
        <v>33</v>
      </c>
      <c r="D7" s="31" t="s">
        <v>348</v>
      </c>
    </row>
    <row r="8" spans="1:4" x14ac:dyDescent="0.25">
      <c r="A8" s="29" t="s">
        <v>347</v>
      </c>
      <c r="B8" s="28"/>
      <c r="C8" s="28"/>
      <c r="D8" s="4"/>
    </row>
    <row r="9" spans="1:4" x14ac:dyDescent="0.25">
      <c r="A9" s="21" t="s">
        <v>31</v>
      </c>
      <c r="B9" s="23">
        <f>+'Unallocated Detail'!G18</f>
        <v>167109198.77000001</v>
      </c>
      <c r="C9" s="23">
        <f>+'Unallocated Detail'!H18</f>
        <v>66865291.590000004</v>
      </c>
      <c r="D9" s="13">
        <f>SUM(B9:C9)</f>
        <v>233974490.36000001</v>
      </c>
    </row>
    <row r="10" spans="1:4" x14ac:dyDescent="0.25">
      <c r="A10" s="21" t="s">
        <v>30</v>
      </c>
      <c r="B10" s="27">
        <f>+'Unallocated Detail'!G21</f>
        <v>32038.44</v>
      </c>
      <c r="C10" s="27">
        <f>+'Unallocated Detail'!H21</f>
        <v>0</v>
      </c>
      <c r="D10" s="4">
        <f>SUM(B10:C10)</f>
        <v>32038.44</v>
      </c>
    </row>
    <row r="11" spans="1:4" x14ac:dyDescent="0.25">
      <c r="A11" s="21" t="s">
        <v>29</v>
      </c>
      <c r="B11" s="27">
        <f>+'Unallocated Detail'!G25</f>
        <v>7018690.1900000004</v>
      </c>
      <c r="C11" s="27">
        <f>+'Unallocated Detail'!H25</f>
        <v>0</v>
      </c>
      <c r="D11" s="4">
        <f>SUM(B11:C11)</f>
        <v>7018690.1900000004</v>
      </c>
    </row>
    <row r="12" spans="1:4" x14ac:dyDescent="0.25">
      <c r="A12" s="21" t="s">
        <v>28</v>
      </c>
      <c r="B12" s="26">
        <f>+'Unallocated Detail'!G40</f>
        <v>8349571.1200000001</v>
      </c>
      <c r="C12" s="25">
        <f>+'Unallocated Detail'!H40</f>
        <v>238465.52000000002</v>
      </c>
      <c r="D12" s="30">
        <f>SUM(B12:C12)</f>
        <v>8588036.6400000006</v>
      </c>
    </row>
    <row r="13" spans="1:4" x14ac:dyDescent="0.25">
      <c r="A13" s="21" t="s">
        <v>27</v>
      </c>
      <c r="B13" s="14">
        <f>SUM(B9:B12)</f>
        <v>182509498.52000001</v>
      </c>
      <c r="C13" s="14">
        <f>SUM(C9:C12)</f>
        <v>67103757.110000007</v>
      </c>
      <c r="D13" s="13">
        <f>SUM(D9:D12)</f>
        <v>249613255.63</v>
      </c>
    </row>
    <row r="14" spans="1:4" x14ac:dyDescent="0.25">
      <c r="A14" s="29" t="s">
        <v>346</v>
      </c>
      <c r="B14" s="28"/>
      <c r="C14" s="28"/>
      <c r="D14" s="4"/>
    </row>
    <row r="15" spans="1:4" x14ac:dyDescent="0.25">
      <c r="A15" s="29" t="s">
        <v>345</v>
      </c>
      <c r="B15" s="28"/>
      <c r="C15" s="28"/>
      <c r="D15" s="4"/>
    </row>
    <row r="16" spans="1:4" x14ac:dyDescent="0.25">
      <c r="A16" s="29" t="s">
        <v>344</v>
      </c>
      <c r="B16" s="28"/>
      <c r="C16" s="28"/>
      <c r="D16" s="4"/>
    </row>
    <row r="17" spans="1:4" x14ac:dyDescent="0.25">
      <c r="A17" s="29" t="s">
        <v>343</v>
      </c>
      <c r="B17" s="28"/>
      <c r="C17" s="28"/>
      <c r="D17" s="4"/>
    </row>
    <row r="18" spans="1:4" x14ac:dyDescent="0.25">
      <c r="A18" s="21" t="s">
        <v>26</v>
      </c>
      <c r="B18" s="23">
        <f>+'Unallocated Detail'!G47</f>
        <v>14396765.58</v>
      </c>
      <c r="C18" s="23">
        <f>+'Unallocated Detail'!H47</f>
        <v>0</v>
      </c>
      <c r="D18" s="13">
        <f>B18+C18</f>
        <v>14396765.58</v>
      </c>
    </row>
    <row r="19" spans="1:4" x14ac:dyDescent="0.25">
      <c r="A19" s="21" t="s">
        <v>25</v>
      </c>
      <c r="B19" s="27">
        <f>+'Unallocated Detail'!G56</f>
        <v>36520796.890000001</v>
      </c>
      <c r="C19" s="27">
        <f>+'Unallocated Detail'!H56</f>
        <v>18865055.369999997</v>
      </c>
      <c r="D19" s="22">
        <f>B19+C19</f>
        <v>55385852.259999998</v>
      </c>
    </row>
    <row r="20" spans="1:4" x14ac:dyDescent="0.25">
      <c r="A20" s="21" t="s">
        <v>24</v>
      </c>
      <c r="B20" s="27">
        <f>+'Unallocated Detail'!G59</f>
        <v>10086387.470000001</v>
      </c>
      <c r="C20" s="27">
        <f>+'Unallocated Detail'!H59</f>
        <v>0</v>
      </c>
      <c r="D20" s="22">
        <f>B20+C20</f>
        <v>10086387.470000001</v>
      </c>
    </row>
    <row r="21" spans="1:4" x14ac:dyDescent="0.25">
      <c r="A21" s="21" t="s">
        <v>23</v>
      </c>
      <c r="B21" s="26">
        <f>+'Unallocated Detail'!G62</f>
        <v>-6071011.1200000001</v>
      </c>
      <c r="C21" s="25">
        <f>+'Unallocated Detail'!H62</f>
        <v>0</v>
      </c>
      <c r="D21" s="24">
        <f>B21+C21</f>
        <v>-6071011.1200000001</v>
      </c>
    </row>
    <row r="22" spans="1:4" x14ac:dyDescent="0.25">
      <c r="A22" s="21" t="s">
        <v>22</v>
      </c>
      <c r="B22" s="14">
        <f>SUM(B18:B21)</f>
        <v>54932938.82</v>
      </c>
      <c r="C22" s="14">
        <f>SUM(C18:C21)</f>
        <v>18865055.369999997</v>
      </c>
      <c r="D22" s="13">
        <f>SUM(D18:D21)</f>
        <v>73797994.189999998</v>
      </c>
    </row>
    <row r="23" spans="1:4" x14ac:dyDescent="0.25">
      <c r="A23" s="15" t="s">
        <v>342</v>
      </c>
      <c r="B23" s="11"/>
      <c r="C23" s="11"/>
      <c r="D23" s="10"/>
    </row>
    <row r="24" spans="1:4" x14ac:dyDescent="0.25">
      <c r="A24" s="21" t="s">
        <v>21</v>
      </c>
      <c r="B24" s="23">
        <f>+'Unallocated Detail'!G137</f>
        <v>11175276.870000001</v>
      </c>
      <c r="C24" s="23">
        <f>+'Unallocated Detail'!H137</f>
        <v>572144.66</v>
      </c>
      <c r="D24" s="13">
        <f t="shared" ref="D24:D38" si="0">B24+C24</f>
        <v>11747421.530000001</v>
      </c>
    </row>
    <row r="25" spans="1:4" x14ac:dyDescent="0.25">
      <c r="A25" s="21" t="s">
        <v>20</v>
      </c>
      <c r="B25" s="20">
        <f>+'Unallocated Detail'!G167</f>
        <v>1996750.1600000001</v>
      </c>
      <c r="C25" s="20">
        <f>+'Unallocated Detail'!H167</f>
        <v>0</v>
      </c>
      <c r="D25" s="22">
        <f t="shared" si="0"/>
        <v>1996750.1600000001</v>
      </c>
    </row>
    <row r="26" spans="1:4" x14ac:dyDescent="0.25">
      <c r="A26" s="21" t="s">
        <v>19</v>
      </c>
      <c r="B26" s="20">
        <f>+'Unallocated Detail'!G205</f>
        <v>5911401.6999999993</v>
      </c>
      <c r="C26" s="20">
        <f>+'Unallocated Detail'!H205</f>
        <v>5003789.3000000007</v>
      </c>
      <c r="D26" s="22">
        <f t="shared" si="0"/>
        <v>10915191</v>
      </c>
    </row>
    <row r="27" spans="1:4" x14ac:dyDescent="0.25">
      <c r="A27" s="21" t="s">
        <v>18</v>
      </c>
      <c r="B27" s="20">
        <f>+'Unallocated Detail'!G212</f>
        <v>3116908.3</v>
      </c>
      <c r="C27" s="20">
        <f>+'Unallocated Detail'!H212</f>
        <v>2334594.5300000003</v>
      </c>
      <c r="D27" s="22">
        <f t="shared" si="0"/>
        <v>5451502.8300000001</v>
      </c>
    </row>
    <row r="28" spans="1:4" x14ac:dyDescent="0.25">
      <c r="A28" s="21" t="s">
        <v>17</v>
      </c>
      <c r="B28" s="20">
        <f>+'Unallocated Detail'!G221</f>
        <v>1770558.2499999998</v>
      </c>
      <c r="C28" s="20">
        <f>+'Unallocated Detail'!H221</f>
        <v>490196.05</v>
      </c>
      <c r="D28" s="22">
        <f t="shared" si="0"/>
        <v>2260754.2999999998</v>
      </c>
    </row>
    <row r="29" spans="1:4" x14ac:dyDescent="0.25">
      <c r="A29" s="21" t="s">
        <v>16</v>
      </c>
      <c r="B29" s="20">
        <f>+'Unallocated Detail'!G224</f>
        <v>7263456.9000000004</v>
      </c>
      <c r="C29" s="20">
        <f>+'Unallocated Detail'!H224</f>
        <v>1174962.08</v>
      </c>
      <c r="D29" s="22">
        <f t="shared" si="0"/>
        <v>8438418.9800000004</v>
      </c>
    </row>
    <row r="30" spans="1:4" x14ac:dyDescent="0.25">
      <c r="A30" s="21" t="s">
        <v>15</v>
      </c>
      <c r="B30" s="20">
        <f>+'Unallocated Detail'!G239</f>
        <v>9908685.5399999991</v>
      </c>
      <c r="C30" s="20">
        <f>+'Unallocated Detail'!H239</f>
        <v>4821864.08</v>
      </c>
      <c r="D30" s="22">
        <f t="shared" si="0"/>
        <v>14730549.619999999</v>
      </c>
    </row>
    <row r="31" spans="1:4" x14ac:dyDescent="0.25">
      <c r="A31" s="21" t="s">
        <v>14</v>
      </c>
      <c r="B31" s="20">
        <f>+'Unallocated Detail'!G246</f>
        <v>29326893.390000004</v>
      </c>
      <c r="C31" s="20">
        <f>+'Unallocated Detail'!H246</f>
        <v>10276983.01</v>
      </c>
      <c r="D31" s="22">
        <f t="shared" si="0"/>
        <v>39603876.400000006</v>
      </c>
    </row>
    <row r="32" spans="1:4" x14ac:dyDescent="0.25">
      <c r="A32" s="21" t="s">
        <v>13</v>
      </c>
      <c r="B32" s="20">
        <f>+'Unallocated Detail'!G251</f>
        <v>8335965.5599999996</v>
      </c>
      <c r="C32" s="20">
        <f>+'Unallocated Detail'!H251</f>
        <v>3141388.26</v>
      </c>
      <c r="D32" s="22">
        <f t="shared" si="0"/>
        <v>11477353.82</v>
      </c>
    </row>
    <row r="33" spans="1:4" x14ac:dyDescent="0.25">
      <c r="A33" s="21" t="s">
        <v>12</v>
      </c>
      <c r="B33" s="20">
        <f>+'Unallocated Detail'!G254</f>
        <v>2656379.71</v>
      </c>
      <c r="C33" s="20">
        <f>+'Unallocated Detail'!H254</f>
        <v>0</v>
      </c>
      <c r="D33" s="22">
        <f t="shared" si="0"/>
        <v>2656379.71</v>
      </c>
    </row>
    <row r="34" spans="1:4" x14ac:dyDescent="0.25">
      <c r="A34" s="12" t="s">
        <v>11</v>
      </c>
      <c r="B34" s="20">
        <f>+'Unallocated Detail'!G262</f>
        <v>-2740210.0200000005</v>
      </c>
      <c r="C34" s="20">
        <f>+'Unallocated Detail'!H262</f>
        <v>726631.66</v>
      </c>
      <c r="D34" s="19">
        <f t="shared" si="0"/>
        <v>-2013578.3600000003</v>
      </c>
    </row>
    <row r="35" spans="1:4" x14ac:dyDescent="0.25">
      <c r="A35" s="21" t="s">
        <v>341</v>
      </c>
      <c r="B35" s="20">
        <f>+'Unallocated Detail'!G266</f>
        <v>13913136.710000001</v>
      </c>
      <c r="C35" s="20">
        <f>+'Unallocated Detail'!H266</f>
        <v>0</v>
      </c>
      <c r="D35" s="19">
        <f t="shared" si="0"/>
        <v>13913136.710000001</v>
      </c>
    </row>
    <row r="36" spans="1:4" x14ac:dyDescent="0.25">
      <c r="A36" s="12" t="s">
        <v>10</v>
      </c>
      <c r="B36" s="20">
        <f>+'Unallocated Detail'!G271</f>
        <v>18856676.370000001</v>
      </c>
      <c r="C36" s="20">
        <f>+'Unallocated Detail'!H271</f>
        <v>7698648.4900000002</v>
      </c>
      <c r="D36" s="19">
        <f t="shared" si="0"/>
        <v>26555324.859999999</v>
      </c>
    </row>
    <row r="37" spans="1:4" x14ac:dyDescent="0.25">
      <c r="A37" s="12" t="s">
        <v>9</v>
      </c>
      <c r="B37" s="20">
        <f>+'Unallocated Detail'!G276</f>
        <v>6561675.2399999993</v>
      </c>
      <c r="C37" s="20">
        <f>+'Unallocated Detail'!H276</f>
        <v>1209001</v>
      </c>
      <c r="D37" s="19">
        <f t="shared" si="0"/>
        <v>7770676.2399999993</v>
      </c>
    </row>
    <row r="38" spans="1:4" x14ac:dyDescent="0.25">
      <c r="A38" s="12" t="s">
        <v>8</v>
      </c>
      <c r="B38" s="18">
        <f>+'Unallocated Detail'!G281</f>
        <v>-2052329.08</v>
      </c>
      <c r="C38" s="17">
        <f>+'Unallocated Detail'!H281</f>
        <v>948192.64999999991</v>
      </c>
      <c r="D38" s="16">
        <f t="shared" si="0"/>
        <v>-1104136.4300000002</v>
      </c>
    </row>
    <row r="39" spans="1:4" x14ac:dyDescent="0.25">
      <c r="A39" s="15" t="s">
        <v>7</v>
      </c>
      <c r="B39" s="14">
        <f>SUM(B22:B38)</f>
        <v>170934164.41999999</v>
      </c>
      <c r="C39" s="14">
        <f>SUM(C22:C38)</f>
        <v>57263451.139999993</v>
      </c>
      <c r="D39" s="13">
        <f>SUM(D22:D38)</f>
        <v>228197615.56</v>
      </c>
    </row>
    <row r="40" spans="1:4" x14ac:dyDescent="0.25">
      <c r="A40" s="12"/>
      <c r="B40" s="11"/>
      <c r="C40" s="11"/>
      <c r="D40" s="10"/>
    </row>
    <row r="41" spans="1:4" ht="16.5" x14ac:dyDescent="0.35">
      <c r="A41" s="9" t="s">
        <v>6</v>
      </c>
      <c r="B41" s="8">
        <f>B13-B39</f>
        <v>11575334.100000024</v>
      </c>
      <c r="C41" s="8">
        <f>C13-C39</f>
        <v>9840305.9700000137</v>
      </c>
      <c r="D41" s="7">
        <f>D13-D39</f>
        <v>21415640.069999993</v>
      </c>
    </row>
    <row r="42" spans="1:4" x14ac:dyDescent="0.25">
      <c r="A42" s="6"/>
      <c r="B42" s="5"/>
      <c r="C42" s="5"/>
      <c r="D42" s="4"/>
    </row>
    <row r="43" spans="1:4" x14ac:dyDescent="0.25">
      <c r="A43" s="119"/>
      <c r="B43" s="36"/>
      <c r="C43" s="36"/>
      <c r="D43" s="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sqref="A1:F3"/>
    </sheetView>
  </sheetViews>
  <sheetFormatPr defaultColWidth="9.140625" defaultRowHeight="15" x14ac:dyDescent="0.25"/>
  <cols>
    <col min="1" max="1" width="40" style="2" bestFit="1" customWidth="1"/>
    <col min="2" max="2" width="17.5703125" style="37" customWidth="1"/>
    <col min="3" max="3" width="15.28515625" style="37" customWidth="1"/>
    <col min="4" max="4" width="15.42578125" style="37" customWidth="1"/>
    <col min="5" max="5" width="14.28515625" style="37" customWidth="1"/>
    <col min="6" max="6" width="15" style="37" bestFit="1" customWidth="1"/>
    <col min="7" max="7" width="9.140625" style="37"/>
    <col min="8" max="8" width="32.42578125" style="37" customWidth="1"/>
    <col min="9" max="10" width="9.140625" style="37"/>
    <col min="11" max="16384" width="9.140625" style="2"/>
  </cols>
  <sheetData>
    <row r="1" spans="1:7" s="2" customFormat="1" ht="18" customHeight="1" x14ac:dyDescent="0.25">
      <c r="A1" s="35" t="s">
        <v>350</v>
      </c>
      <c r="B1" s="55"/>
      <c r="C1" s="55"/>
      <c r="D1" s="55"/>
      <c r="E1" s="55"/>
      <c r="F1" s="55"/>
      <c r="G1" s="37"/>
    </row>
    <row r="2" spans="1:7" s="2" customFormat="1" ht="18" customHeight="1" x14ac:dyDescent="0.25">
      <c r="A2" s="35" t="s">
        <v>352</v>
      </c>
      <c r="B2" s="55"/>
      <c r="C2" s="55"/>
      <c r="D2" s="55"/>
      <c r="E2" s="55"/>
      <c r="F2" s="55"/>
      <c r="G2" s="37"/>
    </row>
    <row r="3" spans="1:7" s="2" customFormat="1" ht="18" customHeight="1" x14ac:dyDescent="0.25">
      <c r="A3" s="35" t="str">
        <f>Allocated!A3</f>
        <v>FOR THE MONTH ENDED APRIL 30, 2019</v>
      </c>
      <c r="B3" s="55"/>
      <c r="C3" s="55"/>
      <c r="D3" s="55"/>
      <c r="E3" s="55"/>
      <c r="F3" s="55"/>
      <c r="G3" s="37"/>
    </row>
    <row r="4" spans="1:7" s="2" customFormat="1" ht="12" customHeight="1" x14ac:dyDescent="0.25">
      <c r="B4" s="37"/>
      <c r="C4" s="37"/>
      <c r="D4" s="37"/>
      <c r="E4" s="37"/>
      <c r="F4" s="37"/>
      <c r="G4" s="37"/>
    </row>
    <row r="5" spans="1:7" s="2" customFormat="1" ht="18" customHeight="1" x14ac:dyDescent="0.25">
      <c r="A5" s="1"/>
      <c r="B5" s="54" t="s">
        <v>34</v>
      </c>
      <c r="C5" s="54" t="s">
        <v>33</v>
      </c>
      <c r="D5" s="54" t="s">
        <v>35</v>
      </c>
      <c r="E5" s="54" t="s">
        <v>351</v>
      </c>
      <c r="F5" s="53" t="s">
        <v>348</v>
      </c>
      <c r="G5" s="37"/>
    </row>
    <row r="6" spans="1:7" s="2" customFormat="1" ht="18" customHeight="1" x14ac:dyDescent="0.25">
      <c r="A6" s="52" t="s">
        <v>32</v>
      </c>
      <c r="B6" s="51"/>
      <c r="C6" s="51"/>
      <c r="D6" s="51"/>
      <c r="E6" s="51"/>
      <c r="F6" s="50"/>
      <c r="G6" s="37"/>
    </row>
    <row r="7" spans="1:7" s="2" customFormat="1" ht="18" customHeight="1" x14ac:dyDescent="0.25">
      <c r="A7" s="15" t="s">
        <v>347</v>
      </c>
      <c r="B7" s="28"/>
      <c r="C7" s="28"/>
      <c r="D7" s="28"/>
      <c r="E7" s="28"/>
      <c r="F7" s="4"/>
      <c r="G7" s="37"/>
    </row>
    <row r="8" spans="1:7" s="2" customFormat="1" ht="18" customHeight="1" x14ac:dyDescent="0.25">
      <c r="A8" s="12" t="s">
        <v>31</v>
      </c>
      <c r="B8" s="14">
        <f>+'Unallocated Detail'!B18</f>
        <v>167109198.77000001</v>
      </c>
      <c r="C8" s="14">
        <f>+'Unallocated Detail'!C18</f>
        <v>66865291.590000004</v>
      </c>
      <c r="D8" s="14">
        <f>+'Unallocated Detail'!D18</f>
        <v>0</v>
      </c>
      <c r="E8" s="14">
        <v>0</v>
      </c>
      <c r="F8" s="13">
        <f>SUM(B8:E8)</f>
        <v>233974490.36000001</v>
      </c>
      <c r="G8" s="38"/>
    </row>
    <row r="9" spans="1:7" s="2" customFormat="1" ht="18" customHeight="1" x14ac:dyDescent="0.25">
      <c r="A9" s="12" t="s">
        <v>30</v>
      </c>
      <c r="B9" s="103">
        <f>+'Unallocated Detail'!B21</f>
        <v>32038.44</v>
      </c>
      <c r="C9" s="103">
        <f>+'Unallocated Detail'!C21</f>
        <v>0</v>
      </c>
      <c r="D9" s="103">
        <f>+'Unallocated Detail'!D21</f>
        <v>0</v>
      </c>
      <c r="E9" s="46">
        <v>0</v>
      </c>
      <c r="F9" s="22">
        <f>SUM(B9:E9)</f>
        <v>32038.44</v>
      </c>
      <c r="G9" s="38"/>
    </row>
    <row r="10" spans="1:7" s="2" customFormat="1" ht="18" customHeight="1" x14ac:dyDescent="0.25">
      <c r="A10" s="12" t="s">
        <v>29</v>
      </c>
      <c r="B10" s="103">
        <f>+'Unallocated Detail'!B25</f>
        <v>7018690.1900000004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2">
        <f>SUM(B10:E10)</f>
        <v>7018690.1900000004</v>
      </c>
      <c r="G10" s="38"/>
    </row>
    <row r="11" spans="1:7" s="2" customFormat="1" ht="18" customHeight="1" x14ac:dyDescent="0.25">
      <c r="A11" s="12" t="s">
        <v>28</v>
      </c>
      <c r="B11" s="26">
        <f>+'Unallocated Detail'!B40</f>
        <v>8349571.1200000001</v>
      </c>
      <c r="C11" s="49">
        <f>+'Unallocated Detail'!C40</f>
        <v>238465.52000000002</v>
      </c>
      <c r="D11" s="49">
        <f>+'Unallocated Detail'!D40</f>
        <v>0</v>
      </c>
      <c r="E11" s="25">
        <v>0</v>
      </c>
      <c r="F11" s="24">
        <f>SUM(B11:E11)</f>
        <v>8588036.6400000006</v>
      </c>
      <c r="G11" s="38"/>
    </row>
    <row r="12" spans="1:7" s="2" customFormat="1" ht="18" customHeight="1" x14ac:dyDescent="0.25">
      <c r="A12" s="12" t="s">
        <v>27</v>
      </c>
      <c r="B12" s="14">
        <f>SUM(B8:B11)</f>
        <v>182509498.52000001</v>
      </c>
      <c r="C12" s="14">
        <f>SUM(C8:C11)</f>
        <v>67103757.110000007</v>
      </c>
      <c r="D12" s="14">
        <f>SUM(D8:D11)</f>
        <v>0</v>
      </c>
      <c r="E12" s="14">
        <f>SUM(E8:E11)</f>
        <v>0</v>
      </c>
      <c r="F12" s="13">
        <f>SUM(F8:F11)</f>
        <v>249613255.63</v>
      </c>
      <c r="G12" s="38"/>
    </row>
    <row r="13" spans="1:7" s="2" customFormat="1" ht="18" customHeight="1" x14ac:dyDescent="0.25">
      <c r="A13" s="15" t="s">
        <v>346</v>
      </c>
      <c r="B13" s="28"/>
      <c r="C13" s="28"/>
      <c r="D13" s="28"/>
      <c r="E13" s="28"/>
      <c r="F13" s="4"/>
      <c r="G13" s="38"/>
    </row>
    <row r="14" spans="1:7" s="2" customFormat="1" ht="18" customHeight="1" x14ac:dyDescent="0.25">
      <c r="A14" s="15" t="s">
        <v>345</v>
      </c>
      <c r="B14" s="28"/>
      <c r="C14" s="28"/>
      <c r="D14" s="28"/>
      <c r="E14" s="28"/>
      <c r="F14" s="4"/>
      <c r="G14" s="38"/>
    </row>
    <row r="15" spans="1:7" s="2" customFormat="1" ht="18" customHeight="1" x14ac:dyDescent="0.25">
      <c r="A15" s="15" t="s">
        <v>344</v>
      </c>
      <c r="B15" s="28"/>
      <c r="C15" s="28"/>
      <c r="D15" s="28"/>
      <c r="E15" s="28"/>
      <c r="F15" s="4"/>
      <c r="G15" s="38"/>
    </row>
    <row r="16" spans="1:7" s="2" customFormat="1" ht="18" customHeight="1" x14ac:dyDescent="0.25">
      <c r="A16" s="15" t="s">
        <v>343</v>
      </c>
      <c r="B16" s="28"/>
      <c r="C16" s="28"/>
      <c r="D16" s="28"/>
      <c r="E16" s="28"/>
      <c r="F16" s="4"/>
      <c r="G16" s="38"/>
    </row>
    <row r="17" spans="1:7" s="2" customFormat="1" ht="18" customHeight="1" x14ac:dyDescent="0.25">
      <c r="A17" s="12" t="s">
        <v>26</v>
      </c>
      <c r="B17" s="14">
        <f>+'Unallocated Detail'!B47</f>
        <v>14396765.58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14396765.58</v>
      </c>
      <c r="G17" s="38"/>
    </row>
    <row r="18" spans="1:7" s="2" customFormat="1" ht="18" customHeight="1" x14ac:dyDescent="0.25">
      <c r="A18" s="12" t="s">
        <v>25</v>
      </c>
      <c r="B18" s="103">
        <f>+'Unallocated Detail'!B56</f>
        <v>36520796.890000001</v>
      </c>
      <c r="C18" s="103">
        <f>+'Unallocated Detail'!C56</f>
        <v>18865055.369999997</v>
      </c>
      <c r="D18" s="103">
        <f>+'Unallocated Detail'!D56</f>
        <v>0</v>
      </c>
      <c r="E18" s="46">
        <v>0</v>
      </c>
      <c r="F18" s="22">
        <f>SUM(B18:E18)</f>
        <v>55385852.259999998</v>
      </c>
      <c r="G18" s="38"/>
    </row>
    <row r="19" spans="1:7" s="2" customFormat="1" ht="18" customHeight="1" x14ac:dyDescent="0.25">
      <c r="A19" s="12" t="s">
        <v>24</v>
      </c>
      <c r="B19" s="103">
        <f>+'Unallocated Detail'!B59</f>
        <v>10086387.470000001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2">
        <f>SUM(B19:E19)</f>
        <v>10086387.470000001</v>
      </c>
      <c r="G19" s="38"/>
    </row>
    <row r="20" spans="1:7" s="2" customFormat="1" ht="18" customHeight="1" x14ac:dyDescent="0.25">
      <c r="A20" s="12" t="s">
        <v>23</v>
      </c>
      <c r="B20" s="26">
        <f>+'Unallocated Detail'!B62</f>
        <v>-6071011.1200000001</v>
      </c>
      <c r="C20" s="49">
        <f>+'Unallocated Detail'!C62</f>
        <v>0</v>
      </c>
      <c r="D20" s="49">
        <f>+'Unallocated Detail'!D62</f>
        <v>0</v>
      </c>
      <c r="E20" s="25">
        <v>0</v>
      </c>
      <c r="F20" s="24">
        <f>SUM(B20:E20)</f>
        <v>-6071011.1200000001</v>
      </c>
      <c r="G20" s="38"/>
    </row>
    <row r="21" spans="1:7" s="2" customFormat="1" ht="18" customHeight="1" x14ac:dyDescent="0.25">
      <c r="A21" s="12" t="s">
        <v>22</v>
      </c>
      <c r="B21" s="14">
        <f>SUM(B17:B20)</f>
        <v>54932938.82</v>
      </c>
      <c r="C21" s="14">
        <f>SUM(C17:C20)</f>
        <v>18865055.369999997</v>
      </c>
      <c r="D21" s="14">
        <f>SUM(D17:D20)</f>
        <v>0</v>
      </c>
      <c r="E21" s="14">
        <f>SUM(E17:E20)</f>
        <v>0</v>
      </c>
      <c r="F21" s="13">
        <f>SUM(F17:F20)</f>
        <v>73797994.189999998</v>
      </c>
      <c r="G21" s="38"/>
    </row>
    <row r="22" spans="1:7" s="2" customFormat="1" ht="18" customHeight="1" x14ac:dyDescent="0.25">
      <c r="A22" s="15" t="s">
        <v>342</v>
      </c>
      <c r="B22" s="28"/>
      <c r="C22" s="28"/>
      <c r="D22" s="28"/>
      <c r="E22" s="28"/>
      <c r="F22" s="4"/>
      <c r="G22" s="38"/>
    </row>
    <row r="23" spans="1:7" s="2" customFormat="1" ht="18" customHeight="1" x14ac:dyDescent="0.25">
      <c r="A23" s="12" t="s">
        <v>21</v>
      </c>
      <c r="B23" s="14">
        <f>+'Unallocated Detail'!B137</f>
        <v>11175276.870000001</v>
      </c>
      <c r="C23" s="14">
        <f>+'Unallocated Detail'!C137</f>
        <v>572144.66</v>
      </c>
      <c r="D23" s="14">
        <f>+'Unallocated Detail'!D137</f>
        <v>0</v>
      </c>
      <c r="E23" s="14">
        <v>0</v>
      </c>
      <c r="F23" s="13">
        <f t="shared" ref="F23:F37" si="0">SUM(B23:E23)</f>
        <v>11747421.530000001</v>
      </c>
      <c r="G23" s="38"/>
    </row>
    <row r="24" spans="1:7" s="2" customFormat="1" ht="18" customHeight="1" x14ac:dyDescent="0.25">
      <c r="A24" s="12" t="s">
        <v>20</v>
      </c>
      <c r="B24" s="47">
        <f>+'Unallocated Detail'!B167</f>
        <v>1996750.1600000001</v>
      </c>
      <c r="C24" s="46">
        <f>+'Unallocated Detail'!C167</f>
        <v>0</v>
      </c>
      <c r="D24" s="46">
        <f>+'Unallocated Detail'!D167</f>
        <v>0</v>
      </c>
      <c r="E24" s="46">
        <v>0</v>
      </c>
      <c r="F24" s="22">
        <f t="shared" si="0"/>
        <v>1996750.1600000001</v>
      </c>
      <c r="G24" s="38"/>
    </row>
    <row r="25" spans="1:7" s="2" customFormat="1" ht="18" customHeight="1" x14ac:dyDescent="0.25">
      <c r="A25" s="12" t="s">
        <v>19</v>
      </c>
      <c r="B25" s="47">
        <f>+'Unallocated Detail'!B205</f>
        <v>5911401.6999999993</v>
      </c>
      <c r="C25" s="28">
        <f>+'Unallocated Detail'!C205</f>
        <v>5003789.3000000007</v>
      </c>
      <c r="D25" s="28">
        <f>+'Unallocated Detail'!D205</f>
        <v>0</v>
      </c>
      <c r="E25" s="46">
        <v>0</v>
      </c>
      <c r="F25" s="22">
        <f t="shared" si="0"/>
        <v>10915191</v>
      </c>
      <c r="G25" s="38"/>
    </row>
    <row r="26" spans="1:7" s="2" customFormat="1" ht="18" customHeight="1" x14ac:dyDescent="0.25">
      <c r="A26" s="21" t="s">
        <v>18</v>
      </c>
      <c r="B26" s="47">
        <f>+'Unallocated Detail'!B212</f>
        <v>1003365.75</v>
      </c>
      <c r="C26" s="28">
        <f>+'Unallocated Detail'!C212</f>
        <v>826534.2699999999</v>
      </c>
      <c r="D26" s="28">
        <f>+'Unallocated Detail'!D212</f>
        <v>3621602.81</v>
      </c>
      <c r="E26" s="46">
        <v>0</v>
      </c>
      <c r="F26" s="22">
        <f t="shared" si="0"/>
        <v>5451502.8300000001</v>
      </c>
      <c r="G26" s="38"/>
    </row>
    <row r="27" spans="1:7" s="2" customFormat="1" ht="18" customHeight="1" x14ac:dyDescent="0.25">
      <c r="A27" s="12" t="s">
        <v>17</v>
      </c>
      <c r="B27" s="47">
        <f>+'Unallocated Detail'!B221</f>
        <v>1572541.81</v>
      </c>
      <c r="C27" s="28">
        <f>+'Unallocated Detail'!C221</f>
        <v>347099.03</v>
      </c>
      <c r="D27" s="28">
        <f>+'Unallocated Detail'!D221</f>
        <v>341113.45999999996</v>
      </c>
      <c r="E27" s="46">
        <v>0</v>
      </c>
      <c r="F27" s="22">
        <f t="shared" si="0"/>
        <v>2260754.2999999998</v>
      </c>
      <c r="G27" s="38"/>
    </row>
    <row r="28" spans="1:7" s="2" customFormat="1" ht="18" customHeight="1" x14ac:dyDescent="0.25">
      <c r="A28" s="12" t="s">
        <v>16</v>
      </c>
      <c r="B28" s="47">
        <f>+'Unallocated Detail'!B224</f>
        <v>7263456.9000000004</v>
      </c>
      <c r="C28" s="28">
        <f>+'Unallocated Detail'!C224</f>
        <v>1174962.08</v>
      </c>
      <c r="D28" s="28">
        <f>+'Unallocated Detail'!D224</f>
        <v>0</v>
      </c>
      <c r="E28" s="46">
        <v>0</v>
      </c>
      <c r="F28" s="22">
        <f t="shared" si="0"/>
        <v>8438418.9800000004</v>
      </c>
      <c r="G28" s="38"/>
    </row>
    <row r="29" spans="1:7" s="2" customFormat="1" ht="18" customHeight="1" x14ac:dyDescent="0.25">
      <c r="A29" s="21" t="s">
        <v>15</v>
      </c>
      <c r="B29" s="47">
        <f>+'Unallocated Detail'!B239</f>
        <v>2710563.29</v>
      </c>
      <c r="C29" s="28">
        <f>+'Unallocated Detail'!C239</f>
        <v>1048034.7200000001</v>
      </c>
      <c r="D29" s="28">
        <f>+'Unallocated Detail'!D239</f>
        <v>10971951.609999999</v>
      </c>
      <c r="E29" s="46">
        <v>0</v>
      </c>
      <c r="F29" s="22">
        <f t="shared" si="0"/>
        <v>14730549.619999999</v>
      </c>
      <c r="G29" s="38"/>
    </row>
    <row r="30" spans="1:7" s="2" customFormat="1" ht="18" customHeight="1" x14ac:dyDescent="0.25">
      <c r="A30" s="12" t="s">
        <v>14</v>
      </c>
      <c r="B30" s="47">
        <f>+'Unallocated Detail'!B246</f>
        <v>27729734.580000002</v>
      </c>
      <c r="C30" s="28">
        <f>+'Unallocated Detail'!C246</f>
        <v>9461150.7199999988</v>
      </c>
      <c r="D30" s="28">
        <f>+'Unallocated Detail'!D246</f>
        <v>2412991.0999999996</v>
      </c>
      <c r="E30" s="46">
        <v>0</v>
      </c>
      <c r="F30" s="22">
        <f t="shared" si="0"/>
        <v>39603876.399999999</v>
      </c>
      <c r="G30" s="38"/>
    </row>
    <row r="31" spans="1:7" s="2" customFormat="1" ht="18" customHeight="1" x14ac:dyDescent="0.25">
      <c r="A31" s="12" t="s">
        <v>13</v>
      </c>
      <c r="B31" s="47">
        <f>+'Unallocated Detail'!B251</f>
        <v>2809255.86</v>
      </c>
      <c r="C31" s="28">
        <f>+'Unallocated Detail'!C251</f>
        <v>318332.58</v>
      </c>
      <c r="D31" s="28">
        <f>+'Unallocated Detail'!D251</f>
        <v>8349765.3799999999</v>
      </c>
      <c r="E31" s="46">
        <v>0</v>
      </c>
      <c r="F31" s="22">
        <f t="shared" si="0"/>
        <v>11477353.82</v>
      </c>
      <c r="G31" s="38"/>
    </row>
    <row r="32" spans="1:7" s="2" customFormat="1" ht="18" customHeight="1" x14ac:dyDescent="0.25">
      <c r="A32" s="12" t="s">
        <v>12</v>
      </c>
      <c r="B32" s="47">
        <f>+'Unallocated Detail'!B254</f>
        <v>2656379.71</v>
      </c>
      <c r="C32" s="46">
        <f>+'Unallocated Detail'!C254</f>
        <v>0</v>
      </c>
      <c r="D32" s="46">
        <f>+'Unallocated Detail'!D254</f>
        <v>0</v>
      </c>
      <c r="E32" s="46">
        <v>0</v>
      </c>
      <c r="F32" s="22">
        <f t="shared" si="0"/>
        <v>2656379.71</v>
      </c>
      <c r="G32" s="38"/>
    </row>
    <row r="33" spans="1:8" s="2" customFormat="1" ht="18" customHeight="1" x14ac:dyDescent="0.25">
      <c r="A33" s="21" t="s">
        <v>11</v>
      </c>
      <c r="B33" s="47">
        <f>+'Unallocated Detail'!B262</f>
        <v>-2740210.0200000005</v>
      </c>
      <c r="C33" s="28">
        <f>+'Unallocated Detail'!C262</f>
        <v>726631.66</v>
      </c>
      <c r="D33" s="28">
        <f>+'Unallocated Detail'!D262</f>
        <v>0</v>
      </c>
      <c r="E33" s="46">
        <v>0</v>
      </c>
      <c r="F33" s="22">
        <f t="shared" si="0"/>
        <v>-2013578.3600000003</v>
      </c>
      <c r="G33" s="38"/>
      <c r="H33" s="37"/>
    </row>
    <row r="34" spans="1:8" s="2" customFormat="1" ht="18" customHeight="1" x14ac:dyDescent="0.25">
      <c r="A34" s="21" t="s">
        <v>341</v>
      </c>
      <c r="B34" s="47">
        <f>+'Unallocated Detail'!B266</f>
        <v>13913136.710000001</v>
      </c>
      <c r="C34" s="46">
        <f>+'Unallocated Detail'!C266</f>
        <v>0</v>
      </c>
      <c r="D34" s="46">
        <f>+'Unallocated Detail'!D266</f>
        <v>0</v>
      </c>
      <c r="E34" s="46">
        <v>0</v>
      </c>
      <c r="F34" s="22">
        <f t="shared" si="0"/>
        <v>13913136.710000001</v>
      </c>
      <c r="G34" s="38"/>
      <c r="H34" s="37"/>
    </row>
    <row r="35" spans="1:8" s="2" customFormat="1" ht="18" customHeight="1" x14ac:dyDescent="0.25">
      <c r="A35" s="12" t="s">
        <v>10</v>
      </c>
      <c r="B35" s="47">
        <f>+'Unallocated Detail'!B271</f>
        <v>18481870.010000002</v>
      </c>
      <c r="C35" s="28">
        <f>+'Unallocated Detail'!C271</f>
        <v>7490462.96</v>
      </c>
      <c r="D35" s="28">
        <f>+'Unallocated Detail'!D271</f>
        <v>582991.89</v>
      </c>
      <c r="E35" s="46">
        <v>0</v>
      </c>
      <c r="F35" s="22">
        <f t="shared" si="0"/>
        <v>26555324.860000003</v>
      </c>
      <c r="G35" s="38"/>
      <c r="H35" s="37"/>
    </row>
    <row r="36" spans="1:8" s="2" customFormat="1" ht="18" customHeight="1" x14ac:dyDescent="0.25">
      <c r="A36" s="12" t="s">
        <v>9</v>
      </c>
      <c r="B36" s="47">
        <f>+'Unallocated Detail'!B276</f>
        <v>6561675.2399999993</v>
      </c>
      <c r="C36" s="46">
        <f>+'Unallocated Detail'!C276</f>
        <v>1209001</v>
      </c>
      <c r="D36" s="46">
        <f>+'Unallocated Detail'!D276</f>
        <v>0</v>
      </c>
      <c r="E36" s="46">
        <v>0</v>
      </c>
      <c r="F36" s="22">
        <f t="shared" si="0"/>
        <v>7770676.2399999993</v>
      </c>
      <c r="G36" s="38"/>
      <c r="H36" s="37"/>
    </row>
    <row r="37" spans="1:8" s="2" customFormat="1" ht="18" customHeight="1" x14ac:dyDescent="0.25">
      <c r="A37" s="12" t="s">
        <v>8</v>
      </c>
      <c r="B37" s="26">
        <f>+'Unallocated Detail'!B281</f>
        <v>-2052329.08</v>
      </c>
      <c r="C37" s="49">
        <f>+'Unallocated Detail'!C281</f>
        <v>948192.64999999991</v>
      </c>
      <c r="D37" s="49">
        <f>+'Unallocated Detail'!D281</f>
        <v>0</v>
      </c>
      <c r="E37" s="25">
        <v>0</v>
      </c>
      <c r="F37" s="24">
        <f t="shared" si="0"/>
        <v>-1104136.4300000002</v>
      </c>
      <c r="G37" s="38"/>
      <c r="H37" s="37"/>
    </row>
    <row r="38" spans="1:8" s="2" customFormat="1" ht="18" customHeight="1" x14ac:dyDescent="0.25">
      <c r="A38" s="15" t="s">
        <v>7</v>
      </c>
      <c r="B38" s="14">
        <f>SUM(B21:B37)</f>
        <v>153925808.31</v>
      </c>
      <c r="C38" s="14">
        <f>SUM(C21:C37)</f>
        <v>47991390.999999993</v>
      </c>
      <c r="D38" s="14">
        <f>SUM(D21:D37)</f>
        <v>26280416.249999996</v>
      </c>
      <c r="E38" s="14">
        <f>SUM(E21:E37)</f>
        <v>0</v>
      </c>
      <c r="F38" s="13">
        <f>SUM(F21:F37)</f>
        <v>228197615.56</v>
      </c>
      <c r="G38" s="38"/>
      <c r="H38" s="37"/>
    </row>
    <row r="39" spans="1:8" s="2" customFormat="1" ht="12" customHeight="1" x14ac:dyDescent="0.25">
      <c r="A39" s="12"/>
      <c r="B39" s="28"/>
      <c r="C39" s="28"/>
      <c r="D39" s="28"/>
      <c r="E39" s="28"/>
      <c r="F39" s="4"/>
      <c r="G39" s="38"/>
      <c r="H39" s="37"/>
    </row>
    <row r="40" spans="1:8" s="2" customFormat="1" ht="18" customHeight="1" x14ac:dyDescent="0.25">
      <c r="A40" s="9" t="s">
        <v>6</v>
      </c>
      <c r="B40" s="14">
        <f>B12-B38</f>
        <v>28583690.210000008</v>
      </c>
      <c r="C40" s="14">
        <f>C12-C38</f>
        <v>19112366.110000014</v>
      </c>
      <c r="D40" s="14">
        <f>D12-D38</f>
        <v>-26280416.249999996</v>
      </c>
      <c r="E40" s="14">
        <f>E12-E38</f>
        <v>0</v>
      </c>
      <c r="F40" s="120">
        <f>F12-F38</f>
        <v>21415640.069999993</v>
      </c>
      <c r="G40" s="38"/>
      <c r="H40" s="48"/>
    </row>
    <row r="41" spans="1:8" s="2" customFormat="1" ht="13.5" customHeight="1" x14ac:dyDescent="0.25">
      <c r="A41" s="12"/>
      <c r="B41" s="28"/>
      <c r="C41" s="28"/>
      <c r="D41" s="28"/>
      <c r="E41" s="28"/>
      <c r="F41" s="4"/>
      <c r="G41" s="38"/>
      <c r="H41" s="37"/>
    </row>
    <row r="42" spans="1:8" s="2" customFormat="1" ht="18" customHeight="1" x14ac:dyDescent="0.25">
      <c r="A42" s="9" t="s">
        <v>5</v>
      </c>
      <c r="B42" s="28"/>
      <c r="C42" s="28"/>
      <c r="D42" s="28"/>
      <c r="E42" s="28"/>
      <c r="F42" s="4"/>
      <c r="G42" s="38"/>
      <c r="H42" s="37"/>
    </row>
    <row r="43" spans="1:8" s="2" customFormat="1" ht="18" customHeight="1" x14ac:dyDescent="0.25">
      <c r="A43" s="12" t="s">
        <v>4</v>
      </c>
      <c r="B43" s="14">
        <v>0</v>
      </c>
      <c r="C43" s="14">
        <v>0</v>
      </c>
      <c r="D43" s="14">
        <v>0</v>
      </c>
      <c r="E43" s="14">
        <f>+'Unallocated Detail'!I311</f>
        <v>-5644328.450000003</v>
      </c>
      <c r="F43" s="13">
        <f>SUM(B43:E43)</f>
        <v>-5644328.450000003</v>
      </c>
      <c r="G43" s="38"/>
      <c r="H43" s="37"/>
    </row>
    <row r="44" spans="1:8" s="2" customFormat="1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Detail'!I322</f>
        <v>18443805.489999998</v>
      </c>
      <c r="F44" s="22">
        <f>SUM(B44:E44)</f>
        <v>18443805.489999998</v>
      </c>
      <c r="G44" s="38"/>
      <c r="H44" s="37"/>
    </row>
    <row r="45" spans="1:8" s="2" customFormat="1" ht="18" customHeight="1" x14ac:dyDescent="0.25">
      <c r="A45" s="45" t="s">
        <v>2</v>
      </c>
      <c r="B45" s="26">
        <v>0</v>
      </c>
      <c r="C45" s="25">
        <v>0</v>
      </c>
      <c r="D45" s="25">
        <v>0</v>
      </c>
      <c r="E45" s="25">
        <f>+'Unallocated Detail'!I326</f>
        <v>0</v>
      </c>
      <c r="F45" s="24">
        <v>0</v>
      </c>
      <c r="G45" s="38"/>
      <c r="H45" s="37"/>
    </row>
    <row r="46" spans="1:8" s="2" customFormat="1" ht="18" customHeight="1" x14ac:dyDescent="0.25">
      <c r="A46" s="9" t="s">
        <v>1</v>
      </c>
      <c r="B46" s="14">
        <f>SUM(B43:B45)</f>
        <v>0</v>
      </c>
      <c r="C46" s="14">
        <f>SUM(C43:C45)</f>
        <v>0</v>
      </c>
      <c r="D46" s="14">
        <f>SUM(D43:D45)</f>
        <v>0</v>
      </c>
      <c r="E46" s="14">
        <f>SUM(E43:E45)</f>
        <v>12799477.039999995</v>
      </c>
      <c r="F46" s="13">
        <f>SUM(F43:F45)</f>
        <v>12799477.039999995</v>
      </c>
      <c r="G46" s="38"/>
      <c r="H46" s="37"/>
    </row>
    <row r="47" spans="1:8" s="2" customFormat="1" ht="18" customHeight="1" x14ac:dyDescent="0.25">
      <c r="A47" s="12"/>
      <c r="B47" s="28"/>
      <c r="C47" s="28"/>
      <c r="D47" s="28"/>
      <c r="E47" s="28"/>
      <c r="F47" s="4"/>
      <c r="G47" s="38"/>
      <c r="H47" s="37"/>
    </row>
    <row r="48" spans="1:8" s="2" customFormat="1" ht="18" customHeight="1" x14ac:dyDescent="0.35">
      <c r="A48" s="44" t="s">
        <v>0</v>
      </c>
      <c r="B48" s="43">
        <f>B40-B46</f>
        <v>28583690.210000008</v>
      </c>
      <c r="C48" s="43">
        <f>C40-C46</f>
        <v>19112366.110000014</v>
      </c>
      <c r="D48" s="43">
        <f>D40-D46</f>
        <v>-26280416.249999996</v>
      </c>
      <c r="E48" s="43">
        <f>E40-E46</f>
        <v>-12799477.039999995</v>
      </c>
      <c r="F48" s="42">
        <f>F40-F46</f>
        <v>8616163.0299999975</v>
      </c>
      <c r="G48" s="38"/>
      <c r="H48" s="37"/>
    </row>
    <row r="49" spans="1:10" ht="9.9499999999999993" customHeight="1" x14ac:dyDescent="0.25">
      <c r="A49" s="41"/>
      <c r="B49" s="40"/>
      <c r="C49" s="40"/>
      <c r="D49" s="40"/>
      <c r="E49" s="40"/>
      <c r="F49" s="39"/>
      <c r="G49" s="38"/>
      <c r="H49" s="2"/>
      <c r="I49" s="2"/>
      <c r="J49" s="2"/>
    </row>
    <row r="50" spans="1:10" ht="18" customHeight="1" x14ac:dyDescent="0.25">
      <c r="G50" s="38"/>
      <c r="H50" s="2"/>
      <c r="I50" s="2"/>
      <c r="J50" s="2"/>
    </row>
    <row r="51" spans="1:10" ht="18" customHeight="1" x14ac:dyDescent="0.25">
      <c r="G51" s="38"/>
      <c r="H51" s="2"/>
      <c r="I51" s="2"/>
      <c r="J51" s="2"/>
    </row>
    <row r="52" spans="1:10" ht="18" customHeight="1" x14ac:dyDescent="0.25">
      <c r="G52" s="38"/>
      <c r="H52" s="2"/>
      <c r="I52" s="2"/>
      <c r="J52" s="2"/>
    </row>
    <row r="53" spans="1:10" ht="18" customHeight="1" x14ac:dyDescent="0.25">
      <c r="G53" s="38"/>
      <c r="H53" s="2"/>
      <c r="I53" s="2"/>
      <c r="J53" s="2"/>
    </row>
    <row r="54" spans="1:10" ht="18" customHeight="1" x14ac:dyDescent="0.25">
      <c r="G54" s="38"/>
      <c r="H54" s="2"/>
      <c r="I54" s="2"/>
      <c r="J54" s="2"/>
    </row>
    <row r="55" spans="1:10" ht="18" customHeight="1" x14ac:dyDescent="0.25">
      <c r="G55" s="38"/>
      <c r="H55" s="2"/>
      <c r="I55" s="2"/>
      <c r="J55" s="2"/>
    </row>
    <row r="56" spans="1:10" ht="18" customHeight="1" x14ac:dyDescent="0.25">
      <c r="G56" s="38"/>
      <c r="H56" s="2"/>
      <c r="I56" s="2"/>
      <c r="J56" s="2"/>
    </row>
    <row r="57" spans="1:10" ht="18" customHeight="1" x14ac:dyDescent="0.25">
      <c r="G57" s="38"/>
      <c r="H57" s="2"/>
      <c r="I57" s="2"/>
      <c r="J57" s="2"/>
    </row>
    <row r="58" spans="1:10" ht="18" customHeight="1" x14ac:dyDescent="0.25">
      <c r="G58" s="38"/>
      <c r="H58" s="2"/>
      <c r="I58" s="2"/>
      <c r="J58" s="2"/>
    </row>
    <row r="59" spans="1:10" ht="18" customHeight="1" x14ac:dyDescent="0.25">
      <c r="G59" s="38"/>
      <c r="H59" s="2"/>
      <c r="I59" s="2"/>
      <c r="J59" s="2"/>
    </row>
    <row r="60" spans="1:10" ht="18" customHeight="1" x14ac:dyDescent="0.25">
      <c r="B60" s="2"/>
      <c r="C60" s="2"/>
      <c r="D60" s="2"/>
      <c r="E60" s="2"/>
      <c r="F60" s="2"/>
      <c r="G60" s="38"/>
      <c r="H60" s="2"/>
      <c r="I60" s="2"/>
      <c r="J60" s="2"/>
    </row>
    <row r="61" spans="1:10" ht="18" customHeight="1" x14ac:dyDescent="0.25">
      <c r="B61" s="2"/>
      <c r="C61" s="2"/>
      <c r="D61" s="2"/>
      <c r="E61" s="2"/>
      <c r="F61" s="2"/>
      <c r="G61" s="38"/>
      <c r="H61" s="2"/>
      <c r="I61" s="2"/>
      <c r="J61" s="2"/>
    </row>
    <row r="62" spans="1:10" ht="18" customHeight="1" x14ac:dyDescent="0.25">
      <c r="B62" s="2"/>
      <c r="C62" s="2"/>
      <c r="D62" s="2"/>
      <c r="E62" s="2"/>
      <c r="F62" s="2"/>
      <c r="G62" s="38"/>
      <c r="H62" s="2"/>
      <c r="I62" s="2"/>
      <c r="J62" s="2"/>
    </row>
    <row r="63" spans="1:10" ht="18" customHeight="1" x14ac:dyDescent="0.25">
      <c r="B63" s="2"/>
      <c r="C63" s="2"/>
      <c r="D63" s="2"/>
      <c r="E63" s="2"/>
      <c r="F63" s="2"/>
      <c r="G63" s="38"/>
      <c r="H63" s="2"/>
      <c r="I63" s="2"/>
      <c r="J63" s="2"/>
    </row>
    <row r="64" spans="1:10" ht="18" customHeight="1" x14ac:dyDescent="0.25">
      <c r="B64" s="2"/>
      <c r="C64" s="2"/>
      <c r="D64" s="2"/>
      <c r="E64" s="2"/>
      <c r="F64" s="2"/>
      <c r="G64" s="38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3"/>
  <sheetViews>
    <sheetView tabSelected="1" zoomScaleNormal="100" workbookViewId="0">
      <pane xSplit="1" ySplit="6" topLeftCell="B313" activePane="bottomRight" state="frozen"/>
      <selection activeCell="C228" sqref="C228"/>
      <selection pane="topRight" activeCell="C228" sqref="C228"/>
      <selection pane="bottomLeft" activeCell="C228" sqref="C228"/>
      <selection pane="bottomRight" activeCell="D335" sqref="D335"/>
    </sheetView>
  </sheetViews>
  <sheetFormatPr defaultColWidth="9.140625" defaultRowHeight="15" outlineLevelCol="1" x14ac:dyDescent="0.25"/>
  <cols>
    <col min="1" max="1" width="58.140625" style="37" bestFit="1" customWidth="1"/>
    <col min="2" max="2" width="16.7109375" style="37" customWidth="1"/>
    <col min="3" max="4" width="12.42578125" style="37" bestFit="1" customWidth="1"/>
    <col min="5" max="5" width="13.7109375" style="37" customWidth="1" outlineLevel="1"/>
    <col min="6" max="6" width="13.28515625" style="37" customWidth="1" outlineLevel="1"/>
    <col min="7" max="7" width="14.7109375" style="37" customWidth="1" outlineLevel="1"/>
    <col min="8" max="8" width="12.42578125" style="37" customWidth="1" outlineLevel="1"/>
    <col min="9" max="9" width="17.28515625" style="37" customWidth="1"/>
    <col min="10" max="16384" width="9.140625" style="2"/>
  </cols>
  <sheetData>
    <row r="1" spans="1:9" x14ac:dyDescent="0.25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 t="s">
        <v>359</v>
      </c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 t="str">
        <f>Allocated!A3</f>
        <v>FOR THE MONTH ENDED APRIL 30, 2019</v>
      </c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125"/>
      <c r="B4" s="125"/>
      <c r="C4" s="125"/>
      <c r="D4" s="125"/>
      <c r="E4" s="125"/>
      <c r="F4" s="125"/>
      <c r="G4" s="125"/>
      <c r="H4" s="125"/>
      <c r="I4" s="125"/>
    </row>
    <row r="5" spans="1:9" x14ac:dyDescent="0.25">
      <c r="A5" s="125"/>
      <c r="B5" s="125"/>
      <c r="C5" s="125"/>
      <c r="D5" s="125"/>
      <c r="E5" s="125"/>
      <c r="F5" s="125"/>
      <c r="G5" s="125"/>
      <c r="H5" s="125"/>
      <c r="I5" s="125"/>
    </row>
    <row r="6" spans="1:9" x14ac:dyDescent="0.25">
      <c r="A6" s="57" t="s">
        <v>358</v>
      </c>
      <c r="B6" s="56" t="s">
        <v>34</v>
      </c>
      <c r="C6" s="56" t="s">
        <v>357</v>
      </c>
      <c r="D6" s="56" t="s">
        <v>35</v>
      </c>
      <c r="E6" s="56" t="s">
        <v>356</v>
      </c>
      <c r="F6" s="56" t="s">
        <v>355</v>
      </c>
      <c r="G6" s="56" t="s">
        <v>354</v>
      </c>
      <c r="H6" s="56" t="s">
        <v>353</v>
      </c>
      <c r="I6" s="56" t="s">
        <v>339</v>
      </c>
    </row>
    <row r="7" spans="1:9" x14ac:dyDescent="0.25">
      <c r="A7" s="126"/>
      <c r="B7" s="127"/>
      <c r="C7" s="127"/>
      <c r="D7" s="127"/>
      <c r="E7" s="127"/>
      <c r="F7" s="127"/>
      <c r="G7" s="127"/>
      <c r="H7" s="127"/>
      <c r="I7" s="127"/>
    </row>
    <row r="8" spans="1:9" x14ac:dyDescent="0.25">
      <c r="A8" s="128"/>
      <c r="B8" s="129">
        <v>0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</row>
    <row r="9" spans="1:9" x14ac:dyDescent="0.25">
      <c r="A9" s="130"/>
      <c r="B9" s="130"/>
      <c r="C9" s="130"/>
      <c r="D9" s="130"/>
      <c r="E9" s="130"/>
      <c r="F9" s="130"/>
      <c r="G9" s="130"/>
      <c r="H9" s="130"/>
      <c r="I9" s="130"/>
    </row>
    <row r="10" spans="1:9" x14ac:dyDescent="0.25">
      <c r="A10" s="114" t="s">
        <v>36</v>
      </c>
      <c r="B10" s="131"/>
      <c r="C10" s="131"/>
      <c r="D10" s="131"/>
      <c r="E10" s="131"/>
      <c r="F10" s="131"/>
      <c r="G10" s="131"/>
      <c r="H10" s="131"/>
      <c r="I10" s="131"/>
    </row>
    <row r="11" spans="1:9" x14ac:dyDescent="0.25">
      <c r="A11" s="58" t="s">
        <v>37</v>
      </c>
      <c r="B11" s="132"/>
      <c r="C11" s="132"/>
      <c r="D11" s="132"/>
      <c r="E11" s="132"/>
      <c r="F11" s="132"/>
      <c r="G11" s="132"/>
      <c r="H11" s="132"/>
      <c r="I11" s="132"/>
    </row>
    <row r="12" spans="1:9" x14ac:dyDescent="0.25">
      <c r="A12" s="115" t="s">
        <v>38</v>
      </c>
      <c r="B12" s="133">
        <v>88253024.260000005</v>
      </c>
      <c r="C12" s="133">
        <v>0</v>
      </c>
      <c r="D12" s="133">
        <v>0</v>
      </c>
      <c r="E12" s="133">
        <v>0</v>
      </c>
      <c r="F12" s="133">
        <v>0</v>
      </c>
      <c r="G12" s="133">
        <f>B12+E12</f>
        <v>88253024.260000005</v>
      </c>
      <c r="H12" s="133">
        <f>C12+F12</f>
        <v>0</v>
      </c>
      <c r="I12" s="133">
        <f>SUM(G12:H12)</f>
        <v>88253024.260000005</v>
      </c>
    </row>
    <row r="13" spans="1:9" x14ac:dyDescent="0.25">
      <c r="A13" s="115" t="s">
        <v>39</v>
      </c>
      <c r="B13" s="59">
        <v>77444012.340000004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77444012.340000004</v>
      </c>
      <c r="H13" s="59">
        <f t="shared" si="0"/>
        <v>0</v>
      </c>
      <c r="I13" s="59">
        <f t="shared" ref="I13:I17" si="1">SUM(G13:H13)</f>
        <v>77444012.340000004</v>
      </c>
    </row>
    <row r="14" spans="1:9" x14ac:dyDescent="0.25">
      <c r="A14" s="115" t="s">
        <v>40</v>
      </c>
      <c r="B14" s="59">
        <v>1412162.17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1412162.17</v>
      </c>
      <c r="H14" s="59">
        <f t="shared" si="0"/>
        <v>0</v>
      </c>
      <c r="I14" s="59">
        <f t="shared" si="1"/>
        <v>1412162.17</v>
      </c>
    </row>
    <row r="15" spans="1:9" x14ac:dyDescent="0.25">
      <c r="A15" s="115" t="s">
        <v>41</v>
      </c>
      <c r="B15" s="59">
        <v>0</v>
      </c>
      <c r="C15" s="59">
        <v>46200857.270000003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46200857.270000003</v>
      </c>
      <c r="I15" s="59">
        <f t="shared" si="1"/>
        <v>46200857.270000003</v>
      </c>
    </row>
    <row r="16" spans="1:9" x14ac:dyDescent="0.25">
      <c r="A16" s="115" t="s">
        <v>42</v>
      </c>
      <c r="B16" s="59">
        <v>0</v>
      </c>
      <c r="C16" s="59">
        <v>18893102.91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18893102.91</v>
      </c>
      <c r="I16" s="59">
        <f t="shared" si="1"/>
        <v>18893102.91</v>
      </c>
    </row>
    <row r="17" spans="1:9" x14ac:dyDescent="0.25">
      <c r="A17" s="115" t="s">
        <v>43</v>
      </c>
      <c r="B17" s="134">
        <v>0</v>
      </c>
      <c r="C17" s="134">
        <v>1771331.41</v>
      </c>
      <c r="D17" s="134">
        <v>0</v>
      </c>
      <c r="E17" s="134">
        <v>0</v>
      </c>
      <c r="F17" s="134">
        <v>0</v>
      </c>
      <c r="G17" s="134">
        <f t="shared" si="0"/>
        <v>0</v>
      </c>
      <c r="H17" s="134">
        <f t="shared" si="0"/>
        <v>1771331.41</v>
      </c>
      <c r="I17" s="134">
        <f t="shared" si="1"/>
        <v>1771331.41</v>
      </c>
    </row>
    <row r="18" spans="1:9" x14ac:dyDescent="0.25">
      <c r="A18" s="115" t="s">
        <v>44</v>
      </c>
      <c r="B18" s="59">
        <f t="shared" ref="B18:F18" si="2">SUM(B12:B17)</f>
        <v>167109198.77000001</v>
      </c>
      <c r="C18" s="59">
        <f t="shared" si="2"/>
        <v>66865291.590000004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ref="G18:I18" si="3">SUM(G12:G17)</f>
        <v>167109198.77000001</v>
      </c>
      <c r="H18" s="59">
        <f t="shared" si="3"/>
        <v>66865291.590000004</v>
      </c>
      <c r="I18" s="59">
        <f t="shared" si="3"/>
        <v>233974490.36000001</v>
      </c>
    </row>
    <row r="19" spans="1:9" x14ac:dyDescent="0.25">
      <c r="A19" s="58" t="s">
        <v>45</v>
      </c>
      <c r="B19" s="132"/>
      <c r="C19" s="132"/>
      <c r="D19" s="132"/>
      <c r="E19" s="132"/>
      <c r="F19" s="132"/>
      <c r="G19" s="132"/>
      <c r="H19" s="132"/>
      <c r="I19" s="132"/>
    </row>
    <row r="20" spans="1:9" x14ac:dyDescent="0.25">
      <c r="A20" s="115" t="s">
        <v>46</v>
      </c>
      <c r="B20" s="134">
        <v>32038.44</v>
      </c>
      <c r="C20" s="134">
        <v>0</v>
      </c>
      <c r="D20" s="134">
        <v>0</v>
      </c>
      <c r="E20" s="134">
        <v>0</v>
      </c>
      <c r="F20" s="134">
        <v>0</v>
      </c>
      <c r="G20" s="134">
        <f>B20+E20</f>
        <v>32038.44</v>
      </c>
      <c r="H20" s="134">
        <f>C20+F20</f>
        <v>0</v>
      </c>
      <c r="I20" s="134">
        <f>SUM(G20:H20)</f>
        <v>32038.44</v>
      </c>
    </row>
    <row r="21" spans="1:9" x14ac:dyDescent="0.25">
      <c r="A21" s="115" t="s">
        <v>47</v>
      </c>
      <c r="B21" s="59">
        <f t="shared" ref="B21:F21" si="4">SUM(B20)</f>
        <v>32038.44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ref="G21:I21" si="5">SUM(G20)</f>
        <v>32038.44</v>
      </c>
      <c r="H21" s="59">
        <f t="shared" si="5"/>
        <v>0</v>
      </c>
      <c r="I21" s="59">
        <f t="shared" si="5"/>
        <v>32038.44</v>
      </c>
    </row>
    <row r="22" spans="1:9" x14ac:dyDescent="0.25">
      <c r="A22" s="58" t="s">
        <v>48</v>
      </c>
      <c r="B22" s="132"/>
      <c r="C22" s="132"/>
      <c r="D22" s="132"/>
      <c r="E22" s="132"/>
      <c r="F22" s="132"/>
      <c r="G22" s="132"/>
      <c r="H22" s="132"/>
      <c r="I22" s="132"/>
    </row>
    <row r="23" spans="1:9" x14ac:dyDescent="0.25">
      <c r="A23" s="115" t="s">
        <v>49</v>
      </c>
      <c r="B23" s="59">
        <v>2508786.25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2508786.25</v>
      </c>
      <c r="H23" s="59">
        <f>C23+F23</f>
        <v>0</v>
      </c>
      <c r="I23" s="59">
        <f t="shared" ref="I23:I24" si="6">SUM(G23:H23)</f>
        <v>2508786.25</v>
      </c>
    </row>
    <row r="24" spans="1:9" x14ac:dyDescent="0.25">
      <c r="A24" s="115" t="s">
        <v>50</v>
      </c>
      <c r="B24" s="134">
        <v>4509903.9400000004</v>
      </c>
      <c r="C24" s="134">
        <v>0</v>
      </c>
      <c r="D24" s="134">
        <v>0</v>
      </c>
      <c r="E24" s="134">
        <v>0</v>
      </c>
      <c r="F24" s="134">
        <v>0</v>
      </c>
      <c r="G24" s="134">
        <f>B24+E24</f>
        <v>4509903.9400000004</v>
      </c>
      <c r="H24" s="134">
        <f>C24+F24</f>
        <v>0</v>
      </c>
      <c r="I24" s="134">
        <f t="shared" si="6"/>
        <v>4509903.9400000004</v>
      </c>
    </row>
    <row r="25" spans="1:9" x14ac:dyDescent="0.25">
      <c r="A25" s="115" t="s">
        <v>51</v>
      </c>
      <c r="B25" s="59">
        <f t="shared" ref="B25:F25" si="7">SUM(B23:B24)</f>
        <v>7018690.1900000004</v>
      </c>
      <c r="C25" s="59">
        <f t="shared" si="7"/>
        <v>0</v>
      </c>
      <c r="D25" s="59">
        <f t="shared" si="7"/>
        <v>0</v>
      </c>
      <c r="E25" s="59">
        <f t="shared" si="7"/>
        <v>0</v>
      </c>
      <c r="F25" s="59">
        <f t="shared" si="7"/>
        <v>0</v>
      </c>
      <c r="G25" s="59">
        <f t="shared" ref="G25:I25" si="8">SUM(G23:G24)</f>
        <v>7018690.1900000004</v>
      </c>
      <c r="H25" s="59">
        <f t="shared" si="8"/>
        <v>0</v>
      </c>
      <c r="I25" s="59">
        <f t="shared" si="8"/>
        <v>7018690.1900000004</v>
      </c>
    </row>
    <row r="26" spans="1:9" x14ac:dyDescent="0.25">
      <c r="A26" s="58" t="s">
        <v>52</v>
      </c>
      <c r="B26" s="132"/>
      <c r="C26" s="132"/>
      <c r="D26" s="132"/>
      <c r="E26" s="132"/>
      <c r="F26" s="132"/>
      <c r="G26" s="132"/>
      <c r="H26" s="132"/>
      <c r="I26" s="132"/>
    </row>
    <row r="27" spans="1:9" x14ac:dyDescent="0.25">
      <c r="A27" s="115" t="s">
        <v>53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9">SUM(G27:H27)</f>
        <v>0</v>
      </c>
    </row>
    <row r="28" spans="1:9" x14ac:dyDescent="0.25">
      <c r="A28" s="115" t="s">
        <v>410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0</v>
      </c>
      <c r="H28" s="59">
        <f>C28+F28</f>
        <v>0</v>
      </c>
      <c r="I28" s="59">
        <f t="shared" si="9"/>
        <v>0</v>
      </c>
    </row>
    <row r="29" spans="1:9" ht="13.9" customHeight="1" x14ac:dyDescent="0.25">
      <c r="A29" s="115" t="s">
        <v>54</v>
      </c>
      <c r="B29" s="59">
        <v>233906.52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10">B29+E29</f>
        <v>233906.52</v>
      </c>
      <c r="H29" s="59">
        <f t="shared" si="10"/>
        <v>0</v>
      </c>
      <c r="I29" s="59">
        <f t="shared" si="9"/>
        <v>233906.52</v>
      </c>
    </row>
    <row r="30" spans="1:9" x14ac:dyDescent="0.25">
      <c r="A30" s="115" t="s">
        <v>55</v>
      </c>
      <c r="B30" s="59">
        <v>1080936.6100000001</v>
      </c>
      <c r="C30" s="59">
        <v>0</v>
      </c>
      <c r="D30" s="59">
        <v>0</v>
      </c>
      <c r="E30" s="59">
        <v>0</v>
      </c>
      <c r="F30" s="59">
        <v>0</v>
      </c>
      <c r="G30" s="59">
        <f t="shared" si="10"/>
        <v>1080936.6100000001</v>
      </c>
      <c r="H30" s="59">
        <f>C30+F30</f>
        <v>0</v>
      </c>
      <c r="I30" s="59">
        <f t="shared" si="9"/>
        <v>1080936.6100000001</v>
      </c>
    </row>
    <row r="31" spans="1:9" x14ac:dyDescent="0.25">
      <c r="A31" s="115" t="s">
        <v>56</v>
      </c>
      <c r="B31" s="59">
        <v>1398780.16</v>
      </c>
      <c r="C31" s="59">
        <v>0</v>
      </c>
      <c r="D31" s="59">
        <v>0</v>
      </c>
      <c r="E31" s="59">
        <v>0</v>
      </c>
      <c r="F31" s="59">
        <v>0</v>
      </c>
      <c r="G31" s="59">
        <f t="shared" si="10"/>
        <v>1398780.16</v>
      </c>
      <c r="H31" s="59">
        <f t="shared" si="10"/>
        <v>0</v>
      </c>
      <c r="I31" s="59">
        <f t="shared" si="9"/>
        <v>1398780.16</v>
      </c>
    </row>
    <row r="32" spans="1:9" x14ac:dyDescent="0.25">
      <c r="A32" s="115" t="s">
        <v>411</v>
      </c>
      <c r="B32" s="59">
        <v>2955028.41</v>
      </c>
      <c r="C32" s="59">
        <v>0</v>
      </c>
      <c r="D32" s="59">
        <v>0</v>
      </c>
      <c r="E32" s="59">
        <v>0</v>
      </c>
      <c r="F32" s="59">
        <v>0</v>
      </c>
      <c r="G32" s="59">
        <f t="shared" si="10"/>
        <v>2955028.41</v>
      </c>
      <c r="H32" s="59">
        <f t="shared" si="10"/>
        <v>0</v>
      </c>
      <c r="I32" s="59">
        <f t="shared" si="9"/>
        <v>2955028.41</v>
      </c>
    </row>
    <row r="33" spans="1:9" x14ac:dyDescent="0.25">
      <c r="A33" s="115" t="s">
        <v>412</v>
      </c>
      <c r="B33" s="59">
        <v>2680919.42</v>
      </c>
      <c r="C33" s="59">
        <v>0</v>
      </c>
      <c r="D33" s="59">
        <v>0</v>
      </c>
      <c r="E33" s="59">
        <v>0</v>
      </c>
      <c r="F33" s="59">
        <v>0</v>
      </c>
      <c r="G33" s="59">
        <f t="shared" si="10"/>
        <v>2680919.42</v>
      </c>
      <c r="H33" s="59">
        <f t="shared" si="10"/>
        <v>0</v>
      </c>
      <c r="I33" s="59">
        <f t="shared" si="9"/>
        <v>2680919.42</v>
      </c>
    </row>
    <row r="34" spans="1:9" x14ac:dyDescent="0.25">
      <c r="A34" s="115" t="s">
        <v>57</v>
      </c>
      <c r="B34" s="59">
        <v>0</v>
      </c>
      <c r="C34" s="59">
        <v>103693.53</v>
      </c>
      <c r="D34" s="59">
        <v>0</v>
      </c>
      <c r="E34" s="59">
        <v>0</v>
      </c>
      <c r="F34" s="59">
        <v>0</v>
      </c>
      <c r="G34" s="59">
        <f t="shared" si="10"/>
        <v>0</v>
      </c>
      <c r="H34" s="59">
        <f t="shared" si="10"/>
        <v>103693.53</v>
      </c>
      <c r="I34" s="59">
        <f t="shared" si="9"/>
        <v>103693.53</v>
      </c>
    </row>
    <row r="35" spans="1:9" x14ac:dyDescent="0.25">
      <c r="A35" s="115" t="s">
        <v>58</v>
      </c>
      <c r="B35" s="59">
        <v>0</v>
      </c>
      <c r="C35" s="59">
        <v>218196.17</v>
      </c>
      <c r="D35" s="59">
        <v>0</v>
      </c>
      <c r="E35" s="59">
        <v>0</v>
      </c>
      <c r="F35" s="59">
        <v>0</v>
      </c>
      <c r="G35" s="59">
        <f t="shared" si="10"/>
        <v>0</v>
      </c>
      <c r="H35" s="59">
        <f t="shared" si="10"/>
        <v>218196.17</v>
      </c>
      <c r="I35" s="59">
        <f t="shared" si="9"/>
        <v>218196.17</v>
      </c>
    </row>
    <row r="36" spans="1:9" x14ac:dyDescent="0.25">
      <c r="A36" s="115" t="s">
        <v>59</v>
      </c>
      <c r="B36" s="59">
        <v>0</v>
      </c>
      <c r="C36" s="59">
        <v>81668.75</v>
      </c>
      <c r="D36" s="59">
        <v>0</v>
      </c>
      <c r="E36" s="59">
        <v>0</v>
      </c>
      <c r="F36" s="59">
        <v>0</v>
      </c>
      <c r="G36" s="59">
        <f t="shared" si="10"/>
        <v>0</v>
      </c>
      <c r="H36" s="59">
        <f t="shared" si="10"/>
        <v>81668.75</v>
      </c>
      <c r="I36" s="59">
        <f t="shared" si="9"/>
        <v>81668.75</v>
      </c>
    </row>
    <row r="37" spans="1:9" x14ac:dyDescent="0.25">
      <c r="A37" s="115" t="s">
        <v>60</v>
      </c>
      <c r="B37" s="59">
        <v>0</v>
      </c>
      <c r="C37" s="59">
        <v>471192.21</v>
      </c>
      <c r="D37" s="59">
        <v>0</v>
      </c>
      <c r="E37" s="59">
        <v>0</v>
      </c>
      <c r="F37" s="59">
        <v>0</v>
      </c>
      <c r="G37" s="59">
        <f t="shared" si="10"/>
        <v>0</v>
      </c>
      <c r="H37" s="59">
        <f t="shared" si="10"/>
        <v>471192.21</v>
      </c>
      <c r="I37" s="59">
        <f t="shared" si="9"/>
        <v>471192.21</v>
      </c>
    </row>
    <row r="38" spans="1:9" x14ac:dyDescent="0.25">
      <c r="A38" s="115" t="s">
        <v>61</v>
      </c>
      <c r="B38" s="59">
        <v>0</v>
      </c>
      <c r="C38" s="59">
        <v>-636285.14</v>
      </c>
      <c r="D38" s="59">
        <v>0</v>
      </c>
      <c r="E38" s="59">
        <v>0</v>
      </c>
      <c r="F38" s="59">
        <v>0</v>
      </c>
      <c r="G38" s="59">
        <f t="shared" si="10"/>
        <v>0</v>
      </c>
      <c r="H38" s="59">
        <f t="shared" si="10"/>
        <v>-636285.14</v>
      </c>
      <c r="I38" s="59">
        <f t="shared" si="9"/>
        <v>-636285.14</v>
      </c>
    </row>
    <row r="39" spans="1:9" x14ac:dyDescent="0.25">
      <c r="A39" s="115" t="s">
        <v>409</v>
      </c>
      <c r="B39" s="134">
        <v>0</v>
      </c>
      <c r="C39" s="134">
        <v>0</v>
      </c>
      <c r="D39" s="134">
        <v>0</v>
      </c>
      <c r="E39" s="134">
        <v>0</v>
      </c>
      <c r="F39" s="134">
        <v>0</v>
      </c>
      <c r="G39" s="134">
        <f t="shared" si="10"/>
        <v>0</v>
      </c>
      <c r="H39" s="134">
        <f t="shared" si="10"/>
        <v>0</v>
      </c>
      <c r="I39" s="134">
        <f t="shared" si="9"/>
        <v>0</v>
      </c>
    </row>
    <row r="40" spans="1:9" x14ac:dyDescent="0.25">
      <c r="A40" s="115" t="s">
        <v>62</v>
      </c>
      <c r="B40" s="59">
        <f t="shared" ref="B40:F40" si="11">SUM(B27:B39)</f>
        <v>8349571.1200000001</v>
      </c>
      <c r="C40" s="59">
        <f t="shared" si="11"/>
        <v>238465.52000000002</v>
      </c>
      <c r="D40" s="59">
        <f t="shared" si="11"/>
        <v>0</v>
      </c>
      <c r="E40" s="59">
        <f t="shared" si="11"/>
        <v>0</v>
      </c>
      <c r="F40" s="59">
        <f t="shared" si="11"/>
        <v>0</v>
      </c>
      <c r="G40" s="59">
        <f t="shared" ref="G40:I40" si="12">SUM(G27:G39)</f>
        <v>8349571.1200000001</v>
      </c>
      <c r="H40" s="59">
        <f t="shared" si="12"/>
        <v>238465.52000000002</v>
      </c>
      <c r="I40" s="59">
        <f t="shared" si="12"/>
        <v>8588036.6400000006</v>
      </c>
    </row>
    <row r="41" spans="1:9" x14ac:dyDescent="0.25">
      <c r="A41" s="114" t="s">
        <v>63</v>
      </c>
      <c r="B41" s="135">
        <f t="shared" ref="B41:F41" si="13">B18+B21+B25+B40</f>
        <v>182509498.52000001</v>
      </c>
      <c r="C41" s="135">
        <f t="shared" si="13"/>
        <v>67103757.110000007</v>
      </c>
      <c r="D41" s="135">
        <f t="shared" si="13"/>
        <v>0</v>
      </c>
      <c r="E41" s="135">
        <f t="shared" si="13"/>
        <v>0</v>
      </c>
      <c r="F41" s="135">
        <f t="shared" si="13"/>
        <v>0</v>
      </c>
      <c r="G41" s="135">
        <f t="shared" ref="G41:I41" si="14">G18+G21+G25+G40</f>
        <v>182509498.52000001</v>
      </c>
      <c r="H41" s="135">
        <f t="shared" si="14"/>
        <v>67103757.110000007</v>
      </c>
      <c r="I41" s="135">
        <f t="shared" si="14"/>
        <v>249613255.63</v>
      </c>
    </row>
    <row r="42" spans="1:9" x14ac:dyDescent="0.25">
      <c r="A42" s="130"/>
      <c r="B42" s="132"/>
      <c r="C42" s="132"/>
      <c r="D42" s="132"/>
      <c r="E42" s="132"/>
      <c r="F42" s="132"/>
      <c r="G42" s="132"/>
      <c r="H42" s="132"/>
      <c r="I42" s="132"/>
    </row>
    <row r="43" spans="1:9" x14ac:dyDescent="0.25">
      <c r="A43" s="114" t="s">
        <v>64</v>
      </c>
      <c r="B43" s="132"/>
      <c r="C43" s="132"/>
      <c r="D43" s="132"/>
      <c r="E43" s="132"/>
      <c r="F43" s="132"/>
      <c r="G43" s="132"/>
      <c r="H43" s="132"/>
      <c r="I43" s="132"/>
    </row>
    <row r="44" spans="1:9" x14ac:dyDescent="0.25">
      <c r="A44" s="58" t="s">
        <v>65</v>
      </c>
      <c r="B44" s="132"/>
      <c r="C44" s="132"/>
      <c r="D44" s="132"/>
      <c r="E44" s="132"/>
      <c r="F44" s="132"/>
      <c r="G44" s="132"/>
      <c r="H44" s="132"/>
      <c r="I44" s="132"/>
    </row>
    <row r="45" spans="1:9" x14ac:dyDescent="0.25">
      <c r="A45" s="115" t="s">
        <v>66</v>
      </c>
      <c r="B45" s="59">
        <v>5004586.6500000004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5004586.6500000004</v>
      </c>
      <c r="H45" s="59">
        <f>C45+F45</f>
        <v>0</v>
      </c>
      <c r="I45" s="59">
        <f t="shared" ref="I45:I46" si="15">SUM(G45:H45)</f>
        <v>5004586.6500000004</v>
      </c>
    </row>
    <row r="46" spans="1:9" x14ac:dyDescent="0.25">
      <c r="A46" s="115" t="s">
        <v>67</v>
      </c>
      <c r="B46" s="134">
        <v>9392178.9299999997</v>
      </c>
      <c r="C46" s="134">
        <v>0</v>
      </c>
      <c r="D46" s="134">
        <v>0</v>
      </c>
      <c r="E46" s="134">
        <v>0</v>
      </c>
      <c r="F46" s="134">
        <v>0</v>
      </c>
      <c r="G46" s="134">
        <f>B46+E46</f>
        <v>9392178.9299999997</v>
      </c>
      <c r="H46" s="134">
        <f>C46+F46</f>
        <v>0</v>
      </c>
      <c r="I46" s="134">
        <f t="shared" si="15"/>
        <v>9392178.9299999997</v>
      </c>
    </row>
    <row r="47" spans="1:9" x14ac:dyDescent="0.25">
      <c r="A47" s="115" t="s">
        <v>68</v>
      </c>
      <c r="B47" s="59">
        <f t="shared" ref="B47:F47" si="16">SUM(B45:B46)</f>
        <v>14396765.58</v>
      </c>
      <c r="C47" s="59">
        <f t="shared" si="16"/>
        <v>0</v>
      </c>
      <c r="D47" s="59">
        <f t="shared" si="16"/>
        <v>0</v>
      </c>
      <c r="E47" s="59">
        <f t="shared" si="16"/>
        <v>0</v>
      </c>
      <c r="F47" s="59">
        <f t="shared" si="16"/>
        <v>0</v>
      </c>
      <c r="G47" s="59">
        <f t="shared" ref="G47:I47" si="17">SUM(G45:G46)</f>
        <v>14396765.58</v>
      </c>
      <c r="H47" s="59">
        <f t="shared" si="17"/>
        <v>0</v>
      </c>
      <c r="I47" s="59">
        <f t="shared" si="17"/>
        <v>14396765.58</v>
      </c>
    </row>
    <row r="48" spans="1:9" x14ac:dyDescent="0.25">
      <c r="A48" s="58" t="s">
        <v>69</v>
      </c>
      <c r="B48" s="132"/>
      <c r="C48" s="132"/>
      <c r="D48" s="132"/>
      <c r="E48" s="132"/>
      <c r="F48" s="132"/>
      <c r="G48" s="132"/>
      <c r="H48" s="132"/>
      <c r="I48" s="132"/>
    </row>
    <row r="49" spans="1:9" x14ac:dyDescent="0.25">
      <c r="A49" s="115" t="s">
        <v>70</v>
      </c>
      <c r="B49" s="59">
        <v>37326083.469999999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8">B49+E49</f>
        <v>37326083.469999999</v>
      </c>
      <c r="H49" s="59">
        <f t="shared" si="18"/>
        <v>0</v>
      </c>
      <c r="I49" s="59">
        <f t="shared" ref="I49:I55" si="19">SUM(G49:H49)</f>
        <v>37326083.469999999</v>
      </c>
    </row>
    <row r="50" spans="1:9" x14ac:dyDescent="0.25">
      <c r="A50" s="115" t="s">
        <v>71</v>
      </c>
      <c r="B50" s="59">
        <v>-805286.58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8"/>
        <v>-805286.58</v>
      </c>
      <c r="H50" s="59">
        <f t="shared" si="18"/>
        <v>0</v>
      </c>
      <c r="I50" s="59">
        <f t="shared" si="19"/>
        <v>-805286.58</v>
      </c>
    </row>
    <row r="51" spans="1:9" x14ac:dyDescent="0.25">
      <c r="A51" s="115" t="s">
        <v>72</v>
      </c>
      <c r="B51" s="59">
        <v>0</v>
      </c>
      <c r="C51" s="59">
        <v>18367108.489999998</v>
      </c>
      <c r="D51" s="59">
        <v>0</v>
      </c>
      <c r="E51" s="59">
        <v>0</v>
      </c>
      <c r="F51" s="59">
        <v>0</v>
      </c>
      <c r="G51" s="59">
        <f t="shared" si="18"/>
        <v>0</v>
      </c>
      <c r="H51" s="59">
        <f t="shared" si="18"/>
        <v>18367108.489999998</v>
      </c>
      <c r="I51" s="59">
        <f t="shared" si="19"/>
        <v>18367108.489999998</v>
      </c>
    </row>
    <row r="52" spans="1:9" x14ac:dyDescent="0.25">
      <c r="A52" s="115" t="s">
        <v>73</v>
      </c>
      <c r="B52" s="59">
        <v>0</v>
      </c>
      <c r="C52" s="59">
        <v>29419</v>
      </c>
      <c r="D52" s="59">
        <v>0</v>
      </c>
      <c r="E52" s="59">
        <v>0</v>
      </c>
      <c r="F52" s="59">
        <v>0</v>
      </c>
      <c r="G52" s="59">
        <f t="shared" si="18"/>
        <v>0</v>
      </c>
      <c r="H52" s="59">
        <f t="shared" si="18"/>
        <v>29419</v>
      </c>
      <c r="I52" s="59">
        <f t="shared" si="19"/>
        <v>29419</v>
      </c>
    </row>
    <row r="53" spans="1:9" x14ac:dyDescent="0.25">
      <c r="A53" s="115" t="s">
        <v>74</v>
      </c>
      <c r="B53" s="59">
        <v>0</v>
      </c>
      <c r="C53" s="59">
        <v>2813132.71</v>
      </c>
      <c r="D53" s="59">
        <v>0</v>
      </c>
      <c r="E53" s="59">
        <v>0</v>
      </c>
      <c r="F53" s="59">
        <v>0</v>
      </c>
      <c r="G53" s="59">
        <f t="shared" si="18"/>
        <v>0</v>
      </c>
      <c r="H53" s="59">
        <f t="shared" si="18"/>
        <v>2813132.71</v>
      </c>
      <c r="I53" s="59">
        <f t="shared" si="19"/>
        <v>2813132.71</v>
      </c>
    </row>
    <row r="54" spans="1:9" x14ac:dyDescent="0.25">
      <c r="A54" s="115" t="s">
        <v>75</v>
      </c>
      <c r="B54" s="59">
        <v>0</v>
      </c>
      <c r="C54" s="59">
        <v>1327638.72</v>
      </c>
      <c r="D54" s="59">
        <v>0</v>
      </c>
      <c r="E54" s="59">
        <v>0</v>
      </c>
      <c r="F54" s="59">
        <v>0</v>
      </c>
      <c r="G54" s="59">
        <f t="shared" si="18"/>
        <v>0</v>
      </c>
      <c r="H54" s="59">
        <f t="shared" si="18"/>
        <v>1327638.72</v>
      </c>
      <c r="I54" s="59">
        <f t="shared" si="19"/>
        <v>1327638.72</v>
      </c>
    </row>
    <row r="55" spans="1:9" x14ac:dyDescent="0.25">
      <c r="A55" s="115" t="s">
        <v>76</v>
      </c>
      <c r="B55" s="134">
        <v>0</v>
      </c>
      <c r="C55" s="134">
        <v>-3672243.55</v>
      </c>
      <c r="D55" s="134">
        <v>0</v>
      </c>
      <c r="E55" s="134">
        <v>0</v>
      </c>
      <c r="F55" s="134">
        <v>0</v>
      </c>
      <c r="G55" s="134">
        <f t="shared" si="18"/>
        <v>0</v>
      </c>
      <c r="H55" s="134">
        <f t="shared" si="18"/>
        <v>-3672243.55</v>
      </c>
      <c r="I55" s="134">
        <f t="shared" si="19"/>
        <v>-3672243.55</v>
      </c>
    </row>
    <row r="56" spans="1:9" x14ac:dyDescent="0.25">
      <c r="A56" s="115" t="s">
        <v>77</v>
      </c>
      <c r="B56" s="59">
        <f t="shared" ref="B56:F56" si="20">SUM(B49:B55)</f>
        <v>36520796.890000001</v>
      </c>
      <c r="C56" s="59">
        <f t="shared" si="20"/>
        <v>18865055.369999997</v>
      </c>
      <c r="D56" s="59">
        <f t="shared" si="20"/>
        <v>0</v>
      </c>
      <c r="E56" s="59">
        <f t="shared" si="20"/>
        <v>0</v>
      </c>
      <c r="F56" s="59">
        <f t="shared" si="20"/>
        <v>0</v>
      </c>
      <c r="G56" s="59">
        <f>SUM(G49:G55)</f>
        <v>36520796.890000001</v>
      </c>
      <c r="H56" s="59">
        <f t="shared" ref="H56:I56" si="21">SUM(H49:H55)</f>
        <v>18865055.369999997</v>
      </c>
      <c r="I56" s="59">
        <f t="shared" si="21"/>
        <v>55385852.259999998</v>
      </c>
    </row>
    <row r="57" spans="1:9" x14ac:dyDescent="0.25">
      <c r="A57" s="58" t="s">
        <v>78</v>
      </c>
      <c r="B57" s="132"/>
      <c r="C57" s="132"/>
      <c r="D57" s="132"/>
      <c r="E57" s="132"/>
      <c r="F57" s="132"/>
      <c r="G57" s="132"/>
      <c r="H57" s="132"/>
      <c r="I57" s="132"/>
    </row>
    <row r="58" spans="1:9" x14ac:dyDescent="0.25">
      <c r="A58" s="115" t="s">
        <v>79</v>
      </c>
      <c r="B58" s="134">
        <v>10086387.470000001</v>
      </c>
      <c r="C58" s="134">
        <v>0</v>
      </c>
      <c r="D58" s="134">
        <v>0</v>
      </c>
      <c r="E58" s="134">
        <v>0</v>
      </c>
      <c r="F58" s="134">
        <v>0</v>
      </c>
      <c r="G58" s="134">
        <f>B58+E58</f>
        <v>10086387.470000001</v>
      </c>
      <c r="H58" s="134">
        <f>C58+F58</f>
        <v>0</v>
      </c>
      <c r="I58" s="134">
        <f t="shared" ref="I58" si="22">SUM(G58:H58)</f>
        <v>10086387.470000001</v>
      </c>
    </row>
    <row r="59" spans="1:9" x14ac:dyDescent="0.25">
      <c r="A59" s="115" t="s">
        <v>80</v>
      </c>
      <c r="B59" s="59">
        <f t="shared" ref="B59:F59" si="23">SUM(B58)</f>
        <v>10086387.470000001</v>
      </c>
      <c r="C59" s="59">
        <f t="shared" si="23"/>
        <v>0</v>
      </c>
      <c r="D59" s="59">
        <f t="shared" si="23"/>
        <v>0</v>
      </c>
      <c r="E59" s="59">
        <f t="shared" si="23"/>
        <v>0</v>
      </c>
      <c r="F59" s="59">
        <f t="shared" si="23"/>
        <v>0</v>
      </c>
      <c r="G59" s="59">
        <f t="shared" ref="G59:I59" si="24">SUM(G58)</f>
        <v>10086387.470000001</v>
      </c>
      <c r="H59" s="59">
        <f t="shared" si="24"/>
        <v>0</v>
      </c>
      <c r="I59" s="59">
        <f t="shared" si="24"/>
        <v>10086387.470000001</v>
      </c>
    </row>
    <row r="60" spans="1:9" x14ac:dyDescent="0.25">
      <c r="A60" s="58" t="s">
        <v>81</v>
      </c>
      <c r="B60" s="132"/>
      <c r="C60" s="132"/>
      <c r="D60" s="132"/>
      <c r="E60" s="132"/>
      <c r="F60" s="132"/>
      <c r="G60" s="132"/>
      <c r="H60" s="132"/>
      <c r="I60" s="132"/>
    </row>
    <row r="61" spans="1:9" x14ac:dyDescent="0.25">
      <c r="A61" s="115" t="s">
        <v>82</v>
      </c>
      <c r="B61" s="134">
        <v>-6071011.1200000001</v>
      </c>
      <c r="C61" s="134">
        <v>0</v>
      </c>
      <c r="D61" s="134">
        <v>0</v>
      </c>
      <c r="E61" s="134">
        <v>0</v>
      </c>
      <c r="F61" s="134">
        <v>0</v>
      </c>
      <c r="G61" s="134">
        <f>B61+E61</f>
        <v>-6071011.1200000001</v>
      </c>
      <c r="H61" s="134">
        <f>C61+F61</f>
        <v>0</v>
      </c>
      <c r="I61" s="134">
        <f t="shared" ref="I61" si="25">SUM(G61:H61)</f>
        <v>-6071011.1200000001</v>
      </c>
    </row>
    <row r="62" spans="1:9" x14ac:dyDescent="0.25">
      <c r="A62" s="115" t="s">
        <v>83</v>
      </c>
      <c r="B62" s="59">
        <f t="shared" ref="B62:F62" si="26">SUM(B61)</f>
        <v>-6071011.1200000001</v>
      </c>
      <c r="C62" s="59">
        <f t="shared" si="26"/>
        <v>0</v>
      </c>
      <c r="D62" s="59">
        <f t="shared" si="26"/>
        <v>0</v>
      </c>
      <c r="E62" s="59">
        <f t="shared" si="26"/>
        <v>0</v>
      </c>
      <c r="F62" s="59">
        <f t="shared" si="26"/>
        <v>0</v>
      </c>
      <c r="G62" s="59">
        <f t="shared" ref="G62:I62" si="27">SUM(G61)</f>
        <v>-6071011.1200000001</v>
      </c>
      <c r="H62" s="59">
        <f t="shared" si="27"/>
        <v>0</v>
      </c>
      <c r="I62" s="59">
        <f t="shared" si="27"/>
        <v>-6071011.1200000001</v>
      </c>
    </row>
    <row r="63" spans="1:9" x14ac:dyDescent="0.25">
      <c r="A63" s="114" t="s">
        <v>84</v>
      </c>
      <c r="B63" s="136">
        <f t="shared" ref="B63:F63" si="28">B47+B56+B59+B62</f>
        <v>54932938.82</v>
      </c>
      <c r="C63" s="136">
        <f t="shared" si="28"/>
        <v>18865055.369999997</v>
      </c>
      <c r="D63" s="136">
        <f t="shared" si="28"/>
        <v>0</v>
      </c>
      <c r="E63" s="136">
        <f t="shared" si="28"/>
        <v>0</v>
      </c>
      <c r="F63" s="136">
        <f t="shared" si="28"/>
        <v>0</v>
      </c>
      <c r="G63" s="136">
        <f t="shared" ref="G63:I63" si="29">G47+G56+G59+G62</f>
        <v>54932938.82</v>
      </c>
      <c r="H63" s="136">
        <f t="shared" si="29"/>
        <v>18865055.369999997</v>
      </c>
      <c r="I63" s="136">
        <f t="shared" si="29"/>
        <v>73797994.189999998</v>
      </c>
    </row>
    <row r="64" spans="1:9" x14ac:dyDescent="0.25">
      <c r="A64" s="130"/>
      <c r="B64" s="134"/>
      <c r="C64" s="134"/>
      <c r="D64" s="134"/>
      <c r="E64" s="134"/>
      <c r="F64" s="134"/>
      <c r="G64" s="134"/>
      <c r="H64" s="134"/>
      <c r="I64" s="134"/>
    </row>
    <row r="65" spans="1:9" ht="15.75" thickBot="1" x14ac:dyDescent="0.3">
      <c r="A65" s="114" t="s">
        <v>85</v>
      </c>
      <c r="B65" s="137">
        <f t="shared" ref="B65:F65" si="30">B41-B63</f>
        <v>127576559.70000002</v>
      </c>
      <c r="C65" s="137">
        <f t="shared" si="30"/>
        <v>48238701.74000001</v>
      </c>
      <c r="D65" s="137">
        <f t="shared" si="30"/>
        <v>0</v>
      </c>
      <c r="E65" s="137">
        <f t="shared" si="30"/>
        <v>0</v>
      </c>
      <c r="F65" s="137">
        <f t="shared" si="30"/>
        <v>0</v>
      </c>
      <c r="G65" s="137">
        <f t="shared" ref="G65:I65" si="31">G41-G63</f>
        <v>127576559.70000002</v>
      </c>
      <c r="H65" s="137">
        <f t="shared" si="31"/>
        <v>48238701.74000001</v>
      </c>
      <c r="I65" s="137">
        <f t="shared" si="31"/>
        <v>175815261.44</v>
      </c>
    </row>
    <row r="66" spans="1:9" ht="15.75" thickTop="1" x14ac:dyDescent="0.25">
      <c r="A66" s="130"/>
      <c r="B66" s="132"/>
      <c r="C66" s="132"/>
      <c r="D66" s="132"/>
      <c r="E66" s="132"/>
      <c r="F66" s="132"/>
      <c r="G66" s="132"/>
      <c r="H66" s="132"/>
      <c r="I66" s="132"/>
    </row>
    <row r="67" spans="1:9" x14ac:dyDescent="0.25">
      <c r="A67" s="114" t="s">
        <v>86</v>
      </c>
      <c r="B67" s="132"/>
      <c r="C67" s="132"/>
      <c r="D67" s="132"/>
      <c r="E67" s="132"/>
      <c r="F67" s="132"/>
      <c r="G67" s="132"/>
      <c r="H67" s="132"/>
      <c r="I67" s="132"/>
    </row>
    <row r="68" spans="1:9" x14ac:dyDescent="0.25">
      <c r="A68" s="115" t="s">
        <v>87</v>
      </c>
      <c r="B68" s="132"/>
      <c r="C68" s="132"/>
      <c r="D68" s="132"/>
      <c r="E68" s="132"/>
      <c r="F68" s="132"/>
      <c r="G68" s="132"/>
      <c r="H68" s="132"/>
      <c r="I68" s="132"/>
    </row>
    <row r="69" spans="1:9" x14ac:dyDescent="0.25">
      <c r="A69" s="58" t="s">
        <v>88</v>
      </c>
      <c r="B69" s="132"/>
      <c r="C69" s="132"/>
      <c r="D69" s="132"/>
      <c r="E69" s="132"/>
      <c r="F69" s="132"/>
      <c r="G69" s="132"/>
      <c r="H69" s="132"/>
      <c r="I69" s="132"/>
    </row>
    <row r="70" spans="1:9" x14ac:dyDescent="0.25">
      <c r="A70" s="115" t="s">
        <v>89</v>
      </c>
      <c r="B70" s="59">
        <v>107144.6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3" si="32">B70+E70</f>
        <v>107144.6</v>
      </c>
      <c r="H70" s="59">
        <f t="shared" si="32"/>
        <v>0</v>
      </c>
      <c r="I70" s="59">
        <f t="shared" ref="I70:I133" si="33">SUM(G70:H70)</f>
        <v>107144.6</v>
      </c>
    </row>
    <row r="71" spans="1:9" x14ac:dyDescent="0.25">
      <c r="A71" s="115" t="s">
        <v>90</v>
      </c>
      <c r="B71" s="59">
        <v>865108.64</v>
      </c>
      <c r="C71" s="59">
        <v>0</v>
      </c>
      <c r="D71" s="59">
        <v>0</v>
      </c>
      <c r="E71" s="59">
        <v>0</v>
      </c>
      <c r="F71" s="59">
        <v>0</v>
      </c>
      <c r="G71" s="59">
        <f t="shared" si="32"/>
        <v>865108.64</v>
      </c>
      <c r="H71" s="59">
        <f t="shared" si="32"/>
        <v>0</v>
      </c>
      <c r="I71" s="59">
        <f t="shared" si="33"/>
        <v>865108.64</v>
      </c>
    </row>
    <row r="72" spans="1:9" x14ac:dyDescent="0.25">
      <c r="A72" s="115" t="s">
        <v>91</v>
      </c>
      <c r="B72" s="59">
        <v>88324.66</v>
      </c>
      <c r="C72" s="59">
        <v>0</v>
      </c>
      <c r="D72" s="59">
        <v>0</v>
      </c>
      <c r="E72" s="59">
        <v>0</v>
      </c>
      <c r="F72" s="59">
        <v>0</v>
      </c>
      <c r="G72" s="59">
        <f t="shared" si="32"/>
        <v>88324.66</v>
      </c>
      <c r="H72" s="59">
        <f t="shared" si="32"/>
        <v>0</v>
      </c>
      <c r="I72" s="59">
        <f t="shared" si="33"/>
        <v>88324.66</v>
      </c>
    </row>
    <row r="73" spans="1:9" x14ac:dyDescent="0.25">
      <c r="A73" s="115" t="s">
        <v>92</v>
      </c>
      <c r="B73" s="59">
        <v>778921.9</v>
      </c>
      <c r="C73" s="59">
        <v>0</v>
      </c>
      <c r="D73" s="59">
        <v>0</v>
      </c>
      <c r="E73" s="59">
        <v>0</v>
      </c>
      <c r="F73" s="59">
        <v>0</v>
      </c>
      <c r="G73" s="59">
        <f t="shared" si="32"/>
        <v>778921.9</v>
      </c>
      <c r="H73" s="59">
        <f t="shared" si="32"/>
        <v>0</v>
      </c>
      <c r="I73" s="59">
        <f t="shared" si="33"/>
        <v>778921.9</v>
      </c>
    </row>
    <row r="74" spans="1:9" x14ac:dyDescent="0.25">
      <c r="A74" s="115" t="s">
        <v>93</v>
      </c>
      <c r="B74" s="59">
        <v>3869.21</v>
      </c>
      <c r="C74" s="59">
        <v>0</v>
      </c>
      <c r="D74" s="59">
        <v>0</v>
      </c>
      <c r="E74" s="59">
        <v>0</v>
      </c>
      <c r="F74" s="59">
        <v>0</v>
      </c>
      <c r="G74" s="59">
        <f t="shared" si="32"/>
        <v>3869.21</v>
      </c>
      <c r="H74" s="59">
        <f t="shared" si="32"/>
        <v>0</v>
      </c>
      <c r="I74" s="59">
        <f t="shared" si="33"/>
        <v>3869.21</v>
      </c>
    </row>
    <row r="75" spans="1:9" x14ac:dyDescent="0.25">
      <c r="A75" s="115" t="s">
        <v>94</v>
      </c>
      <c r="B75" s="59">
        <v>212186.93</v>
      </c>
      <c r="C75" s="59">
        <v>0</v>
      </c>
      <c r="D75" s="59">
        <v>0</v>
      </c>
      <c r="E75" s="59">
        <v>0</v>
      </c>
      <c r="F75" s="59">
        <v>0</v>
      </c>
      <c r="G75" s="59">
        <f t="shared" si="32"/>
        <v>212186.93</v>
      </c>
      <c r="H75" s="59">
        <f t="shared" si="32"/>
        <v>0</v>
      </c>
      <c r="I75" s="59">
        <f t="shared" si="33"/>
        <v>212186.93</v>
      </c>
    </row>
    <row r="76" spans="1:9" x14ac:dyDescent="0.25">
      <c r="A76" s="115" t="s">
        <v>95</v>
      </c>
      <c r="B76" s="59">
        <v>173922.65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32"/>
        <v>173922.65</v>
      </c>
      <c r="H76" s="59">
        <f t="shared" si="32"/>
        <v>0</v>
      </c>
      <c r="I76" s="59">
        <f t="shared" si="33"/>
        <v>173922.65</v>
      </c>
    </row>
    <row r="77" spans="1:9" x14ac:dyDescent="0.25">
      <c r="A77" s="115" t="s">
        <v>96</v>
      </c>
      <c r="B77" s="59">
        <v>1145858</v>
      </c>
      <c r="C77" s="59">
        <v>0</v>
      </c>
      <c r="D77" s="59">
        <v>0</v>
      </c>
      <c r="E77" s="59">
        <v>0</v>
      </c>
      <c r="F77" s="59">
        <v>0</v>
      </c>
      <c r="G77" s="59">
        <f t="shared" si="32"/>
        <v>1145858</v>
      </c>
      <c r="H77" s="59">
        <f t="shared" si="32"/>
        <v>0</v>
      </c>
      <c r="I77" s="59">
        <f t="shared" si="33"/>
        <v>1145858</v>
      </c>
    </row>
    <row r="78" spans="1:9" x14ac:dyDescent="0.25">
      <c r="A78" s="115" t="s">
        <v>97</v>
      </c>
      <c r="B78" s="59">
        <v>498789.15</v>
      </c>
      <c r="C78" s="59">
        <v>0</v>
      </c>
      <c r="D78" s="59">
        <v>0</v>
      </c>
      <c r="E78" s="59">
        <v>0</v>
      </c>
      <c r="F78" s="59">
        <v>0</v>
      </c>
      <c r="G78" s="59">
        <f t="shared" si="32"/>
        <v>498789.15</v>
      </c>
      <c r="H78" s="59">
        <f t="shared" si="32"/>
        <v>0</v>
      </c>
      <c r="I78" s="59">
        <f t="shared" si="33"/>
        <v>498789.15</v>
      </c>
    </row>
    <row r="79" spans="1:9" x14ac:dyDescent="0.25">
      <c r="A79" s="115" t="s">
        <v>98</v>
      </c>
      <c r="B79" s="59">
        <v>284001.14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32"/>
        <v>284001.14</v>
      </c>
      <c r="H79" s="59">
        <f t="shared" si="32"/>
        <v>0</v>
      </c>
      <c r="I79" s="59">
        <f t="shared" si="33"/>
        <v>284001.14</v>
      </c>
    </row>
    <row r="80" spans="1:9" x14ac:dyDescent="0.25">
      <c r="A80" s="115" t="s">
        <v>99</v>
      </c>
      <c r="B80" s="59">
        <v>177787</v>
      </c>
      <c r="C80" s="59">
        <v>0</v>
      </c>
      <c r="D80" s="59">
        <v>0</v>
      </c>
      <c r="E80" s="59">
        <v>0</v>
      </c>
      <c r="F80" s="59">
        <v>0</v>
      </c>
      <c r="G80" s="59">
        <f t="shared" si="32"/>
        <v>177787</v>
      </c>
      <c r="H80" s="59">
        <f t="shared" si="32"/>
        <v>0</v>
      </c>
      <c r="I80" s="59">
        <f t="shared" si="33"/>
        <v>177787</v>
      </c>
    </row>
    <row r="81" spans="1:9" x14ac:dyDescent="0.25">
      <c r="A81" s="115" t="s">
        <v>100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32"/>
        <v>0</v>
      </c>
      <c r="H81" s="59">
        <f t="shared" si="32"/>
        <v>0</v>
      </c>
      <c r="I81" s="59">
        <f t="shared" si="33"/>
        <v>0</v>
      </c>
    </row>
    <row r="82" spans="1:9" x14ac:dyDescent="0.25">
      <c r="A82" s="115" t="s">
        <v>101</v>
      </c>
      <c r="B82" s="59">
        <v>294118.44</v>
      </c>
      <c r="C82" s="59">
        <v>0</v>
      </c>
      <c r="D82" s="59">
        <v>0</v>
      </c>
      <c r="E82" s="59">
        <v>0</v>
      </c>
      <c r="F82" s="59">
        <v>0</v>
      </c>
      <c r="G82" s="59">
        <f t="shared" si="32"/>
        <v>294118.44</v>
      </c>
      <c r="H82" s="59">
        <f t="shared" si="32"/>
        <v>0</v>
      </c>
      <c r="I82" s="59">
        <f t="shared" si="33"/>
        <v>294118.44</v>
      </c>
    </row>
    <row r="83" spans="1:9" x14ac:dyDescent="0.25">
      <c r="A83" s="115" t="s">
        <v>102</v>
      </c>
      <c r="B83" s="59">
        <v>21208</v>
      </c>
      <c r="C83" s="59">
        <v>0</v>
      </c>
      <c r="D83" s="59">
        <v>0</v>
      </c>
      <c r="E83" s="59">
        <v>0</v>
      </c>
      <c r="F83" s="59">
        <v>0</v>
      </c>
      <c r="G83" s="59">
        <f t="shared" si="32"/>
        <v>21208</v>
      </c>
      <c r="H83" s="59">
        <f t="shared" si="32"/>
        <v>0</v>
      </c>
      <c r="I83" s="59">
        <f t="shared" si="33"/>
        <v>21208</v>
      </c>
    </row>
    <row r="84" spans="1:9" x14ac:dyDescent="0.25">
      <c r="A84" s="115" t="s">
        <v>103</v>
      </c>
      <c r="B84" s="59">
        <v>168918.96</v>
      </c>
      <c r="C84" s="59">
        <v>0</v>
      </c>
      <c r="D84" s="59">
        <v>0</v>
      </c>
      <c r="E84" s="59">
        <v>0</v>
      </c>
      <c r="F84" s="59">
        <v>0</v>
      </c>
      <c r="G84" s="59">
        <f t="shared" si="32"/>
        <v>168918.96</v>
      </c>
      <c r="H84" s="59">
        <f t="shared" si="32"/>
        <v>0</v>
      </c>
      <c r="I84" s="59">
        <f t="shared" si="33"/>
        <v>168918.96</v>
      </c>
    </row>
    <row r="85" spans="1:9" x14ac:dyDescent="0.25">
      <c r="A85" s="115" t="s">
        <v>104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32"/>
        <v>0</v>
      </c>
      <c r="H85" s="59">
        <f t="shared" si="32"/>
        <v>0</v>
      </c>
      <c r="I85" s="59">
        <f t="shared" si="33"/>
        <v>0</v>
      </c>
    </row>
    <row r="86" spans="1:9" x14ac:dyDescent="0.25">
      <c r="A86" s="115" t="s">
        <v>105</v>
      </c>
      <c r="B86" s="59">
        <v>19518.66</v>
      </c>
      <c r="C86" s="59">
        <v>0</v>
      </c>
      <c r="D86" s="59">
        <v>0</v>
      </c>
      <c r="E86" s="59">
        <v>0</v>
      </c>
      <c r="F86" s="59">
        <v>0</v>
      </c>
      <c r="G86" s="59">
        <f t="shared" si="32"/>
        <v>19518.66</v>
      </c>
      <c r="H86" s="59">
        <f t="shared" si="32"/>
        <v>0</v>
      </c>
      <c r="I86" s="59">
        <f t="shared" si="33"/>
        <v>19518.66</v>
      </c>
    </row>
    <row r="87" spans="1:9" x14ac:dyDescent="0.25">
      <c r="A87" s="115" t="s">
        <v>106</v>
      </c>
      <c r="B87" s="59">
        <v>43109.27</v>
      </c>
      <c r="C87" s="59">
        <v>0</v>
      </c>
      <c r="D87" s="59">
        <v>0</v>
      </c>
      <c r="E87" s="59">
        <v>0</v>
      </c>
      <c r="F87" s="59">
        <v>0</v>
      </c>
      <c r="G87" s="59">
        <f t="shared" si="32"/>
        <v>43109.27</v>
      </c>
      <c r="H87" s="59">
        <f t="shared" si="32"/>
        <v>0</v>
      </c>
      <c r="I87" s="59">
        <f t="shared" si="33"/>
        <v>43109.27</v>
      </c>
    </row>
    <row r="88" spans="1:9" x14ac:dyDescent="0.25">
      <c r="A88" s="115" t="s">
        <v>107</v>
      </c>
      <c r="B88" s="59">
        <v>36513.85</v>
      </c>
      <c r="C88" s="59">
        <v>0</v>
      </c>
      <c r="D88" s="59">
        <v>0</v>
      </c>
      <c r="E88" s="59">
        <v>0</v>
      </c>
      <c r="F88" s="59">
        <v>0</v>
      </c>
      <c r="G88" s="59">
        <f t="shared" si="32"/>
        <v>36513.85</v>
      </c>
      <c r="H88" s="59">
        <f t="shared" si="32"/>
        <v>0</v>
      </c>
      <c r="I88" s="59">
        <f t="shared" si="33"/>
        <v>36513.85</v>
      </c>
    </row>
    <row r="89" spans="1:9" x14ac:dyDescent="0.25">
      <c r="A89" s="115" t="s">
        <v>108</v>
      </c>
      <c r="B89" s="59">
        <v>78702.03</v>
      </c>
      <c r="C89" s="59">
        <v>0</v>
      </c>
      <c r="D89" s="59">
        <v>0</v>
      </c>
      <c r="E89" s="59">
        <v>0</v>
      </c>
      <c r="F89" s="59">
        <v>0</v>
      </c>
      <c r="G89" s="59">
        <f t="shared" si="32"/>
        <v>78702.03</v>
      </c>
      <c r="H89" s="59">
        <f t="shared" si="32"/>
        <v>0</v>
      </c>
      <c r="I89" s="59">
        <f t="shared" si="33"/>
        <v>78702.03</v>
      </c>
    </row>
    <row r="90" spans="1:9" x14ac:dyDescent="0.25">
      <c r="A90" s="115" t="s">
        <v>109</v>
      </c>
      <c r="B90" s="59">
        <v>286752.40999999997</v>
      </c>
      <c r="C90" s="59">
        <v>0</v>
      </c>
      <c r="D90" s="59">
        <v>0</v>
      </c>
      <c r="E90" s="59">
        <v>0</v>
      </c>
      <c r="F90" s="59">
        <v>0</v>
      </c>
      <c r="G90" s="59">
        <f t="shared" si="32"/>
        <v>286752.40999999997</v>
      </c>
      <c r="H90" s="59">
        <f t="shared" si="32"/>
        <v>0</v>
      </c>
      <c r="I90" s="59">
        <f t="shared" si="33"/>
        <v>286752.40999999997</v>
      </c>
    </row>
    <row r="91" spans="1:9" x14ac:dyDescent="0.25">
      <c r="A91" s="115" t="s">
        <v>110</v>
      </c>
      <c r="B91" s="59">
        <v>333892.40000000002</v>
      </c>
      <c r="C91" s="59">
        <v>0</v>
      </c>
      <c r="D91" s="59">
        <v>0</v>
      </c>
      <c r="E91" s="59">
        <v>0</v>
      </c>
      <c r="F91" s="59">
        <v>0</v>
      </c>
      <c r="G91" s="59">
        <f t="shared" si="32"/>
        <v>333892.40000000002</v>
      </c>
      <c r="H91" s="59">
        <f t="shared" si="32"/>
        <v>0</v>
      </c>
      <c r="I91" s="59">
        <f t="shared" si="33"/>
        <v>333892.40000000002</v>
      </c>
    </row>
    <row r="92" spans="1:9" x14ac:dyDescent="0.25">
      <c r="A92" s="115" t="s">
        <v>111</v>
      </c>
      <c r="B92" s="59">
        <v>832889.94</v>
      </c>
      <c r="C92" s="59">
        <v>0</v>
      </c>
      <c r="D92" s="59">
        <v>0</v>
      </c>
      <c r="E92" s="59">
        <v>0</v>
      </c>
      <c r="F92" s="59">
        <v>0</v>
      </c>
      <c r="G92" s="59">
        <f t="shared" si="32"/>
        <v>832889.94</v>
      </c>
      <c r="H92" s="59">
        <f t="shared" si="32"/>
        <v>0</v>
      </c>
      <c r="I92" s="59">
        <f t="shared" si="33"/>
        <v>832889.94</v>
      </c>
    </row>
    <row r="93" spans="1:9" x14ac:dyDescent="0.25">
      <c r="A93" s="115" t="s">
        <v>112</v>
      </c>
      <c r="B93" s="59">
        <v>340575.84</v>
      </c>
      <c r="C93" s="59">
        <v>0</v>
      </c>
      <c r="D93" s="59">
        <v>0</v>
      </c>
      <c r="E93" s="59">
        <v>0</v>
      </c>
      <c r="F93" s="59">
        <v>0</v>
      </c>
      <c r="G93" s="59">
        <f t="shared" si="32"/>
        <v>340575.84</v>
      </c>
      <c r="H93" s="59">
        <f t="shared" si="32"/>
        <v>0</v>
      </c>
      <c r="I93" s="59">
        <f t="shared" si="33"/>
        <v>340575.84</v>
      </c>
    </row>
    <row r="94" spans="1:9" x14ac:dyDescent="0.25">
      <c r="A94" s="115" t="s">
        <v>113</v>
      </c>
      <c r="B94" s="59">
        <v>719833.61</v>
      </c>
      <c r="C94" s="59">
        <v>0</v>
      </c>
      <c r="D94" s="59">
        <v>0</v>
      </c>
      <c r="E94" s="59">
        <v>0</v>
      </c>
      <c r="F94" s="59">
        <v>0</v>
      </c>
      <c r="G94" s="59">
        <f t="shared" si="32"/>
        <v>719833.61</v>
      </c>
      <c r="H94" s="59">
        <f t="shared" si="32"/>
        <v>0</v>
      </c>
      <c r="I94" s="59">
        <f t="shared" si="33"/>
        <v>719833.61</v>
      </c>
    </row>
    <row r="95" spans="1:9" x14ac:dyDescent="0.25">
      <c r="A95" s="115" t="s">
        <v>114</v>
      </c>
      <c r="B95" s="59">
        <v>36992.160000000003</v>
      </c>
      <c r="C95" s="59">
        <v>0</v>
      </c>
      <c r="D95" s="59">
        <v>0</v>
      </c>
      <c r="E95" s="59">
        <v>0</v>
      </c>
      <c r="F95" s="59">
        <v>0</v>
      </c>
      <c r="G95" s="59">
        <f t="shared" si="32"/>
        <v>36992.160000000003</v>
      </c>
      <c r="H95" s="59">
        <f t="shared" si="32"/>
        <v>0</v>
      </c>
      <c r="I95" s="59">
        <f t="shared" si="33"/>
        <v>36992.160000000003</v>
      </c>
    </row>
    <row r="96" spans="1:9" x14ac:dyDescent="0.25">
      <c r="A96" s="115" t="s">
        <v>115</v>
      </c>
      <c r="B96" s="59">
        <v>196743.97</v>
      </c>
      <c r="C96" s="59">
        <v>0</v>
      </c>
      <c r="D96" s="59">
        <v>0</v>
      </c>
      <c r="E96" s="59">
        <v>0</v>
      </c>
      <c r="F96" s="59">
        <v>0</v>
      </c>
      <c r="G96" s="59">
        <f t="shared" si="32"/>
        <v>196743.97</v>
      </c>
      <c r="H96" s="59">
        <f t="shared" si="32"/>
        <v>0</v>
      </c>
      <c r="I96" s="59">
        <f t="shared" si="33"/>
        <v>196743.97</v>
      </c>
    </row>
    <row r="97" spans="1:9" x14ac:dyDescent="0.25">
      <c r="A97" s="115" t="s">
        <v>116</v>
      </c>
      <c r="B97" s="59">
        <v>3404457.57</v>
      </c>
      <c r="C97" s="59">
        <v>0</v>
      </c>
      <c r="D97" s="59">
        <v>0</v>
      </c>
      <c r="E97" s="59">
        <v>0</v>
      </c>
      <c r="F97" s="59">
        <v>0</v>
      </c>
      <c r="G97" s="59">
        <f t="shared" si="32"/>
        <v>3404457.57</v>
      </c>
      <c r="H97" s="59">
        <f t="shared" si="32"/>
        <v>0</v>
      </c>
      <c r="I97" s="59">
        <f t="shared" si="33"/>
        <v>3404457.57</v>
      </c>
    </row>
    <row r="98" spans="1:9" x14ac:dyDescent="0.25">
      <c r="A98" s="115" t="s">
        <v>117</v>
      </c>
      <c r="B98" s="59">
        <v>-5317.34</v>
      </c>
      <c r="C98" s="59">
        <v>0</v>
      </c>
      <c r="D98" s="59">
        <v>0</v>
      </c>
      <c r="E98" s="59">
        <v>0</v>
      </c>
      <c r="F98" s="59">
        <v>0</v>
      </c>
      <c r="G98" s="59">
        <f t="shared" si="32"/>
        <v>-5317.34</v>
      </c>
      <c r="H98" s="59">
        <f t="shared" si="32"/>
        <v>0</v>
      </c>
      <c r="I98" s="59">
        <f t="shared" si="33"/>
        <v>-5317.34</v>
      </c>
    </row>
    <row r="99" spans="1:9" x14ac:dyDescent="0.25">
      <c r="A99" s="115" t="s">
        <v>118</v>
      </c>
      <c r="B99" s="59">
        <v>30453.22</v>
      </c>
      <c r="C99" s="59">
        <v>0</v>
      </c>
      <c r="D99" s="59">
        <v>0</v>
      </c>
      <c r="E99" s="59">
        <v>0</v>
      </c>
      <c r="F99" s="59">
        <v>0</v>
      </c>
      <c r="G99" s="59">
        <f t="shared" si="32"/>
        <v>30453.22</v>
      </c>
      <c r="H99" s="59">
        <f t="shared" si="32"/>
        <v>0</v>
      </c>
      <c r="I99" s="59">
        <f t="shared" si="33"/>
        <v>30453.22</v>
      </c>
    </row>
    <row r="100" spans="1:9" x14ac:dyDescent="0.25">
      <c r="A100" s="115" t="s">
        <v>119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32"/>
        <v>0</v>
      </c>
      <c r="H100" s="59">
        <f t="shared" si="32"/>
        <v>0</v>
      </c>
      <c r="I100" s="59">
        <f t="shared" si="33"/>
        <v>0</v>
      </c>
    </row>
    <row r="101" spans="1:9" x14ac:dyDescent="0.25">
      <c r="A101" s="115" t="s">
        <v>120</v>
      </c>
      <c r="B101" s="59">
        <v>0</v>
      </c>
      <c r="C101" s="59">
        <v>12435.32</v>
      </c>
      <c r="D101" s="59">
        <v>0</v>
      </c>
      <c r="E101" s="59">
        <v>0</v>
      </c>
      <c r="F101" s="59">
        <v>0</v>
      </c>
      <c r="G101" s="59">
        <f t="shared" si="32"/>
        <v>0</v>
      </c>
      <c r="H101" s="59">
        <f t="shared" si="32"/>
        <v>12435.32</v>
      </c>
      <c r="I101" s="59">
        <f t="shared" si="33"/>
        <v>12435.32</v>
      </c>
    </row>
    <row r="102" spans="1:9" x14ac:dyDescent="0.25">
      <c r="A102" s="115" t="s">
        <v>121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32"/>
        <v>0</v>
      </c>
      <c r="H102" s="59">
        <f t="shared" si="32"/>
        <v>0</v>
      </c>
      <c r="I102" s="59">
        <f t="shared" si="33"/>
        <v>0</v>
      </c>
    </row>
    <row r="103" spans="1:9" x14ac:dyDescent="0.25">
      <c r="A103" s="115" t="s">
        <v>122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32"/>
        <v>0</v>
      </c>
      <c r="H103" s="59">
        <f t="shared" si="32"/>
        <v>0</v>
      </c>
      <c r="I103" s="59">
        <f t="shared" si="33"/>
        <v>0</v>
      </c>
    </row>
    <row r="104" spans="1:9" x14ac:dyDescent="0.25">
      <c r="A104" s="115" t="s">
        <v>123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32"/>
        <v>0</v>
      </c>
      <c r="H104" s="59">
        <f t="shared" si="32"/>
        <v>0</v>
      </c>
      <c r="I104" s="59">
        <f t="shared" si="33"/>
        <v>0</v>
      </c>
    </row>
    <row r="105" spans="1:9" x14ac:dyDescent="0.25">
      <c r="A105" s="115" t="s">
        <v>124</v>
      </c>
      <c r="B105" s="59">
        <v>0</v>
      </c>
      <c r="C105" s="59">
        <v>0</v>
      </c>
      <c r="D105" s="59">
        <v>0</v>
      </c>
      <c r="E105" s="59">
        <v>0</v>
      </c>
      <c r="F105" s="59">
        <v>0</v>
      </c>
      <c r="G105" s="59">
        <f t="shared" si="32"/>
        <v>0</v>
      </c>
      <c r="H105" s="59">
        <f t="shared" si="32"/>
        <v>0</v>
      </c>
      <c r="I105" s="59">
        <f t="shared" si="33"/>
        <v>0</v>
      </c>
    </row>
    <row r="106" spans="1:9" x14ac:dyDescent="0.25">
      <c r="A106" s="115" t="s">
        <v>125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32"/>
        <v>0</v>
      </c>
      <c r="H106" s="59">
        <f t="shared" si="32"/>
        <v>0</v>
      </c>
      <c r="I106" s="59">
        <f t="shared" si="33"/>
        <v>0</v>
      </c>
    </row>
    <row r="107" spans="1:9" x14ac:dyDescent="0.25">
      <c r="A107" s="115" t="s">
        <v>126</v>
      </c>
      <c r="B107" s="59">
        <v>0</v>
      </c>
      <c r="C107" s="59">
        <v>156967.04999999999</v>
      </c>
      <c r="D107" s="59">
        <v>0</v>
      </c>
      <c r="E107" s="59">
        <v>0</v>
      </c>
      <c r="F107" s="59">
        <v>0</v>
      </c>
      <c r="G107" s="59">
        <f t="shared" si="32"/>
        <v>0</v>
      </c>
      <c r="H107" s="59">
        <f t="shared" si="32"/>
        <v>156967.04999999999</v>
      </c>
      <c r="I107" s="59">
        <f t="shared" si="33"/>
        <v>156967.04999999999</v>
      </c>
    </row>
    <row r="108" spans="1:9" x14ac:dyDescent="0.25">
      <c r="A108" s="115" t="s">
        <v>127</v>
      </c>
      <c r="B108" s="59">
        <v>0</v>
      </c>
      <c r="C108" s="59">
        <v>-3198</v>
      </c>
      <c r="D108" s="59">
        <v>0</v>
      </c>
      <c r="E108" s="59">
        <v>0</v>
      </c>
      <c r="F108" s="59">
        <v>0</v>
      </c>
      <c r="G108" s="59">
        <f t="shared" si="32"/>
        <v>0</v>
      </c>
      <c r="H108" s="59">
        <f t="shared" si="32"/>
        <v>-3198</v>
      </c>
      <c r="I108" s="59">
        <f t="shared" si="33"/>
        <v>-3198</v>
      </c>
    </row>
    <row r="109" spans="1:9" x14ac:dyDescent="0.25">
      <c r="A109" s="115" t="s">
        <v>128</v>
      </c>
      <c r="B109" s="59">
        <v>0</v>
      </c>
      <c r="C109" s="59">
        <v>30021.15</v>
      </c>
      <c r="D109" s="59">
        <v>0</v>
      </c>
      <c r="E109" s="59">
        <v>0</v>
      </c>
      <c r="F109" s="59">
        <v>0</v>
      </c>
      <c r="G109" s="59">
        <f t="shared" si="32"/>
        <v>0</v>
      </c>
      <c r="H109" s="59">
        <f t="shared" si="32"/>
        <v>30021.15</v>
      </c>
      <c r="I109" s="59">
        <f t="shared" si="33"/>
        <v>30021.15</v>
      </c>
    </row>
    <row r="110" spans="1:9" x14ac:dyDescent="0.25">
      <c r="A110" s="115" t="s">
        <v>129</v>
      </c>
      <c r="B110" s="59">
        <v>0</v>
      </c>
      <c r="C110" s="59">
        <v>15493.48</v>
      </c>
      <c r="D110" s="59">
        <v>0</v>
      </c>
      <c r="E110" s="59">
        <v>0</v>
      </c>
      <c r="F110" s="59">
        <v>0</v>
      </c>
      <c r="G110" s="59">
        <f t="shared" si="32"/>
        <v>0</v>
      </c>
      <c r="H110" s="59">
        <f t="shared" si="32"/>
        <v>15493.48</v>
      </c>
      <c r="I110" s="59">
        <f t="shared" si="33"/>
        <v>15493.48</v>
      </c>
    </row>
    <row r="111" spans="1:9" x14ac:dyDescent="0.25">
      <c r="A111" s="115" t="s">
        <v>130</v>
      </c>
      <c r="B111" s="59">
        <v>0</v>
      </c>
      <c r="C111" s="59">
        <v>0</v>
      </c>
      <c r="D111" s="59">
        <v>0</v>
      </c>
      <c r="E111" s="59">
        <v>0</v>
      </c>
      <c r="F111" s="59">
        <v>0</v>
      </c>
      <c r="G111" s="59">
        <f t="shared" si="32"/>
        <v>0</v>
      </c>
      <c r="H111" s="59">
        <f t="shared" si="32"/>
        <v>0</v>
      </c>
      <c r="I111" s="59">
        <f t="shared" si="33"/>
        <v>0</v>
      </c>
    </row>
    <row r="112" spans="1:9" x14ac:dyDescent="0.25">
      <c r="A112" s="115" t="s">
        <v>131</v>
      </c>
      <c r="B112" s="59">
        <v>0</v>
      </c>
      <c r="C112" s="59">
        <v>344.85</v>
      </c>
      <c r="D112" s="59">
        <v>0</v>
      </c>
      <c r="E112" s="59">
        <v>0</v>
      </c>
      <c r="F112" s="59">
        <v>0</v>
      </c>
      <c r="G112" s="59">
        <f t="shared" si="32"/>
        <v>0</v>
      </c>
      <c r="H112" s="59">
        <f t="shared" si="32"/>
        <v>344.85</v>
      </c>
      <c r="I112" s="59">
        <f t="shared" si="33"/>
        <v>344.85</v>
      </c>
    </row>
    <row r="113" spans="1:9" x14ac:dyDescent="0.25">
      <c r="A113" s="115" t="s">
        <v>132</v>
      </c>
      <c r="B113" s="59">
        <v>0</v>
      </c>
      <c r="C113" s="59">
        <v>28897.79</v>
      </c>
      <c r="D113" s="59">
        <v>0</v>
      </c>
      <c r="E113" s="59">
        <v>0</v>
      </c>
      <c r="F113" s="59">
        <v>0</v>
      </c>
      <c r="G113" s="59">
        <f t="shared" si="32"/>
        <v>0</v>
      </c>
      <c r="H113" s="59">
        <f t="shared" si="32"/>
        <v>28897.79</v>
      </c>
      <c r="I113" s="59">
        <f t="shared" si="33"/>
        <v>28897.79</v>
      </c>
    </row>
    <row r="114" spans="1:9" x14ac:dyDescent="0.25">
      <c r="A114" s="115" t="s">
        <v>133</v>
      </c>
      <c r="B114" s="59">
        <v>0</v>
      </c>
      <c r="C114" s="59">
        <v>19637.55</v>
      </c>
      <c r="D114" s="59">
        <v>0</v>
      </c>
      <c r="E114" s="59">
        <v>0</v>
      </c>
      <c r="F114" s="59">
        <v>0</v>
      </c>
      <c r="G114" s="59">
        <f t="shared" si="32"/>
        <v>0</v>
      </c>
      <c r="H114" s="59">
        <f t="shared" si="32"/>
        <v>19637.55</v>
      </c>
      <c r="I114" s="59">
        <f t="shared" si="33"/>
        <v>19637.55</v>
      </c>
    </row>
    <row r="115" spans="1:9" x14ac:dyDescent="0.25">
      <c r="A115" s="115" t="s">
        <v>134</v>
      </c>
      <c r="B115" s="59">
        <v>0</v>
      </c>
      <c r="C115" s="59">
        <v>3020.2</v>
      </c>
      <c r="D115" s="59">
        <v>0</v>
      </c>
      <c r="E115" s="59">
        <v>0</v>
      </c>
      <c r="F115" s="59">
        <v>0</v>
      </c>
      <c r="G115" s="59">
        <f t="shared" si="32"/>
        <v>0</v>
      </c>
      <c r="H115" s="59">
        <f t="shared" si="32"/>
        <v>3020.2</v>
      </c>
      <c r="I115" s="59">
        <f t="shared" si="33"/>
        <v>3020.2</v>
      </c>
    </row>
    <row r="116" spans="1:9" x14ac:dyDescent="0.25">
      <c r="A116" s="115" t="s">
        <v>135</v>
      </c>
      <c r="B116" s="59">
        <v>0</v>
      </c>
      <c r="C116" s="59">
        <v>938.13</v>
      </c>
      <c r="D116" s="59">
        <v>0</v>
      </c>
      <c r="E116" s="59">
        <v>0</v>
      </c>
      <c r="F116" s="59">
        <v>0</v>
      </c>
      <c r="G116" s="59">
        <f t="shared" si="32"/>
        <v>0</v>
      </c>
      <c r="H116" s="59">
        <f t="shared" si="32"/>
        <v>938.13</v>
      </c>
      <c r="I116" s="59">
        <f t="shared" si="33"/>
        <v>938.13</v>
      </c>
    </row>
    <row r="117" spans="1:9" x14ac:dyDescent="0.25">
      <c r="A117" s="115" t="s">
        <v>136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32"/>
        <v>0</v>
      </c>
      <c r="H117" s="59">
        <f t="shared" si="32"/>
        <v>0</v>
      </c>
      <c r="I117" s="59">
        <f t="shared" si="33"/>
        <v>0</v>
      </c>
    </row>
    <row r="118" spans="1:9" x14ac:dyDescent="0.25">
      <c r="A118" s="115" t="s">
        <v>137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32"/>
        <v>0</v>
      </c>
      <c r="H118" s="59">
        <f t="shared" si="32"/>
        <v>0</v>
      </c>
      <c r="I118" s="59">
        <f t="shared" si="33"/>
        <v>0</v>
      </c>
    </row>
    <row r="119" spans="1:9" x14ac:dyDescent="0.25">
      <c r="A119" s="115" t="s">
        <v>138</v>
      </c>
      <c r="B119" s="59">
        <v>0</v>
      </c>
      <c r="C119" s="59">
        <v>19676.72</v>
      </c>
      <c r="D119" s="59">
        <v>0</v>
      </c>
      <c r="E119" s="59">
        <v>0</v>
      </c>
      <c r="F119" s="59">
        <v>0</v>
      </c>
      <c r="G119" s="59">
        <f t="shared" si="32"/>
        <v>0</v>
      </c>
      <c r="H119" s="59">
        <f t="shared" si="32"/>
        <v>19676.72</v>
      </c>
      <c r="I119" s="59">
        <f t="shared" si="33"/>
        <v>19676.72</v>
      </c>
    </row>
    <row r="120" spans="1:9" x14ac:dyDescent="0.25">
      <c r="A120" s="115" t="s">
        <v>139</v>
      </c>
      <c r="B120" s="59">
        <v>0</v>
      </c>
      <c r="C120" s="59">
        <v>0</v>
      </c>
      <c r="D120" s="59">
        <v>0</v>
      </c>
      <c r="E120" s="59">
        <v>0</v>
      </c>
      <c r="F120" s="59">
        <v>0</v>
      </c>
      <c r="G120" s="59">
        <f t="shared" si="32"/>
        <v>0</v>
      </c>
      <c r="H120" s="59">
        <f t="shared" si="32"/>
        <v>0</v>
      </c>
      <c r="I120" s="59">
        <f t="shared" si="33"/>
        <v>0</v>
      </c>
    </row>
    <row r="121" spans="1:9" x14ac:dyDescent="0.25">
      <c r="A121" s="115" t="s">
        <v>140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32"/>
        <v>0</v>
      </c>
      <c r="H121" s="59">
        <f t="shared" si="32"/>
        <v>0</v>
      </c>
      <c r="I121" s="59">
        <f t="shared" si="33"/>
        <v>0</v>
      </c>
    </row>
    <row r="122" spans="1:9" x14ac:dyDescent="0.25">
      <c r="A122" s="115" t="s">
        <v>141</v>
      </c>
      <c r="B122" s="59">
        <v>0</v>
      </c>
      <c r="C122" s="59">
        <v>12860.98</v>
      </c>
      <c r="D122" s="59">
        <v>0</v>
      </c>
      <c r="E122" s="59">
        <v>0</v>
      </c>
      <c r="F122" s="59">
        <v>0</v>
      </c>
      <c r="G122" s="59">
        <f t="shared" si="32"/>
        <v>0</v>
      </c>
      <c r="H122" s="59">
        <f t="shared" si="32"/>
        <v>12860.98</v>
      </c>
      <c r="I122" s="59">
        <f t="shared" si="33"/>
        <v>12860.98</v>
      </c>
    </row>
    <row r="123" spans="1:9" x14ac:dyDescent="0.25">
      <c r="A123" s="115" t="s">
        <v>142</v>
      </c>
      <c r="B123" s="59">
        <v>0</v>
      </c>
      <c r="C123" s="59">
        <v>20838.63</v>
      </c>
      <c r="D123" s="59">
        <v>0</v>
      </c>
      <c r="E123" s="59">
        <v>0</v>
      </c>
      <c r="F123" s="59">
        <v>0</v>
      </c>
      <c r="G123" s="59">
        <f t="shared" si="32"/>
        <v>0</v>
      </c>
      <c r="H123" s="59">
        <f t="shared" si="32"/>
        <v>20838.63</v>
      </c>
      <c r="I123" s="59">
        <f t="shared" si="33"/>
        <v>20838.63</v>
      </c>
    </row>
    <row r="124" spans="1:9" x14ac:dyDescent="0.25">
      <c r="A124" s="115" t="s">
        <v>143</v>
      </c>
      <c r="B124" s="59">
        <v>0</v>
      </c>
      <c r="C124" s="59">
        <v>162322.17000000001</v>
      </c>
      <c r="D124" s="59">
        <v>0</v>
      </c>
      <c r="E124" s="59">
        <v>0</v>
      </c>
      <c r="F124" s="59">
        <v>0</v>
      </c>
      <c r="G124" s="59">
        <f t="shared" si="32"/>
        <v>0</v>
      </c>
      <c r="H124" s="59">
        <f t="shared" si="32"/>
        <v>162322.17000000001</v>
      </c>
      <c r="I124" s="59">
        <f t="shared" si="33"/>
        <v>162322.17000000001</v>
      </c>
    </row>
    <row r="125" spans="1:9" x14ac:dyDescent="0.25">
      <c r="A125" s="115" t="s">
        <v>144</v>
      </c>
      <c r="B125" s="59">
        <v>0</v>
      </c>
      <c r="C125" s="59">
        <v>437.96</v>
      </c>
      <c r="D125" s="59">
        <v>0</v>
      </c>
      <c r="E125" s="59">
        <v>0</v>
      </c>
      <c r="F125" s="59">
        <v>0</v>
      </c>
      <c r="G125" s="59">
        <f t="shared" si="32"/>
        <v>0</v>
      </c>
      <c r="H125" s="59">
        <f t="shared" si="32"/>
        <v>437.96</v>
      </c>
      <c r="I125" s="59">
        <f t="shared" si="33"/>
        <v>437.96</v>
      </c>
    </row>
    <row r="126" spans="1:9" x14ac:dyDescent="0.25">
      <c r="A126" s="115" t="s">
        <v>145</v>
      </c>
      <c r="B126" s="59">
        <v>0</v>
      </c>
      <c r="C126" s="59">
        <v>25928.49</v>
      </c>
      <c r="D126" s="59">
        <v>0</v>
      </c>
      <c r="E126" s="59">
        <v>0</v>
      </c>
      <c r="F126" s="59">
        <v>0</v>
      </c>
      <c r="G126" s="59">
        <f t="shared" si="32"/>
        <v>0</v>
      </c>
      <c r="H126" s="59">
        <f t="shared" si="32"/>
        <v>25928.49</v>
      </c>
      <c r="I126" s="59">
        <f t="shared" si="33"/>
        <v>25928.49</v>
      </c>
    </row>
    <row r="127" spans="1:9" x14ac:dyDescent="0.25">
      <c r="A127" s="115" t="s">
        <v>146</v>
      </c>
      <c r="B127" s="59">
        <v>0</v>
      </c>
      <c r="C127" s="59">
        <v>0</v>
      </c>
      <c r="D127" s="59">
        <v>0</v>
      </c>
      <c r="E127" s="59">
        <v>0</v>
      </c>
      <c r="F127" s="59">
        <v>0</v>
      </c>
      <c r="G127" s="59">
        <f t="shared" si="32"/>
        <v>0</v>
      </c>
      <c r="H127" s="59">
        <f t="shared" si="32"/>
        <v>0</v>
      </c>
      <c r="I127" s="59">
        <f t="shared" si="33"/>
        <v>0</v>
      </c>
    </row>
    <row r="128" spans="1:9" x14ac:dyDescent="0.25">
      <c r="A128" s="115" t="s">
        <v>147</v>
      </c>
      <c r="B128" s="59">
        <v>0</v>
      </c>
      <c r="C128" s="59">
        <v>65.5</v>
      </c>
      <c r="D128" s="59">
        <v>0</v>
      </c>
      <c r="E128" s="59">
        <v>0</v>
      </c>
      <c r="F128" s="59">
        <v>0</v>
      </c>
      <c r="G128" s="59">
        <f t="shared" si="32"/>
        <v>0</v>
      </c>
      <c r="H128" s="59">
        <f t="shared" si="32"/>
        <v>65.5</v>
      </c>
      <c r="I128" s="59">
        <f t="shared" si="33"/>
        <v>65.5</v>
      </c>
    </row>
    <row r="129" spans="1:9" x14ac:dyDescent="0.25">
      <c r="A129" s="115" t="s">
        <v>148</v>
      </c>
      <c r="B129" s="59">
        <v>0</v>
      </c>
      <c r="C129" s="59">
        <v>109.54</v>
      </c>
      <c r="D129" s="59">
        <v>0</v>
      </c>
      <c r="E129" s="59">
        <v>0</v>
      </c>
      <c r="F129" s="59">
        <v>0</v>
      </c>
      <c r="G129" s="59">
        <f t="shared" si="32"/>
        <v>0</v>
      </c>
      <c r="H129" s="59">
        <f t="shared" si="32"/>
        <v>109.54</v>
      </c>
      <c r="I129" s="59">
        <f t="shared" si="33"/>
        <v>109.54</v>
      </c>
    </row>
    <row r="130" spans="1:9" x14ac:dyDescent="0.25">
      <c r="A130" s="115" t="s">
        <v>149</v>
      </c>
      <c r="B130" s="59">
        <v>0</v>
      </c>
      <c r="C130" s="59">
        <v>65347.15</v>
      </c>
      <c r="D130" s="59">
        <v>0</v>
      </c>
      <c r="E130" s="59">
        <v>0</v>
      </c>
      <c r="F130" s="59">
        <v>0</v>
      </c>
      <c r="G130" s="59">
        <f t="shared" si="32"/>
        <v>0</v>
      </c>
      <c r="H130" s="59">
        <f t="shared" si="32"/>
        <v>65347.15</v>
      </c>
      <c r="I130" s="59">
        <f t="shared" si="33"/>
        <v>65347.15</v>
      </c>
    </row>
    <row r="131" spans="1:9" x14ac:dyDescent="0.25">
      <c r="A131" s="115" t="s">
        <v>150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si="32"/>
        <v>0</v>
      </c>
      <c r="H131" s="59">
        <f t="shared" si="32"/>
        <v>0</v>
      </c>
      <c r="I131" s="59">
        <f t="shared" si="33"/>
        <v>0</v>
      </c>
    </row>
    <row r="132" spans="1:9" x14ac:dyDescent="0.25">
      <c r="A132" s="115" t="s">
        <v>151</v>
      </c>
      <c r="B132" s="59">
        <v>0</v>
      </c>
      <c r="C132" s="59">
        <v>0</v>
      </c>
      <c r="D132" s="59">
        <v>0</v>
      </c>
      <c r="E132" s="59">
        <v>0</v>
      </c>
      <c r="F132" s="59">
        <v>0</v>
      </c>
      <c r="G132" s="59">
        <f t="shared" si="32"/>
        <v>0</v>
      </c>
      <c r="H132" s="59">
        <f t="shared" si="32"/>
        <v>0</v>
      </c>
      <c r="I132" s="59">
        <f t="shared" si="33"/>
        <v>0</v>
      </c>
    </row>
    <row r="133" spans="1:9" x14ac:dyDescent="0.25">
      <c r="A133" s="115" t="s">
        <v>152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32"/>
        <v>0</v>
      </c>
      <c r="H133" s="59">
        <f t="shared" si="32"/>
        <v>0</v>
      </c>
      <c r="I133" s="59">
        <f t="shared" si="33"/>
        <v>0</v>
      </c>
    </row>
    <row r="134" spans="1:9" x14ac:dyDescent="0.25">
      <c r="A134" s="115" t="s">
        <v>153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ref="G134:H136" si="34">B134+E134</f>
        <v>0</v>
      </c>
      <c r="H134" s="59">
        <f t="shared" si="34"/>
        <v>0</v>
      </c>
      <c r="I134" s="59">
        <f t="shared" ref="I134:I136" si="35">SUM(G134:H134)</f>
        <v>0</v>
      </c>
    </row>
    <row r="135" spans="1:9" x14ac:dyDescent="0.25">
      <c r="A135" s="115" t="s">
        <v>154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34"/>
        <v>0</v>
      </c>
      <c r="H135" s="59">
        <f t="shared" si="34"/>
        <v>0</v>
      </c>
      <c r="I135" s="59">
        <f t="shared" si="35"/>
        <v>0</v>
      </c>
    </row>
    <row r="136" spans="1:9" x14ac:dyDescent="0.25">
      <c r="A136" s="115" t="s">
        <v>155</v>
      </c>
      <c r="B136" s="134">
        <v>0</v>
      </c>
      <c r="C136" s="134">
        <v>0</v>
      </c>
      <c r="D136" s="134">
        <v>0</v>
      </c>
      <c r="E136" s="134">
        <v>0</v>
      </c>
      <c r="F136" s="134">
        <v>0</v>
      </c>
      <c r="G136" s="134">
        <f t="shared" si="34"/>
        <v>0</v>
      </c>
      <c r="H136" s="134">
        <f t="shared" si="34"/>
        <v>0</v>
      </c>
      <c r="I136" s="134">
        <f t="shared" si="35"/>
        <v>0</v>
      </c>
    </row>
    <row r="137" spans="1:9" x14ac:dyDescent="0.25">
      <c r="A137" s="115" t="s">
        <v>156</v>
      </c>
      <c r="B137" s="59">
        <f t="shared" ref="B137:F137" si="36">SUM(B70:B136)</f>
        <v>11175276.870000001</v>
      </c>
      <c r="C137" s="59">
        <f t="shared" si="36"/>
        <v>572144.66</v>
      </c>
      <c r="D137" s="59">
        <f t="shared" si="36"/>
        <v>0</v>
      </c>
      <c r="E137" s="59">
        <f t="shared" si="36"/>
        <v>0</v>
      </c>
      <c r="F137" s="59">
        <f t="shared" si="36"/>
        <v>0</v>
      </c>
      <c r="G137" s="59">
        <f t="shared" ref="G137:I137" si="37">SUM(G70:G136)</f>
        <v>11175276.870000001</v>
      </c>
      <c r="H137" s="59">
        <f t="shared" si="37"/>
        <v>572144.66</v>
      </c>
      <c r="I137" s="59">
        <f t="shared" si="37"/>
        <v>11747421.530000005</v>
      </c>
    </row>
    <row r="138" spans="1:9" x14ac:dyDescent="0.25">
      <c r="A138" s="58" t="s">
        <v>157</v>
      </c>
      <c r="B138" s="59"/>
      <c r="C138" s="59"/>
      <c r="D138" s="59"/>
      <c r="E138" s="59"/>
      <c r="F138" s="59"/>
      <c r="G138" s="59"/>
      <c r="H138" s="59"/>
      <c r="I138" s="59"/>
    </row>
    <row r="139" spans="1:9" x14ac:dyDescent="0.25">
      <c r="A139" s="115" t="s">
        <v>158</v>
      </c>
      <c r="B139" s="59">
        <v>191941.99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ref="G139:H166" si="38">B139+E139</f>
        <v>191941.99</v>
      </c>
      <c r="H139" s="59">
        <f t="shared" si="38"/>
        <v>0</v>
      </c>
      <c r="I139" s="59">
        <f t="shared" ref="I139:I166" si="39">SUM(G139:H139)</f>
        <v>191941.99</v>
      </c>
    </row>
    <row r="140" spans="1:9" x14ac:dyDescent="0.25">
      <c r="A140" s="115" t="s">
        <v>159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38"/>
        <v>0</v>
      </c>
      <c r="H140" s="59">
        <f t="shared" si="38"/>
        <v>0</v>
      </c>
      <c r="I140" s="59">
        <f t="shared" si="39"/>
        <v>0</v>
      </c>
    </row>
    <row r="141" spans="1:9" x14ac:dyDescent="0.25">
      <c r="A141" s="115" t="s">
        <v>160</v>
      </c>
      <c r="B141" s="59">
        <v>6514.06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38"/>
        <v>6514.06</v>
      </c>
      <c r="H141" s="59">
        <f t="shared" si="38"/>
        <v>0</v>
      </c>
      <c r="I141" s="59">
        <f t="shared" si="39"/>
        <v>6514.06</v>
      </c>
    </row>
    <row r="142" spans="1:9" x14ac:dyDescent="0.25">
      <c r="A142" s="115" t="s">
        <v>161</v>
      </c>
      <c r="B142" s="59">
        <v>122222.95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38"/>
        <v>122222.95</v>
      </c>
      <c r="H142" s="59">
        <f t="shared" si="38"/>
        <v>0</v>
      </c>
      <c r="I142" s="59">
        <f t="shared" si="39"/>
        <v>122222.95</v>
      </c>
    </row>
    <row r="143" spans="1:9" x14ac:dyDescent="0.25">
      <c r="A143" s="115" t="s">
        <v>162</v>
      </c>
      <c r="B143" s="59">
        <v>44646.34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38"/>
        <v>44646.34</v>
      </c>
      <c r="H143" s="59">
        <f t="shared" si="38"/>
        <v>0</v>
      </c>
      <c r="I143" s="59">
        <f t="shared" si="39"/>
        <v>44646.34</v>
      </c>
    </row>
    <row r="144" spans="1:9" x14ac:dyDescent="0.25">
      <c r="A144" s="115" t="s">
        <v>163</v>
      </c>
      <c r="B144" s="59">
        <v>242869.08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38"/>
        <v>242869.08</v>
      </c>
      <c r="H144" s="59">
        <f t="shared" si="38"/>
        <v>0</v>
      </c>
      <c r="I144" s="59">
        <f t="shared" si="39"/>
        <v>242869.08</v>
      </c>
    </row>
    <row r="145" spans="1:9" x14ac:dyDescent="0.25">
      <c r="A145" s="115" t="s">
        <v>164</v>
      </c>
      <c r="B145" s="59">
        <v>0</v>
      </c>
      <c r="C145" s="59">
        <v>0</v>
      </c>
      <c r="D145" s="59">
        <v>0</v>
      </c>
      <c r="E145" s="59">
        <v>0</v>
      </c>
      <c r="F145" s="59">
        <v>0</v>
      </c>
      <c r="G145" s="59">
        <f t="shared" si="38"/>
        <v>0</v>
      </c>
      <c r="H145" s="59">
        <f t="shared" si="38"/>
        <v>0</v>
      </c>
      <c r="I145" s="59">
        <f t="shared" si="39"/>
        <v>0</v>
      </c>
    </row>
    <row r="146" spans="1:9" x14ac:dyDescent="0.25">
      <c r="A146" s="115" t="s">
        <v>165</v>
      </c>
      <c r="B146" s="59">
        <v>112424.92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38"/>
        <v>112424.92</v>
      </c>
      <c r="H146" s="59">
        <f t="shared" si="38"/>
        <v>0</v>
      </c>
      <c r="I146" s="59">
        <f t="shared" si="39"/>
        <v>112424.92</v>
      </c>
    </row>
    <row r="147" spans="1:9" x14ac:dyDescent="0.25">
      <c r="A147" s="115" t="s">
        <v>166</v>
      </c>
      <c r="B147" s="59">
        <v>7000.65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38"/>
        <v>7000.65</v>
      </c>
      <c r="H147" s="59">
        <f t="shared" si="38"/>
        <v>0</v>
      </c>
      <c r="I147" s="59">
        <f t="shared" si="39"/>
        <v>7000.65</v>
      </c>
    </row>
    <row r="148" spans="1:9" x14ac:dyDescent="0.25">
      <c r="A148" s="115" t="s">
        <v>167</v>
      </c>
      <c r="B148" s="59">
        <v>113379.16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si="38"/>
        <v>113379.16</v>
      </c>
      <c r="H148" s="59">
        <f t="shared" si="38"/>
        <v>0</v>
      </c>
      <c r="I148" s="59">
        <f t="shared" si="39"/>
        <v>113379.16</v>
      </c>
    </row>
    <row r="149" spans="1:9" x14ac:dyDescent="0.25">
      <c r="A149" s="115" t="s">
        <v>168</v>
      </c>
      <c r="B149" s="59">
        <v>60610.63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38"/>
        <v>60610.63</v>
      </c>
      <c r="H149" s="59">
        <f t="shared" si="38"/>
        <v>0</v>
      </c>
      <c r="I149" s="59">
        <f t="shared" si="39"/>
        <v>60610.63</v>
      </c>
    </row>
    <row r="150" spans="1:9" x14ac:dyDescent="0.25">
      <c r="A150" s="115" t="s">
        <v>169</v>
      </c>
      <c r="B150" s="59">
        <v>315877.81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38"/>
        <v>315877.81</v>
      </c>
      <c r="H150" s="59">
        <f t="shared" si="38"/>
        <v>0</v>
      </c>
      <c r="I150" s="59">
        <f t="shared" si="39"/>
        <v>315877.81</v>
      </c>
    </row>
    <row r="151" spans="1:9" x14ac:dyDescent="0.25">
      <c r="A151" s="115" t="s">
        <v>170</v>
      </c>
      <c r="B151" s="59">
        <v>36906.67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38"/>
        <v>36906.67</v>
      </c>
      <c r="H151" s="59">
        <f t="shared" si="38"/>
        <v>0</v>
      </c>
      <c r="I151" s="59">
        <f t="shared" si="39"/>
        <v>36906.67</v>
      </c>
    </row>
    <row r="152" spans="1:9" x14ac:dyDescent="0.25">
      <c r="A152" s="115" t="s">
        <v>171</v>
      </c>
      <c r="B152" s="59">
        <v>6226.91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38"/>
        <v>6226.91</v>
      </c>
      <c r="H152" s="59">
        <f t="shared" si="38"/>
        <v>0</v>
      </c>
      <c r="I152" s="59">
        <f t="shared" si="39"/>
        <v>6226.91</v>
      </c>
    </row>
    <row r="153" spans="1:9" x14ac:dyDescent="0.25">
      <c r="A153" s="115" t="s">
        <v>172</v>
      </c>
      <c r="B153" s="59">
        <v>94.36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8"/>
        <v>94.36</v>
      </c>
      <c r="H153" s="59">
        <f t="shared" si="38"/>
        <v>0</v>
      </c>
      <c r="I153" s="59">
        <f t="shared" si="39"/>
        <v>94.36</v>
      </c>
    </row>
    <row r="154" spans="1:9" x14ac:dyDescent="0.25">
      <c r="A154" s="115" t="s">
        <v>173</v>
      </c>
      <c r="B154" s="59">
        <v>35.119999999999997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8"/>
        <v>35.119999999999997</v>
      </c>
      <c r="H154" s="59">
        <f t="shared" si="38"/>
        <v>0</v>
      </c>
      <c r="I154" s="59">
        <f t="shared" si="39"/>
        <v>35.119999999999997</v>
      </c>
    </row>
    <row r="155" spans="1:9" x14ac:dyDescent="0.25">
      <c r="A155" s="115" t="s">
        <v>174</v>
      </c>
      <c r="B155" s="59">
        <v>13316.49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8"/>
        <v>13316.49</v>
      </c>
      <c r="H155" s="59">
        <f t="shared" si="38"/>
        <v>0</v>
      </c>
      <c r="I155" s="59">
        <f t="shared" si="39"/>
        <v>13316.49</v>
      </c>
    </row>
    <row r="156" spans="1:9" x14ac:dyDescent="0.25">
      <c r="A156" s="115" t="s">
        <v>175</v>
      </c>
      <c r="B156" s="59">
        <v>145349.48000000001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8"/>
        <v>145349.48000000001</v>
      </c>
      <c r="H156" s="59">
        <f t="shared" si="38"/>
        <v>0</v>
      </c>
      <c r="I156" s="59">
        <f t="shared" si="39"/>
        <v>145349.48000000001</v>
      </c>
    </row>
    <row r="157" spans="1:9" x14ac:dyDescent="0.25">
      <c r="A157" s="115" t="s">
        <v>176</v>
      </c>
      <c r="B157" s="59">
        <v>568397.48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8"/>
        <v>568397.48</v>
      </c>
      <c r="H157" s="59">
        <f t="shared" si="38"/>
        <v>0</v>
      </c>
      <c r="I157" s="59">
        <f t="shared" si="39"/>
        <v>568397.48</v>
      </c>
    </row>
    <row r="158" spans="1:9" x14ac:dyDescent="0.25">
      <c r="A158" s="115" t="s">
        <v>177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8"/>
        <v>0</v>
      </c>
      <c r="H158" s="59">
        <f t="shared" si="38"/>
        <v>0</v>
      </c>
      <c r="I158" s="59">
        <f t="shared" si="39"/>
        <v>0</v>
      </c>
    </row>
    <row r="159" spans="1:9" x14ac:dyDescent="0.25">
      <c r="A159" s="115" t="s">
        <v>178</v>
      </c>
      <c r="B159" s="59">
        <v>8936.06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8"/>
        <v>8936.06</v>
      </c>
      <c r="H159" s="59">
        <f t="shared" si="38"/>
        <v>0</v>
      </c>
      <c r="I159" s="59">
        <f t="shared" si="39"/>
        <v>8936.06</v>
      </c>
    </row>
    <row r="160" spans="1:9" x14ac:dyDescent="0.25">
      <c r="A160" s="115" t="s">
        <v>179</v>
      </c>
      <c r="B160" s="59">
        <v>0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8"/>
        <v>0</v>
      </c>
      <c r="H160" s="59">
        <f t="shared" si="38"/>
        <v>0</v>
      </c>
      <c r="I160" s="59">
        <f t="shared" si="39"/>
        <v>0</v>
      </c>
    </row>
    <row r="161" spans="1:9" x14ac:dyDescent="0.25">
      <c r="A161" s="115" t="s">
        <v>180</v>
      </c>
      <c r="B161" s="59">
        <v>0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8"/>
        <v>0</v>
      </c>
      <c r="H161" s="59">
        <f t="shared" si="38"/>
        <v>0</v>
      </c>
      <c r="I161" s="59">
        <f t="shared" si="39"/>
        <v>0</v>
      </c>
    </row>
    <row r="162" spans="1:9" x14ac:dyDescent="0.25">
      <c r="A162" s="115" t="s">
        <v>181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8"/>
        <v>0</v>
      </c>
      <c r="H162" s="59">
        <f t="shared" si="38"/>
        <v>0</v>
      </c>
      <c r="I162" s="59">
        <f t="shared" si="39"/>
        <v>0</v>
      </c>
    </row>
    <row r="163" spans="1:9" x14ac:dyDescent="0.25">
      <c r="A163" s="115" t="s">
        <v>182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8"/>
        <v>0</v>
      </c>
      <c r="H163" s="59">
        <f t="shared" si="38"/>
        <v>0</v>
      </c>
      <c r="I163" s="59">
        <f t="shared" si="39"/>
        <v>0</v>
      </c>
    </row>
    <row r="164" spans="1:9" x14ac:dyDescent="0.25">
      <c r="A164" s="115" t="s">
        <v>183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8"/>
        <v>0</v>
      </c>
      <c r="H164" s="59">
        <f t="shared" si="38"/>
        <v>0</v>
      </c>
      <c r="I164" s="59">
        <f t="shared" si="39"/>
        <v>0</v>
      </c>
    </row>
    <row r="165" spans="1:9" x14ac:dyDescent="0.25">
      <c r="A165" s="115" t="s">
        <v>184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8"/>
        <v>0</v>
      </c>
      <c r="H165" s="59">
        <f t="shared" si="38"/>
        <v>0</v>
      </c>
      <c r="I165" s="59">
        <f t="shared" si="39"/>
        <v>0</v>
      </c>
    </row>
    <row r="166" spans="1:9" x14ac:dyDescent="0.25">
      <c r="A166" s="115" t="s">
        <v>185</v>
      </c>
      <c r="B166" s="134">
        <v>0</v>
      </c>
      <c r="C166" s="134">
        <v>0</v>
      </c>
      <c r="D166" s="134">
        <v>0</v>
      </c>
      <c r="E166" s="134">
        <v>0</v>
      </c>
      <c r="F166" s="134">
        <v>0</v>
      </c>
      <c r="G166" s="134">
        <f t="shared" si="38"/>
        <v>0</v>
      </c>
      <c r="H166" s="134">
        <f t="shared" si="38"/>
        <v>0</v>
      </c>
      <c r="I166" s="134">
        <f t="shared" si="39"/>
        <v>0</v>
      </c>
    </row>
    <row r="167" spans="1:9" x14ac:dyDescent="0.25">
      <c r="A167" s="115" t="s">
        <v>186</v>
      </c>
      <c r="B167" s="59">
        <f t="shared" ref="B167:F167" si="40">SUM(B138:B166)</f>
        <v>1996750.1600000001</v>
      </c>
      <c r="C167" s="59">
        <f t="shared" si="40"/>
        <v>0</v>
      </c>
      <c r="D167" s="59">
        <f t="shared" si="40"/>
        <v>0</v>
      </c>
      <c r="E167" s="59">
        <f t="shared" si="40"/>
        <v>0</v>
      </c>
      <c r="F167" s="59">
        <f t="shared" si="40"/>
        <v>0</v>
      </c>
      <c r="G167" s="59">
        <f t="shared" ref="G167:I167" si="41">SUM(G138:G166)</f>
        <v>1996750.1600000001</v>
      </c>
      <c r="H167" s="59">
        <f t="shared" si="41"/>
        <v>0</v>
      </c>
      <c r="I167" s="59">
        <f t="shared" si="41"/>
        <v>1996750.1600000001</v>
      </c>
    </row>
    <row r="168" spans="1:9" x14ac:dyDescent="0.25">
      <c r="A168" s="58" t="s">
        <v>187</v>
      </c>
      <c r="B168" s="59"/>
      <c r="C168" s="59"/>
      <c r="D168" s="59"/>
      <c r="E168" s="59"/>
      <c r="F168" s="59"/>
      <c r="G168" s="59"/>
      <c r="H168" s="59"/>
      <c r="I168" s="59"/>
    </row>
    <row r="169" spans="1:9" x14ac:dyDescent="0.25">
      <c r="A169" s="115" t="s">
        <v>188</v>
      </c>
      <c r="B169" s="59">
        <v>127754.75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ref="G169:H204" si="42">B169+E169</f>
        <v>127754.75</v>
      </c>
      <c r="H169" s="59">
        <f t="shared" si="42"/>
        <v>0</v>
      </c>
      <c r="I169" s="59">
        <f t="shared" ref="I169:I204" si="43">SUM(G169:H169)</f>
        <v>127754.75</v>
      </c>
    </row>
    <row r="170" spans="1:9" x14ac:dyDescent="0.25">
      <c r="A170" s="115" t="s">
        <v>189</v>
      </c>
      <c r="B170" s="59">
        <v>131153.54999999999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42"/>
        <v>131153.54999999999</v>
      </c>
      <c r="H170" s="59">
        <f t="shared" si="42"/>
        <v>0</v>
      </c>
      <c r="I170" s="59">
        <f t="shared" si="43"/>
        <v>131153.54999999999</v>
      </c>
    </row>
    <row r="171" spans="1:9" x14ac:dyDescent="0.25">
      <c r="A171" s="115" t="s">
        <v>190</v>
      </c>
      <c r="B171" s="59">
        <v>194642.45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42"/>
        <v>194642.45</v>
      </c>
      <c r="H171" s="59">
        <f t="shared" si="42"/>
        <v>0</v>
      </c>
      <c r="I171" s="59">
        <f t="shared" si="43"/>
        <v>194642.45</v>
      </c>
    </row>
    <row r="172" spans="1:9" x14ac:dyDescent="0.25">
      <c r="A172" s="115" t="s">
        <v>191</v>
      </c>
      <c r="B172" s="59">
        <v>217080.76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42"/>
        <v>217080.76</v>
      </c>
      <c r="H172" s="59">
        <f t="shared" si="42"/>
        <v>0</v>
      </c>
      <c r="I172" s="59">
        <f t="shared" si="43"/>
        <v>217080.76</v>
      </c>
    </row>
    <row r="173" spans="1:9" x14ac:dyDescent="0.25">
      <c r="A173" s="115" t="s">
        <v>192</v>
      </c>
      <c r="B173" s="59">
        <v>392130.39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42"/>
        <v>392130.39</v>
      </c>
      <c r="H173" s="59">
        <f t="shared" si="42"/>
        <v>0</v>
      </c>
      <c r="I173" s="59">
        <f t="shared" si="43"/>
        <v>392130.39</v>
      </c>
    </row>
    <row r="174" spans="1:9" x14ac:dyDescent="0.25">
      <c r="A174" s="115" t="s">
        <v>193</v>
      </c>
      <c r="B174" s="59">
        <v>34.549999999999997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42"/>
        <v>34.549999999999997</v>
      </c>
      <c r="H174" s="59">
        <f t="shared" si="42"/>
        <v>0</v>
      </c>
      <c r="I174" s="59">
        <f t="shared" si="43"/>
        <v>34.549999999999997</v>
      </c>
    </row>
    <row r="175" spans="1:9" x14ac:dyDescent="0.25">
      <c r="A175" s="115" t="s">
        <v>194</v>
      </c>
      <c r="B175" s="59">
        <v>262185.15999999997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42"/>
        <v>262185.15999999997</v>
      </c>
      <c r="H175" s="59">
        <f t="shared" si="42"/>
        <v>0</v>
      </c>
      <c r="I175" s="59">
        <f t="shared" si="43"/>
        <v>262185.15999999997</v>
      </c>
    </row>
    <row r="176" spans="1:9" x14ac:dyDescent="0.25">
      <c r="A176" s="115" t="s">
        <v>195</v>
      </c>
      <c r="B176" s="59">
        <v>256789.35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42"/>
        <v>256789.35</v>
      </c>
      <c r="H176" s="59">
        <f t="shared" si="42"/>
        <v>0</v>
      </c>
      <c r="I176" s="59">
        <f t="shared" si="43"/>
        <v>256789.35</v>
      </c>
    </row>
    <row r="177" spans="1:9" x14ac:dyDescent="0.25">
      <c r="A177" s="115" t="s">
        <v>196</v>
      </c>
      <c r="B177" s="59">
        <v>997438.69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42"/>
        <v>997438.69</v>
      </c>
      <c r="H177" s="59">
        <f t="shared" si="42"/>
        <v>0</v>
      </c>
      <c r="I177" s="59">
        <f t="shared" si="43"/>
        <v>997438.69</v>
      </c>
    </row>
    <row r="178" spans="1:9" x14ac:dyDescent="0.25">
      <c r="A178" s="115" t="s">
        <v>197</v>
      </c>
      <c r="B178" s="59">
        <v>111585.52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42"/>
        <v>111585.52</v>
      </c>
      <c r="H178" s="59">
        <f t="shared" si="42"/>
        <v>0</v>
      </c>
      <c r="I178" s="59">
        <f t="shared" si="43"/>
        <v>111585.52</v>
      </c>
    </row>
    <row r="179" spans="1:9" x14ac:dyDescent="0.25">
      <c r="A179" s="115" t="s">
        <v>198</v>
      </c>
      <c r="B179" s="59">
        <v>79050.210000000006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42"/>
        <v>79050.210000000006</v>
      </c>
      <c r="H179" s="59">
        <f t="shared" si="42"/>
        <v>0</v>
      </c>
      <c r="I179" s="59">
        <f t="shared" si="43"/>
        <v>79050.210000000006</v>
      </c>
    </row>
    <row r="180" spans="1:9" x14ac:dyDescent="0.25">
      <c r="A180" s="115" t="s">
        <v>199</v>
      </c>
      <c r="B180" s="59">
        <v>0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42"/>
        <v>0</v>
      </c>
      <c r="H180" s="59">
        <f t="shared" si="42"/>
        <v>0</v>
      </c>
      <c r="I180" s="59">
        <f t="shared" si="43"/>
        <v>0</v>
      </c>
    </row>
    <row r="181" spans="1:9" x14ac:dyDescent="0.25">
      <c r="A181" s="115" t="s">
        <v>200</v>
      </c>
      <c r="B181" s="59">
        <v>105151.55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2"/>
        <v>105151.55</v>
      </c>
      <c r="H181" s="59">
        <f t="shared" si="42"/>
        <v>0</v>
      </c>
      <c r="I181" s="59">
        <f t="shared" si="43"/>
        <v>105151.55</v>
      </c>
    </row>
    <row r="182" spans="1:9" x14ac:dyDescent="0.25">
      <c r="A182" s="115" t="s">
        <v>201</v>
      </c>
      <c r="B182" s="59">
        <v>2081010.99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2"/>
        <v>2081010.99</v>
      </c>
      <c r="H182" s="59">
        <f t="shared" si="42"/>
        <v>0</v>
      </c>
      <c r="I182" s="59">
        <f t="shared" si="43"/>
        <v>2081010.99</v>
      </c>
    </row>
    <row r="183" spans="1:9" x14ac:dyDescent="0.25">
      <c r="A183" s="115" t="s">
        <v>202</v>
      </c>
      <c r="B183" s="59">
        <v>795996.02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2"/>
        <v>795996.02</v>
      </c>
      <c r="H183" s="59">
        <f t="shared" si="42"/>
        <v>0</v>
      </c>
      <c r="I183" s="59">
        <f t="shared" si="43"/>
        <v>795996.02</v>
      </c>
    </row>
    <row r="184" spans="1:9" x14ac:dyDescent="0.25">
      <c r="A184" s="115" t="s">
        <v>203</v>
      </c>
      <c r="B184" s="59">
        <v>10309.65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2"/>
        <v>10309.65</v>
      </c>
      <c r="H184" s="59">
        <f t="shared" si="42"/>
        <v>0</v>
      </c>
      <c r="I184" s="59">
        <f t="shared" si="43"/>
        <v>10309.65</v>
      </c>
    </row>
    <row r="185" spans="1:9" x14ac:dyDescent="0.25">
      <c r="A185" s="115" t="s">
        <v>204</v>
      </c>
      <c r="B185" s="59">
        <v>110143.34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2"/>
        <v>110143.34</v>
      </c>
      <c r="H185" s="59">
        <f t="shared" si="42"/>
        <v>0</v>
      </c>
      <c r="I185" s="59">
        <f t="shared" si="43"/>
        <v>110143.34</v>
      </c>
    </row>
    <row r="186" spans="1:9" x14ac:dyDescent="0.25">
      <c r="A186" s="115" t="s">
        <v>205</v>
      </c>
      <c r="B186" s="59">
        <v>38944.769999999997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2"/>
        <v>38944.769999999997</v>
      </c>
      <c r="H186" s="59">
        <f t="shared" si="42"/>
        <v>0</v>
      </c>
      <c r="I186" s="59">
        <f t="shared" si="43"/>
        <v>38944.769999999997</v>
      </c>
    </row>
    <row r="187" spans="1:9" x14ac:dyDescent="0.25">
      <c r="A187" s="115" t="s">
        <v>206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2"/>
        <v>0</v>
      </c>
      <c r="H187" s="59">
        <f t="shared" si="42"/>
        <v>0</v>
      </c>
      <c r="I187" s="59">
        <f t="shared" si="43"/>
        <v>0</v>
      </c>
    </row>
    <row r="188" spans="1:9" x14ac:dyDescent="0.25">
      <c r="A188" s="115" t="s">
        <v>207</v>
      </c>
      <c r="B188" s="59">
        <v>0</v>
      </c>
      <c r="C188" s="59">
        <v>198119.43</v>
      </c>
      <c r="D188" s="59">
        <v>0</v>
      </c>
      <c r="E188" s="59">
        <v>0</v>
      </c>
      <c r="F188" s="59">
        <v>0</v>
      </c>
      <c r="G188" s="59">
        <f t="shared" si="42"/>
        <v>0</v>
      </c>
      <c r="H188" s="59">
        <f t="shared" si="42"/>
        <v>198119.43</v>
      </c>
      <c r="I188" s="59">
        <f t="shared" si="43"/>
        <v>198119.43</v>
      </c>
    </row>
    <row r="189" spans="1:9" x14ac:dyDescent="0.25">
      <c r="A189" s="115" t="s">
        <v>208</v>
      </c>
      <c r="B189" s="59">
        <v>0</v>
      </c>
      <c r="C189" s="59">
        <v>20660.98</v>
      </c>
      <c r="D189" s="59">
        <v>0</v>
      </c>
      <c r="E189" s="59">
        <v>0</v>
      </c>
      <c r="F189" s="59">
        <v>0</v>
      </c>
      <c r="G189" s="59">
        <f t="shared" si="42"/>
        <v>0</v>
      </c>
      <c r="H189" s="59">
        <f t="shared" si="42"/>
        <v>20660.98</v>
      </c>
      <c r="I189" s="59">
        <f t="shared" si="43"/>
        <v>20660.98</v>
      </c>
    </row>
    <row r="190" spans="1:9" x14ac:dyDescent="0.25">
      <c r="A190" s="115" t="s">
        <v>209</v>
      </c>
      <c r="B190" s="59">
        <v>0</v>
      </c>
      <c r="C190" s="59">
        <v>1521103.17</v>
      </c>
      <c r="D190" s="59">
        <v>0</v>
      </c>
      <c r="E190" s="59">
        <v>0</v>
      </c>
      <c r="F190" s="59">
        <v>0</v>
      </c>
      <c r="G190" s="59">
        <f t="shared" si="42"/>
        <v>0</v>
      </c>
      <c r="H190" s="59">
        <f t="shared" si="42"/>
        <v>1521103.17</v>
      </c>
      <c r="I190" s="59">
        <f t="shared" si="43"/>
        <v>1521103.17</v>
      </c>
    </row>
    <row r="191" spans="1:9" x14ac:dyDescent="0.25">
      <c r="A191" s="115" t="s">
        <v>210</v>
      </c>
      <c r="B191" s="59">
        <v>0</v>
      </c>
      <c r="C191" s="59">
        <v>116534.81</v>
      </c>
      <c r="D191" s="59">
        <v>0</v>
      </c>
      <c r="E191" s="59">
        <v>0</v>
      </c>
      <c r="F191" s="59">
        <v>0</v>
      </c>
      <c r="G191" s="59">
        <f t="shared" si="42"/>
        <v>0</v>
      </c>
      <c r="H191" s="59">
        <f t="shared" si="42"/>
        <v>116534.81</v>
      </c>
      <c r="I191" s="59">
        <f t="shared" si="43"/>
        <v>116534.81</v>
      </c>
    </row>
    <row r="192" spans="1:9" x14ac:dyDescent="0.25">
      <c r="A192" s="115" t="s">
        <v>211</v>
      </c>
      <c r="B192" s="59">
        <v>0</v>
      </c>
      <c r="C192" s="59">
        <v>34806.699999999997</v>
      </c>
      <c r="D192" s="59">
        <v>0</v>
      </c>
      <c r="E192" s="59">
        <v>0</v>
      </c>
      <c r="F192" s="59">
        <v>0</v>
      </c>
      <c r="G192" s="59">
        <f t="shared" si="42"/>
        <v>0</v>
      </c>
      <c r="H192" s="59">
        <f t="shared" si="42"/>
        <v>34806.699999999997</v>
      </c>
      <c r="I192" s="59">
        <f t="shared" si="43"/>
        <v>34806.699999999997</v>
      </c>
    </row>
    <row r="193" spans="1:9" x14ac:dyDescent="0.25">
      <c r="A193" s="115" t="s">
        <v>212</v>
      </c>
      <c r="B193" s="59">
        <v>0</v>
      </c>
      <c r="C193" s="59">
        <v>235679.37</v>
      </c>
      <c r="D193" s="59">
        <v>0</v>
      </c>
      <c r="E193" s="59">
        <v>0</v>
      </c>
      <c r="F193" s="59">
        <v>0</v>
      </c>
      <c r="G193" s="59">
        <f t="shared" si="42"/>
        <v>0</v>
      </c>
      <c r="H193" s="59">
        <f t="shared" si="42"/>
        <v>235679.37</v>
      </c>
      <c r="I193" s="59">
        <f t="shared" si="43"/>
        <v>235679.37</v>
      </c>
    </row>
    <row r="194" spans="1:9" x14ac:dyDescent="0.25">
      <c r="A194" s="115" t="s">
        <v>213</v>
      </c>
      <c r="B194" s="59">
        <v>0</v>
      </c>
      <c r="C194" s="59">
        <v>232151.24</v>
      </c>
      <c r="D194" s="59">
        <v>0</v>
      </c>
      <c r="E194" s="59">
        <v>0</v>
      </c>
      <c r="F194" s="59">
        <v>0</v>
      </c>
      <c r="G194" s="59">
        <f t="shared" si="42"/>
        <v>0</v>
      </c>
      <c r="H194" s="59">
        <f t="shared" si="42"/>
        <v>232151.24</v>
      </c>
      <c r="I194" s="59">
        <f t="shared" si="43"/>
        <v>232151.24</v>
      </c>
    </row>
    <row r="195" spans="1:9" x14ac:dyDescent="0.25">
      <c r="A195" s="115" t="s">
        <v>214</v>
      </c>
      <c r="B195" s="59">
        <v>0</v>
      </c>
      <c r="C195" s="59">
        <v>1248293.48</v>
      </c>
      <c r="D195" s="59">
        <v>0</v>
      </c>
      <c r="E195" s="59">
        <v>0</v>
      </c>
      <c r="F195" s="59">
        <v>0</v>
      </c>
      <c r="G195" s="59">
        <f t="shared" si="42"/>
        <v>0</v>
      </c>
      <c r="H195" s="59">
        <f t="shared" si="42"/>
        <v>1248293.48</v>
      </c>
      <c r="I195" s="59">
        <f t="shared" si="43"/>
        <v>1248293.48</v>
      </c>
    </row>
    <row r="196" spans="1:9" x14ac:dyDescent="0.25">
      <c r="A196" s="115" t="s">
        <v>215</v>
      </c>
      <c r="B196" s="59">
        <v>0</v>
      </c>
      <c r="C196" s="59">
        <v>41684.28</v>
      </c>
      <c r="D196" s="59">
        <v>0</v>
      </c>
      <c r="E196" s="59">
        <v>0</v>
      </c>
      <c r="F196" s="59">
        <v>0</v>
      </c>
      <c r="G196" s="59">
        <f t="shared" si="42"/>
        <v>0</v>
      </c>
      <c r="H196" s="59">
        <f t="shared" si="42"/>
        <v>41684.28</v>
      </c>
      <c r="I196" s="59">
        <f t="shared" si="43"/>
        <v>41684.28</v>
      </c>
    </row>
    <row r="197" spans="1:9" x14ac:dyDescent="0.25">
      <c r="A197" s="115" t="s">
        <v>216</v>
      </c>
      <c r="B197" s="59">
        <v>0</v>
      </c>
      <c r="C197" s="59">
        <v>7571.99</v>
      </c>
      <c r="D197" s="59">
        <v>0</v>
      </c>
      <c r="E197" s="59">
        <v>0</v>
      </c>
      <c r="F197" s="59">
        <v>0</v>
      </c>
      <c r="G197" s="59">
        <f t="shared" si="42"/>
        <v>0</v>
      </c>
      <c r="H197" s="59">
        <f t="shared" si="42"/>
        <v>7571.99</v>
      </c>
      <c r="I197" s="59">
        <f t="shared" si="43"/>
        <v>7571.99</v>
      </c>
    </row>
    <row r="198" spans="1:9" x14ac:dyDescent="0.25">
      <c r="A198" s="115" t="s">
        <v>217</v>
      </c>
      <c r="B198" s="59">
        <v>0</v>
      </c>
      <c r="C198" s="59">
        <v>6310.53</v>
      </c>
      <c r="D198" s="59">
        <v>0</v>
      </c>
      <c r="E198" s="59">
        <v>0</v>
      </c>
      <c r="F198" s="59">
        <v>0</v>
      </c>
      <c r="G198" s="59">
        <f t="shared" si="42"/>
        <v>0</v>
      </c>
      <c r="H198" s="59">
        <f t="shared" si="42"/>
        <v>6310.53</v>
      </c>
      <c r="I198" s="59">
        <f t="shared" si="43"/>
        <v>6310.53</v>
      </c>
    </row>
    <row r="199" spans="1:9" x14ac:dyDescent="0.25">
      <c r="A199" s="115" t="s">
        <v>218</v>
      </c>
      <c r="B199" s="59">
        <v>0</v>
      </c>
      <c r="C199" s="59">
        <v>741142.28</v>
      </c>
      <c r="D199" s="59">
        <v>0</v>
      </c>
      <c r="E199" s="59">
        <v>0</v>
      </c>
      <c r="F199" s="59">
        <v>0</v>
      </c>
      <c r="G199" s="59">
        <f t="shared" si="42"/>
        <v>0</v>
      </c>
      <c r="H199" s="59">
        <f t="shared" si="42"/>
        <v>741142.28</v>
      </c>
      <c r="I199" s="59">
        <f t="shared" si="43"/>
        <v>741142.28</v>
      </c>
    </row>
    <row r="200" spans="1:9" x14ac:dyDescent="0.25">
      <c r="A200" s="115" t="s">
        <v>219</v>
      </c>
      <c r="B200" s="59">
        <v>0</v>
      </c>
      <c r="C200" s="59">
        <v>61618.23</v>
      </c>
      <c r="D200" s="59">
        <v>0</v>
      </c>
      <c r="E200" s="59">
        <v>0</v>
      </c>
      <c r="F200" s="59">
        <v>0</v>
      </c>
      <c r="G200" s="59">
        <f t="shared" si="42"/>
        <v>0</v>
      </c>
      <c r="H200" s="59">
        <f t="shared" si="42"/>
        <v>61618.23</v>
      </c>
      <c r="I200" s="59">
        <f t="shared" si="43"/>
        <v>61618.23</v>
      </c>
    </row>
    <row r="201" spans="1:9" x14ac:dyDescent="0.25">
      <c r="A201" s="115" t="s">
        <v>220</v>
      </c>
      <c r="B201" s="59">
        <v>0</v>
      </c>
      <c r="C201" s="59">
        <v>24198.26</v>
      </c>
      <c r="D201" s="59">
        <v>0</v>
      </c>
      <c r="E201" s="59">
        <v>0</v>
      </c>
      <c r="F201" s="59">
        <v>0</v>
      </c>
      <c r="G201" s="59">
        <f t="shared" si="42"/>
        <v>0</v>
      </c>
      <c r="H201" s="59">
        <f t="shared" si="42"/>
        <v>24198.26</v>
      </c>
      <c r="I201" s="59">
        <f t="shared" si="43"/>
        <v>24198.26</v>
      </c>
    </row>
    <row r="202" spans="1:9" x14ac:dyDescent="0.25">
      <c r="A202" s="115" t="s">
        <v>221</v>
      </c>
      <c r="B202" s="59">
        <v>0</v>
      </c>
      <c r="C202" s="59">
        <v>411246.17</v>
      </c>
      <c r="D202" s="59">
        <v>0</v>
      </c>
      <c r="E202" s="59">
        <v>0</v>
      </c>
      <c r="F202" s="59">
        <v>0</v>
      </c>
      <c r="G202" s="59">
        <f t="shared" si="42"/>
        <v>0</v>
      </c>
      <c r="H202" s="59">
        <f t="shared" si="42"/>
        <v>411246.17</v>
      </c>
      <c r="I202" s="59">
        <f t="shared" si="43"/>
        <v>411246.17</v>
      </c>
    </row>
    <row r="203" spans="1:9" x14ac:dyDescent="0.25">
      <c r="A203" s="115" t="s">
        <v>222</v>
      </c>
      <c r="B203" s="59">
        <v>0</v>
      </c>
      <c r="C203" s="59">
        <v>54291.73</v>
      </c>
      <c r="D203" s="59">
        <v>0</v>
      </c>
      <c r="E203" s="59">
        <v>0</v>
      </c>
      <c r="F203" s="59">
        <v>0</v>
      </c>
      <c r="G203" s="59">
        <f t="shared" si="42"/>
        <v>0</v>
      </c>
      <c r="H203" s="59">
        <f t="shared" si="42"/>
        <v>54291.73</v>
      </c>
      <c r="I203" s="59">
        <f t="shared" si="43"/>
        <v>54291.73</v>
      </c>
    </row>
    <row r="204" spans="1:9" x14ac:dyDescent="0.25">
      <c r="A204" s="115" t="s">
        <v>223</v>
      </c>
      <c r="B204" s="134">
        <v>0</v>
      </c>
      <c r="C204" s="134">
        <v>48376.65</v>
      </c>
      <c r="D204" s="134">
        <v>0</v>
      </c>
      <c r="E204" s="134">
        <v>0</v>
      </c>
      <c r="F204" s="134">
        <v>0</v>
      </c>
      <c r="G204" s="134">
        <f t="shared" si="42"/>
        <v>0</v>
      </c>
      <c r="H204" s="134">
        <f t="shared" si="42"/>
        <v>48376.65</v>
      </c>
      <c r="I204" s="134">
        <f t="shared" si="43"/>
        <v>48376.65</v>
      </c>
    </row>
    <row r="205" spans="1:9" x14ac:dyDescent="0.25">
      <c r="A205" s="115" t="s">
        <v>224</v>
      </c>
      <c r="B205" s="59">
        <f t="shared" ref="B205:F205" si="44">SUM(B169:B204)</f>
        <v>5911401.6999999993</v>
      </c>
      <c r="C205" s="59">
        <f t="shared" si="44"/>
        <v>5003789.3000000007</v>
      </c>
      <c r="D205" s="59">
        <f t="shared" si="44"/>
        <v>0</v>
      </c>
      <c r="E205" s="59">
        <f t="shared" si="44"/>
        <v>0</v>
      </c>
      <c r="F205" s="59">
        <f t="shared" si="44"/>
        <v>0</v>
      </c>
      <c r="G205" s="59">
        <f t="shared" ref="G205:I205" si="45">SUM(G169:G204)</f>
        <v>5911401.6999999993</v>
      </c>
      <c r="H205" s="59">
        <f t="shared" si="45"/>
        <v>5003789.3000000007</v>
      </c>
      <c r="I205" s="59">
        <f t="shared" si="45"/>
        <v>10915190.999999998</v>
      </c>
    </row>
    <row r="206" spans="1:9" x14ac:dyDescent="0.25">
      <c r="A206" s="58" t="s">
        <v>225</v>
      </c>
      <c r="B206" s="59"/>
      <c r="C206" s="59"/>
      <c r="D206" s="59"/>
      <c r="E206" s="59"/>
      <c r="F206" s="59"/>
      <c r="G206" s="59"/>
      <c r="H206" s="59"/>
      <c r="I206" s="59"/>
    </row>
    <row r="207" spans="1:9" x14ac:dyDescent="0.25">
      <c r="A207" s="115" t="s">
        <v>226</v>
      </c>
      <c r="B207" s="59">
        <v>0</v>
      </c>
      <c r="C207" s="59">
        <v>0</v>
      </c>
      <c r="D207" s="59">
        <v>23087.72</v>
      </c>
      <c r="E207" s="59">
        <v>13402.43</v>
      </c>
      <c r="F207" s="59">
        <v>9685.2900000000009</v>
      </c>
      <c r="G207" s="59">
        <f>B207+E207</f>
        <v>13402.43</v>
      </c>
      <c r="H207" s="59">
        <f t="shared" ref="H207:H211" si="46">C207+F207</f>
        <v>9685.2900000000009</v>
      </c>
      <c r="I207" s="59">
        <f t="shared" ref="I207:I210" si="47">SUM(G207:H207)</f>
        <v>23087.72</v>
      </c>
    </row>
    <row r="208" spans="1:9" x14ac:dyDescent="0.25">
      <c r="A208" s="115" t="s">
        <v>227</v>
      </c>
      <c r="B208" s="59">
        <v>869588.47</v>
      </c>
      <c r="C208" s="59">
        <v>701335.12</v>
      </c>
      <c r="D208" s="59">
        <v>276776.34000000003</v>
      </c>
      <c r="E208" s="59">
        <v>172182.58</v>
      </c>
      <c r="F208" s="59">
        <v>104593.76</v>
      </c>
      <c r="G208" s="59">
        <f t="shared" ref="G208:G211" si="48">B208+E208</f>
        <v>1041771.0499999999</v>
      </c>
      <c r="H208" s="59">
        <f t="shared" si="46"/>
        <v>805928.88</v>
      </c>
      <c r="I208" s="59">
        <f t="shared" si="47"/>
        <v>1847699.93</v>
      </c>
    </row>
    <row r="209" spans="1:9" x14ac:dyDescent="0.25">
      <c r="A209" s="115" t="s">
        <v>228</v>
      </c>
      <c r="B209" s="59">
        <v>153151.03</v>
      </c>
      <c r="C209" s="59">
        <v>115852.95</v>
      </c>
      <c r="D209" s="59">
        <v>3325567.75</v>
      </c>
      <c r="E209" s="59">
        <v>1930491.96</v>
      </c>
      <c r="F209" s="59">
        <v>1395075.79</v>
      </c>
      <c r="G209" s="59">
        <f t="shared" si="48"/>
        <v>2083642.99</v>
      </c>
      <c r="H209" s="59">
        <f t="shared" si="46"/>
        <v>1510928.74</v>
      </c>
      <c r="I209" s="59">
        <f t="shared" si="47"/>
        <v>3594571.73</v>
      </c>
    </row>
    <row r="210" spans="1:9" x14ac:dyDescent="0.25">
      <c r="A210" s="115" t="s">
        <v>229</v>
      </c>
      <c r="B210" s="59">
        <v>-19373.75</v>
      </c>
      <c r="C210" s="59">
        <v>9346.2000000000007</v>
      </c>
      <c r="D210" s="59">
        <v>-3829</v>
      </c>
      <c r="E210" s="59">
        <v>-2534.42</v>
      </c>
      <c r="F210" s="59">
        <v>-1294.58</v>
      </c>
      <c r="G210" s="59">
        <f t="shared" si="48"/>
        <v>-21908.17</v>
      </c>
      <c r="H210" s="59">
        <f t="shared" si="46"/>
        <v>8051.6200000000008</v>
      </c>
      <c r="I210" s="59">
        <f t="shared" si="47"/>
        <v>-13856.549999999997</v>
      </c>
    </row>
    <row r="211" spans="1:9" x14ac:dyDescent="0.25">
      <c r="A211" s="115" t="s">
        <v>230</v>
      </c>
      <c r="B211" s="134">
        <v>0</v>
      </c>
      <c r="C211" s="134">
        <v>0</v>
      </c>
      <c r="D211" s="134">
        <v>0</v>
      </c>
      <c r="E211" s="134">
        <v>0</v>
      </c>
      <c r="F211" s="134">
        <v>0</v>
      </c>
      <c r="G211" s="134">
        <f t="shared" si="48"/>
        <v>0</v>
      </c>
      <c r="H211" s="134">
        <f t="shared" si="46"/>
        <v>0</v>
      </c>
      <c r="I211" s="134">
        <f>SUM(G211:H211)</f>
        <v>0</v>
      </c>
    </row>
    <row r="212" spans="1:9" x14ac:dyDescent="0.25">
      <c r="A212" s="115" t="s">
        <v>231</v>
      </c>
      <c r="B212" s="59">
        <f t="shared" ref="B212:F212" si="49">SUM(B207:B211)</f>
        <v>1003365.75</v>
      </c>
      <c r="C212" s="59">
        <f t="shared" si="49"/>
        <v>826534.2699999999</v>
      </c>
      <c r="D212" s="59">
        <f t="shared" si="49"/>
        <v>3621602.81</v>
      </c>
      <c r="E212" s="59">
        <f t="shared" si="49"/>
        <v>2113542.5499999998</v>
      </c>
      <c r="F212" s="59">
        <f t="shared" si="49"/>
        <v>1508060.26</v>
      </c>
      <c r="G212" s="59">
        <f t="shared" ref="G212:I212" si="50">SUM(G207:G211)</f>
        <v>3116908.3</v>
      </c>
      <c r="H212" s="59">
        <f t="shared" si="50"/>
        <v>2334594.5300000003</v>
      </c>
      <c r="I212" s="59">
        <f t="shared" si="50"/>
        <v>5451502.8300000001</v>
      </c>
    </row>
    <row r="213" spans="1:9" x14ac:dyDescent="0.25">
      <c r="A213" s="58" t="s">
        <v>232</v>
      </c>
      <c r="B213" s="59"/>
      <c r="C213" s="59"/>
      <c r="D213" s="59"/>
      <c r="E213" s="59"/>
      <c r="F213" s="59"/>
      <c r="G213" s="59"/>
      <c r="H213" s="59"/>
      <c r="I213" s="59"/>
    </row>
    <row r="214" spans="1:9" x14ac:dyDescent="0.25">
      <c r="A214" s="115" t="s">
        <v>233</v>
      </c>
      <c r="B214" s="59">
        <v>1335852.26</v>
      </c>
      <c r="C214" s="59">
        <v>336642.15</v>
      </c>
      <c r="D214" s="59">
        <v>174442.56</v>
      </c>
      <c r="E214" s="59">
        <v>101263.95</v>
      </c>
      <c r="F214" s="59">
        <v>73178.61</v>
      </c>
      <c r="G214" s="59">
        <f t="shared" ref="G214:H220" si="51">B214+E214</f>
        <v>1437116.21</v>
      </c>
      <c r="H214" s="59">
        <f t="shared" si="51"/>
        <v>409820.76</v>
      </c>
      <c r="I214" s="59">
        <f t="shared" ref="I214:I220" si="52">SUM(G214:H214)</f>
        <v>1846936.97</v>
      </c>
    </row>
    <row r="215" spans="1:9" x14ac:dyDescent="0.25">
      <c r="A215" s="115" t="s">
        <v>234</v>
      </c>
      <c r="B215" s="59">
        <v>126474.43</v>
      </c>
      <c r="C215" s="59">
        <v>10456.879999999999</v>
      </c>
      <c r="D215" s="59">
        <v>203904.27</v>
      </c>
      <c r="E215" s="59">
        <v>118366.43</v>
      </c>
      <c r="F215" s="59">
        <v>85537.84</v>
      </c>
      <c r="G215" s="59">
        <f t="shared" si="51"/>
        <v>244840.86</v>
      </c>
      <c r="H215" s="59">
        <f t="shared" si="51"/>
        <v>95994.72</v>
      </c>
      <c r="I215" s="59">
        <f t="shared" si="52"/>
        <v>340835.57999999996</v>
      </c>
    </row>
    <row r="216" spans="1:9" x14ac:dyDescent="0.25">
      <c r="A216" s="115" t="s">
        <v>235</v>
      </c>
      <c r="B216" s="59">
        <v>0</v>
      </c>
      <c r="C216" s="59">
        <v>0</v>
      </c>
      <c r="D216" s="59">
        <v>0</v>
      </c>
      <c r="E216" s="59">
        <v>0</v>
      </c>
      <c r="F216" s="59">
        <v>0</v>
      </c>
      <c r="G216" s="59">
        <f t="shared" si="51"/>
        <v>0</v>
      </c>
      <c r="H216" s="59">
        <f t="shared" si="51"/>
        <v>0</v>
      </c>
      <c r="I216" s="59">
        <f t="shared" si="52"/>
        <v>0</v>
      </c>
    </row>
    <row r="217" spans="1:9" x14ac:dyDescent="0.25">
      <c r="A217" s="115" t="s">
        <v>236</v>
      </c>
      <c r="B217" s="59">
        <v>0</v>
      </c>
      <c r="C217" s="59">
        <v>0</v>
      </c>
      <c r="D217" s="59">
        <v>0</v>
      </c>
      <c r="E217" s="59">
        <v>0</v>
      </c>
      <c r="F217" s="59">
        <v>0</v>
      </c>
      <c r="G217" s="59">
        <f t="shared" si="51"/>
        <v>0</v>
      </c>
      <c r="H217" s="59">
        <f t="shared" si="51"/>
        <v>0</v>
      </c>
      <c r="I217" s="59">
        <f t="shared" si="52"/>
        <v>0</v>
      </c>
    </row>
    <row r="218" spans="1:9" x14ac:dyDescent="0.25">
      <c r="A218" s="115" t="s">
        <v>237</v>
      </c>
      <c r="B218" s="59">
        <v>110215.12</v>
      </c>
      <c r="C218" s="59">
        <v>0</v>
      </c>
      <c r="D218" s="59">
        <v>-37233.370000000003</v>
      </c>
      <c r="E218" s="59">
        <v>-21613.94</v>
      </c>
      <c r="F218" s="59">
        <v>-15619.43</v>
      </c>
      <c r="G218" s="59">
        <f t="shared" si="51"/>
        <v>88601.18</v>
      </c>
      <c r="H218" s="59">
        <f t="shared" si="51"/>
        <v>-15619.43</v>
      </c>
      <c r="I218" s="59">
        <f t="shared" si="52"/>
        <v>72981.75</v>
      </c>
    </row>
    <row r="219" spans="1:9" x14ac:dyDescent="0.25">
      <c r="A219" s="115" t="s">
        <v>238</v>
      </c>
      <c r="B219" s="59">
        <v>0</v>
      </c>
      <c r="C219" s="59">
        <v>0</v>
      </c>
      <c r="D219" s="59">
        <v>0</v>
      </c>
      <c r="E219" s="59">
        <v>0</v>
      </c>
      <c r="F219" s="59">
        <v>0</v>
      </c>
      <c r="G219" s="59">
        <f t="shared" si="51"/>
        <v>0</v>
      </c>
      <c r="H219" s="59">
        <f t="shared" si="51"/>
        <v>0</v>
      </c>
      <c r="I219" s="59">
        <f t="shared" si="52"/>
        <v>0</v>
      </c>
    </row>
    <row r="220" spans="1:9" x14ac:dyDescent="0.25">
      <c r="A220" s="115" t="s">
        <v>239</v>
      </c>
      <c r="B220" s="134">
        <v>0</v>
      </c>
      <c r="C220" s="134">
        <v>0</v>
      </c>
      <c r="D220" s="134">
        <v>0</v>
      </c>
      <c r="E220" s="134">
        <v>0</v>
      </c>
      <c r="F220" s="134">
        <v>0</v>
      </c>
      <c r="G220" s="134">
        <f t="shared" si="51"/>
        <v>0</v>
      </c>
      <c r="H220" s="134">
        <f t="shared" si="51"/>
        <v>0</v>
      </c>
      <c r="I220" s="134">
        <f t="shared" si="52"/>
        <v>0</v>
      </c>
    </row>
    <row r="221" spans="1:9" x14ac:dyDescent="0.25">
      <c r="A221" s="115" t="s">
        <v>240</v>
      </c>
      <c r="B221" s="59">
        <f t="shared" ref="B221:F221" si="53">SUM(B214:B220)</f>
        <v>1572541.81</v>
      </c>
      <c r="C221" s="59">
        <f t="shared" si="53"/>
        <v>347099.03</v>
      </c>
      <c r="D221" s="59">
        <f t="shared" si="53"/>
        <v>341113.45999999996</v>
      </c>
      <c r="E221" s="59">
        <f t="shared" si="53"/>
        <v>198016.44</v>
      </c>
      <c r="F221" s="59">
        <f t="shared" si="53"/>
        <v>143097.02000000002</v>
      </c>
      <c r="G221" s="59">
        <f t="shared" ref="G221:I221" si="54">SUM(G214:G220)</f>
        <v>1770558.2499999998</v>
      </c>
      <c r="H221" s="59">
        <f t="shared" si="54"/>
        <v>490196.05</v>
      </c>
      <c r="I221" s="59">
        <f t="shared" si="54"/>
        <v>2260754.2999999998</v>
      </c>
    </row>
    <row r="222" spans="1:9" x14ac:dyDescent="0.25">
      <c r="A222" s="58" t="s">
        <v>241</v>
      </c>
      <c r="B222" s="59"/>
      <c r="C222" s="59"/>
      <c r="D222" s="59"/>
      <c r="E222" s="59"/>
      <c r="F222" s="59"/>
      <c r="G222" s="59"/>
      <c r="H222" s="59"/>
      <c r="I222" s="59"/>
    </row>
    <row r="223" spans="1:9" x14ac:dyDescent="0.25">
      <c r="A223" s="138" t="s">
        <v>242</v>
      </c>
      <c r="B223" s="134">
        <v>7263456.9000000004</v>
      </c>
      <c r="C223" s="134">
        <v>1174962.08</v>
      </c>
      <c r="D223" s="134">
        <v>0</v>
      </c>
      <c r="E223" s="134">
        <v>0</v>
      </c>
      <c r="F223" s="134">
        <v>0</v>
      </c>
      <c r="G223" s="134">
        <f t="shared" ref="G223:H223" si="55">B223+E223</f>
        <v>7263456.9000000004</v>
      </c>
      <c r="H223" s="134">
        <f t="shared" si="55"/>
        <v>1174962.08</v>
      </c>
      <c r="I223" s="134">
        <f t="shared" ref="I223" si="56">SUM(G223:H223)</f>
        <v>8438418.9800000004</v>
      </c>
    </row>
    <row r="224" spans="1:9" x14ac:dyDescent="0.25">
      <c r="A224" s="115" t="s">
        <v>243</v>
      </c>
      <c r="B224" s="59">
        <f t="shared" ref="B224:F224" si="57">SUM(B223)</f>
        <v>7263456.9000000004</v>
      </c>
      <c r="C224" s="59">
        <f t="shared" si="57"/>
        <v>1174962.08</v>
      </c>
      <c r="D224" s="59">
        <f t="shared" si="57"/>
        <v>0</v>
      </c>
      <c r="E224" s="59">
        <f t="shared" si="57"/>
        <v>0</v>
      </c>
      <c r="F224" s="59">
        <f t="shared" si="57"/>
        <v>0</v>
      </c>
      <c r="G224" s="59">
        <f t="shared" ref="G224:I224" si="58">SUM(G223)</f>
        <v>7263456.9000000004</v>
      </c>
      <c r="H224" s="59">
        <f t="shared" si="58"/>
        <v>1174962.08</v>
      </c>
      <c r="I224" s="59">
        <f t="shared" si="58"/>
        <v>8438418.9800000004</v>
      </c>
    </row>
    <row r="225" spans="1:9" x14ac:dyDescent="0.25">
      <c r="A225" s="58" t="s">
        <v>244</v>
      </c>
      <c r="B225" s="132"/>
      <c r="C225" s="132"/>
      <c r="D225" s="132"/>
      <c r="E225" s="132"/>
      <c r="F225" s="132"/>
      <c r="G225" s="132"/>
      <c r="H225" s="132"/>
      <c r="I225" s="132"/>
    </row>
    <row r="226" spans="1:9" x14ac:dyDescent="0.25">
      <c r="A226" s="115" t="s">
        <v>245</v>
      </c>
      <c r="B226" s="59">
        <v>340120.97</v>
      </c>
      <c r="C226" s="59">
        <v>61837.31</v>
      </c>
      <c r="D226" s="59">
        <v>6825412.9699999997</v>
      </c>
      <c r="E226" s="59">
        <v>4517733</v>
      </c>
      <c r="F226" s="59">
        <v>2307679.9700000002</v>
      </c>
      <c r="G226" s="59">
        <f t="shared" ref="G226:H238" si="59">B226+E226</f>
        <v>4857853.97</v>
      </c>
      <c r="H226" s="59">
        <f t="shared" si="59"/>
        <v>2369517.2800000003</v>
      </c>
      <c r="I226" s="59">
        <f t="shared" ref="I226:I238" si="60">SUM(G226:H226)</f>
        <v>7227371.25</v>
      </c>
    </row>
    <row r="227" spans="1:9" x14ac:dyDescent="0.25">
      <c r="A227" s="115" t="s">
        <v>246</v>
      </c>
      <c r="B227" s="59">
        <v>56149.51</v>
      </c>
      <c r="C227" s="59">
        <v>37537.269999999997</v>
      </c>
      <c r="D227" s="59">
        <v>1008218.77</v>
      </c>
      <c r="E227" s="59">
        <v>667340.1</v>
      </c>
      <c r="F227" s="59">
        <v>340878.67</v>
      </c>
      <c r="G227" s="59">
        <f t="shared" si="59"/>
        <v>723489.61</v>
      </c>
      <c r="H227" s="59">
        <f t="shared" si="59"/>
        <v>378415.94</v>
      </c>
      <c r="I227" s="59">
        <f t="shared" si="60"/>
        <v>1101905.55</v>
      </c>
    </row>
    <row r="228" spans="1:9" x14ac:dyDescent="0.25">
      <c r="A228" s="115" t="s">
        <v>247</v>
      </c>
      <c r="B228" s="59">
        <v>-15866.69</v>
      </c>
      <c r="C228" s="59">
        <v>-8104.75</v>
      </c>
      <c r="D228" s="59">
        <v>-3066704.19</v>
      </c>
      <c r="E228" s="59">
        <v>-2029851.49</v>
      </c>
      <c r="F228" s="59">
        <v>-1036852.7</v>
      </c>
      <c r="G228" s="59">
        <f t="shared" si="59"/>
        <v>-2045718.18</v>
      </c>
      <c r="H228" s="59">
        <f t="shared" si="59"/>
        <v>-1044957.45</v>
      </c>
      <c r="I228" s="59">
        <f t="shared" si="60"/>
        <v>-3090675.63</v>
      </c>
    </row>
    <row r="229" spans="1:9" x14ac:dyDescent="0.25">
      <c r="A229" s="115" t="s">
        <v>248</v>
      </c>
      <c r="B229" s="59">
        <v>24862.27</v>
      </c>
      <c r="C229" s="59">
        <v>111793.72</v>
      </c>
      <c r="D229" s="59">
        <v>1103531.7</v>
      </c>
      <c r="E229" s="59">
        <v>730427.66</v>
      </c>
      <c r="F229" s="59">
        <v>373104.04</v>
      </c>
      <c r="G229" s="59">
        <f t="shared" si="59"/>
        <v>755289.93</v>
      </c>
      <c r="H229" s="59">
        <f t="shared" si="59"/>
        <v>484897.76</v>
      </c>
      <c r="I229" s="59">
        <f t="shared" si="60"/>
        <v>1240187.69</v>
      </c>
    </row>
    <row r="230" spans="1:9" x14ac:dyDescent="0.25">
      <c r="A230" s="115" t="s">
        <v>249</v>
      </c>
      <c r="B230" s="59">
        <v>448222.47</v>
      </c>
      <c r="C230" s="59">
        <v>39223.96</v>
      </c>
      <c r="D230" s="59">
        <v>38529.43</v>
      </c>
      <c r="E230" s="59">
        <v>23264.09</v>
      </c>
      <c r="F230" s="59">
        <v>15265.34</v>
      </c>
      <c r="G230" s="59">
        <f t="shared" si="59"/>
        <v>471486.56</v>
      </c>
      <c r="H230" s="59">
        <f t="shared" si="59"/>
        <v>54489.3</v>
      </c>
      <c r="I230" s="59">
        <f t="shared" si="60"/>
        <v>525975.86</v>
      </c>
    </row>
    <row r="231" spans="1:9" x14ac:dyDescent="0.25">
      <c r="A231" s="115" t="s">
        <v>250</v>
      </c>
      <c r="B231" s="59">
        <v>100457.07</v>
      </c>
      <c r="C231" s="59">
        <v>48257.57</v>
      </c>
      <c r="D231" s="59">
        <v>355865.29</v>
      </c>
      <c r="E231" s="59">
        <v>206579.86</v>
      </c>
      <c r="F231" s="59">
        <v>149285.43</v>
      </c>
      <c r="G231" s="59">
        <f t="shared" si="59"/>
        <v>307036.93</v>
      </c>
      <c r="H231" s="59">
        <f t="shared" si="59"/>
        <v>197543</v>
      </c>
      <c r="I231" s="59">
        <f t="shared" si="60"/>
        <v>504579.93</v>
      </c>
    </row>
    <row r="232" spans="1:9" x14ac:dyDescent="0.25">
      <c r="A232" s="115" t="s">
        <v>251</v>
      </c>
      <c r="B232" s="59">
        <v>1224042.8600000001</v>
      </c>
      <c r="C232" s="59">
        <v>560427.93000000005</v>
      </c>
      <c r="D232" s="59">
        <v>1145703.3400000001</v>
      </c>
      <c r="E232" s="59">
        <v>725342.16</v>
      </c>
      <c r="F232" s="59">
        <v>420361.18</v>
      </c>
      <c r="G232" s="59">
        <f t="shared" si="59"/>
        <v>1949385.02</v>
      </c>
      <c r="H232" s="59">
        <f t="shared" si="59"/>
        <v>980789.1100000001</v>
      </c>
      <c r="I232" s="59">
        <f t="shared" si="60"/>
        <v>2930174.13</v>
      </c>
    </row>
    <row r="233" spans="1:9" x14ac:dyDescent="0.25">
      <c r="A233" s="115" t="s">
        <v>252</v>
      </c>
      <c r="B233" s="59">
        <v>389329.89</v>
      </c>
      <c r="C233" s="59">
        <v>108648.78</v>
      </c>
      <c r="D233" s="59">
        <v>92424.08</v>
      </c>
      <c r="E233" s="59">
        <v>61175.5</v>
      </c>
      <c r="F233" s="59">
        <v>31248.58</v>
      </c>
      <c r="G233" s="59">
        <f t="shared" si="59"/>
        <v>450505.39</v>
      </c>
      <c r="H233" s="59">
        <f t="shared" si="59"/>
        <v>139897.35999999999</v>
      </c>
      <c r="I233" s="59">
        <f t="shared" si="60"/>
        <v>590402.75</v>
      </c>
    </row>
    <row r="234" spans="1:9" x14ac:dyDescent="0.25">
      <c r="A234" s="115" t="s">
        <v>253</v>
      </c>
      <c r="B234" s="59">
        <v>0</v>
      </c>
      <c r="C234" s="59">
        <v>0</v>
      </c>
      <c r="D234" s="59">
        <v>0</v>
      </c>
      <c r="E234" s="59">
        <v>0</v>
      </c>
      <c r="F234" s="59">
        <v>0</v>
      </c>
      <c r="G234" s="59">
        <f t="shared" si="59"/>
        <v>0</v>
      </c>
      <c r="H234" s="59">
        <f t="shared" si="59"/>
        <v>0</v>
      </c>
      <c r="I234" s="59">
        <f t="shared" si="60"/>
        <v>0</v>
      </c>
    </row>
    <row r="235" spans="1:9" x14ac:dyDescent="0.25">
      <c r="A235" s="115" t="s">
        <v>254</v>
      </c>
      <c r="B235" s="59">
        <v>81764.59</v>
      </c>
      <c r="C235" s="59">
        <v>38735.26</v>
      </c>
      <c r="D235" s="59">
        <v>797834.1</v>
      </c>
      <c r="E235" s="59">
        <v>528086.32999999996</v>
      </c>
      <c r="F235" s="59">
        <v>269747.77</v>
      </c>
      <c r="G235" s="59">
        <f t="shared" si="59"/>
        <v>609850.91999999993</v>
      </c>
      <c r="H235" s="59">
        <f t="shared" si="59"/>
        <v>308483.03000000003</v>
      </c>
      <c r="I235" s="59">
        <f t="shared" si="60"/>
        <v>918333.95</v>
      </c>
    </row>
    <row r="236" spans="1:9" x14ac:dyDescent="0.25">
      <c r="A236" s="115" t="s">
        <v>255</v>
      </c>
      <c r="B236" s="59">
        <v>19506.919999999998</v>
      </c>
      <c r="C236" s="59">
        <v>0</v>
      </c>
      <c r="D236" s="59">
        <v>827208.17</v>
      </c>
      <c r="E236" s="59">
        <v>547529.09</v>
      </c>
      <c r="F236" s="59">
        <v>279679.08</v>
      </c>
      <c r="G236" s="59">
        <f t="shared" si="59"/>
        <v>567036.01</v>
      </c>
      <c r="H236" s="59">
        <f t="shared" si="59"/>
        <v>279679.08</v>
      </c>
      <c r="I236" s="59">
        <f t="shared" si="60"/>
        <v>846715.09000000008</v>
      </c>
    </row>
    <row r="237" spans="1:9" x14ac:dyDescent="0.25">
      <c r="A237" s="115" t="s">
        <v>256</v>
      </c>
      <c r="B237" s="59">
        <v>0</v>
      </c>
      <c r="C237" s="59">
        <v>49677.67</v>
      </c>
      <c r="D237" s="59">
        <v>0</v>
      </c>
      <c r="E237" s="59">
        <v>0</v>
      </c>
      <c r="F237" s="59">
        <v>0</v>
      </c>
      <c r="G237" s="59">
        <f t="shared" si="59"/>
        <v>0</v>
      </c>
      <c r="H237" s="59">
        <f t="shared" si="59"/>
        <v>49677.67</v>
      </c>
      <c r="I237" s="59">
        <f t="shared" si="60"/>
        <v>49677.67</v>
      </c>
    </row>
    <row r="238" spans="1:9" x14ac:dyDescent="0.25">
      <c r="A238" s="115" t="s">
        <v>257</v>
      </c>
      <c r="B238" s="134">
        <v>41973.43</v>
      </c>
      <c r="C238" s="134">
        <v>0</v>
      </c>
      <c r="D238" s="134">
        <v>1843927.95</v>
      </c>
      <c r="E238" s="134">
        <v>1220495.95</v>
      </c>
      <c r="F238" s="134">
        <v>623432</v>
      </c>
      <c r="G238" s="134">
        <f t="shared" si="59"/>
        <v>1262469.3799999999</v>
      </c>
      <c r="H238" s="134">
        <f t="shared" si="59"/>
        <v>623432</v>
      </c>
      <c r="I238" s="134">
        <f t="shared" si="60"/>
        <v>1885901.38</v>
      </c>
    </row>
    <row r="239" spans="1:9" x14ac:dyDescent="0.25">
      <c r="A239" s="115" t="s">
        <v>258</v>
      </c>
      <c r="B239" s="59">
        <f t="shared" ref="B239:F239" si="61">SUM(B226:B238)</f>
        <v>2710563.29</v>
      </c>
      <c r="C239" s="59">
        <f t="shared" si="61"/>
        <v>1048034.7200000001</v>
      </c>
      <c r="D239" s="59">
        <f t="shared" si="61"/>
        <v>10971951.609999999</v>
      </c>
      <c r="E239" s="59">
        <f t="shared" si="61"/>
        <v>7198122.2499999991</v>
      </c>
      <c r="F239" s="59">
        <f t="shared" si="61"/>
        <v>3773829.3600000008</v>
      </c>
      <c r="G239" s="59">
        <f t="shared" ref="G239:I239" si="62">SUM(G226:G238)</f>
        <v>9908685.5399999991</v>
      </c>
      <c r="H239" s="59">
        <f t="shared" si="62"/>
        <v>4821864.08</v>
      </c>
      <c r="I239" s="59">
        <f t="shared" si="62"/>
        <v>14730549.619999997</v>
      </c>
    </row>
    <row r="240" spans="1:9" ht="15.75" thickBot="1" x14ac:dyDescent="0.3">
      <c r="A240" s="115" t="s">
        <v>259</v>
      </c>
      <c r="B240" s="139">
        <f t="shared" ref="B240:F240" si="63">B137+B167+B205+B212+B221+B224+B239</f>
        <v>31633356.479999997</v>
      </c>
      <c r="C240" s="139">
        <f t="shared" si="63"/>
        <v>8972564.0600000005</v>
      </c>
      <c r="D240" s="139">
        <f t="shared" si="63"/>
        <v>14934667.879999999</v>
      </c>
      <c r="E240" s="139">
        <f t="shared" si="63"/>
        <v>9509681.2399999984</v>
      </c>
      <c r="F240" s="139">
        <f t="shared" si="63"/>
        <v>5424986.6400000006</v>
      </c>
      <c r="G240" s="139">
        <f t="shared" ref="G240:I240" si="64">G137+G167+G205+G212+G221+G224+G239</f>
        <v>41143037.719999999</v>
      </c>
      <c r="H240" s="139">
        <f t="shared" si="64"/>
        <v>14397550.700000001</v>
      </c>
      <c r="I240" s="139">
        <f t="shared" si="64"/>
        <v>55540588.420000002</v>
      </c>
    </row>
    <row r="241" spans="1:9" ht="15.75" thickTop="1" x14ac:dyDescent="0.25">
      <c r="A241" s="130"/>
      <c r="B241" s="140"/>
      <c r="C241" s="140"/>
      <c r="D241" s="140"/>
      <c r="E241" s="140"/>
      <c r="F241" s="140"/>
      <c r="G241" s="140"/>
      <c r="H241" s="140"/>
      <c r="I241" s="140"/>
    </row>
    <row r="242" spans="1:9" x14ac:dyDescent="0.25">
      <c r="A242" s="115" t="s">
        <v>260</v>
      </c>
      <c r="B242" s="132"/>
      <c r="C242" s="132"/>
      <c r="D242" s="132"/>
      <c r="E242" s="132"/>
      <c r="F242" s="132"/>
      <c r="G242" s="132"/>
      <c r="H242" s="132"/>
      <c r="I242" s="132"/>
    </row>
    <row r="243" spans="1:9" x14ac:dyDescent="0.25">
      <c r="A243" s="58" t="s">
        <v>261</v>
      </c>
      <c r="B243" s="132"/>
      <c r="C243" s="132"/>
      <c r="D243" s="132"/>
      <c r="E243" s="132"/>
      <c r="F243" s="132"/>
      <c r="G243" s="132"/>
      <c r="H243" s="132"/>
      <c r="I243" s="132"/>
    </row>
    <row r="244" spans="1:9" x14ac:dyDescent="0.25">
      <c r="A244" s="115" t="s">
        <v>262</v>
      </c>
      <c r="B244" s="59">
        <v>27107158.420000002</v>
      </c>
      <c r="C244" s="59">
        <v>9448363.6799999997</v>
      </c>
      <c r="D244" s="59">
        <v>2408779.5299999998</v>
      </c>
      <c r="E244" s="59">
        <v>1594371.17</v>
      </c>
      <c r="F244" s="59">
        <v>814408.36</v>
      </c>
      <c r="G244" s="59">
        <f t="shared" ref="G244:H245" si="65">B244+E244</f>
        <v>28701529.590000004</v>
      </c>
      <c r="H244" s="59">
        <f t="shared" si="65"/>
        <v>10262772.039999999</v>
      </c>
      <c r="I244" s="59">
        <f t="shared" ref="I244" si="66">SUM(G244:H244)</f>
        <v>38964301.630000003</v>
      </c>
    </row>
    <row r="245" spans="1:9" x14ac:dyDescent="0.25">
      <c r="A245" s="115" t="s">
        <v>263</v>
      </c>
      <c r="B245" s="134">
        <v>622576.16</v>
      </c>
      <c r="C245" s="134">
        <v>12787.04</v>
      </c>
      <c r="D245" s="134">
        <v>4211.57</v>
      </c>
      <c r="E245" s="134">
        <v>2787.64</v>
      </c>
      <c r="F245" s="134">
        <v>1423.93</v>
      </c>
      <c r="G245" s="134">
        <f t="shared" si="65"/>
        <v>625363.80000000005</v>
      </c>
      <c r="H245" s="134">
        <f t="shared" si="65"/>
        <v>14210.970000000001</v>
      </c>
      <c r="I245" s="134">
        <f>SUM(G245:H245)</f>
        <v>639574.77</v>
      </c>
    </row>
    <row r="246" spans="1:9" x14ac:dyDescent="0.25">
      <c r="A246" s="115" t="s">
        <v>264</v>
      </c>
      <c r="B246" s="59">
        <f t="shared" ref="B246:F246" si="67">SUM(B244:B245)</f>
        <v>27729734.580000002</v>
      </c>
      <c r="C246" s="59">
        <f t="shared" si="67"/>
        <v>9461150.7199999988</v>
      </c>
      <c r="D246" s="59">
        <f t="shared" si="67"/>
        <v>2412991.0999999996</v>
      </c>
      <c r="E246" s="59">
        <f t="shared" si="67"/>
        <v>1597158.8099999998</v>
      </c>
      <c r="F246" s="59">
        <f t="shared" si="67"/>
        <v>815832.29</v>
      </c>
      <c r="G246" s="59">
        <f t="shared" ref="G246:I246" si="68">SUM(G244:G245)</f>
        <v>29326893.390000004</v>
      </c>
      <c r="H246" s="59">
        <f t="shared" si="68"/>
        <v>10276983.01</v>
      </c>
      <c r="I246" s="59">
        <f t="shared" si="68"/>
        <v>39603876.400000006</v>
      </c>
    </row>
    <row r="247" spans="1:9" x14ac:dyDescent="0.25">
      <c r="A247" s="58" t="s">
        <v>265</v>
      </c>
      <c r="B247" s="59"/>
      <c r="C247" s="59"/>
      <c r="D247" s="59"/>
      <c r="E247" s="59"/>
      <c r="F247" s="59"/>
      <c r="G247" s="59"/>
      <c r="H247" s="59"/>
      <c r="I247" s="59"/>
    </row>
    <row r="248" spans="1:9" x14ac:dyDescent="0.25">
      <c r="A248" s="115" t="s">
        <v>266</v>
      </c>
      <c r="B248" s="59">
        <v>1532972.8</v>
      </c>
      <c r="C248" s="59">
        <v>300078.51</v>
      </c>
      <c r="D248" s="59">
        <v>8348080.5800000001</v>
      </c>
      <c r="E248" s="59">
        <v>5525594.5300000003</v>
      </c>
      <c r="F248" s="59">
        <v>2822486.05</v>
      </c>
      <c r="G248" s="59">
        <f t="shared" ref="G248" si="69">B248+E248</f>
        <v>7058567.3300000001</v>
      </c>
      <c r="H248" s="59">
        <f t="shared" ref="H248" si="70">C248+F248</f>
        <v>3122564.5599999996</v>
      </c>
      <c r="I248" s="59">
        <f t="shared" ref="I248" si="71">SUM(G248:H248)</f>
        <v>10181131.890000001</v>
      </c>
    </row>
    <row r="249" spans="1:9" x14ac:dyDescent="0.25">
      <c r="A249" s="115" t="s">
        <v>267</v>
      </c>
      <c r="B249" s="59">
        <v>978523.72</v>
      </c>
      <c r="C249" s="59">
        <v>0</v>
      </c>
      <c r="D249" s="59">
        <v>0</v>
      </c>
      <c r="E249" s="59">
        <v>0</v>
      </c>
      <c r="F249" s="59">
        <v>0</v>
      </c>
      <c r="G249" s="59">
        <f t="shared" ref="G249:H250" si="72">B249+E249</f>
        <v>978523.72</v>
      </c>
      <c r="H249" s="59">
        <f t="shared" si="72"/>
        <v>0</v>
      </c>
      <c r="I249" s="59">
        <f t="shared" ref="I249:I250" si="73">SUM(G249:H249)</f>
        <v>978523.72</v>
      </c>
    </row>
    <row r="250" spans="1:9" x14ac:dyDescent="0.25">
      <c r="A250" s="115" t="s">
        <v>268</v>
      </c>
      <c r="B250" s="134">
        <v>297759.34000000003</v>
      </c>
      <c r="C250" s="134">
        <v>18254.07</v>
      </c>
      <c r="D250" s="134">
        <v>1684.8</v>
      </c>
      <c r="E250" s="134">
        <v>1115.17</v>
      </c>
      <c r="F250" s="134">
        <v>569.63</v>
      </c>
      <c r="G250" s="134">
        <f t="shared" si="72"/>
        <v>298874.51</v>
      </c>
      <c r="H250" s="134">
        <f t="shared" si="72"/>
        <v>18823.7</v>
      </c>
      <c r="I250" s="134">
        <f t="shared" si="73"/>
        <v>317698.21000000002</v>
      </c>
    </row>
    <row r="251" spans="1:9" x14ac:dyDescent="0.25">
      <c r="A251" s="115" t="s">
        <v>269</v>
      </c>
      <c r="B251" s="59">
        <f t="shared" ref="B251:F251" si="74">SUM(B248:B250)</f>
        <v>2809255.86</v>
      </c>
      <c r="C251" s="59">
        <f t="shared" si="74"/>
        <v>318332.58</v>
      </c>
      <c r="D251" s="59">
        <f t="shared" si="74"/>
        <v>8349765.3799999999</v>
      </c>
      <c r="E251" s="59">
        <f t="shared" si="74"/>
        <v>5526709.7000000002</v>
      </c>
      <c r="F251" s="59">
        <f t="shared" si="74"/>
        <v>2823055.6799999997</v>
      </c>
      <c r="G251" s="59">
        <f t="shared" ref="G251:I251" si="75">SUM(G248:G250)</f>
        <v>8335965.5599999996</v>
      </c>
      <c r="H251" s="59">
        <f t="shared" si="75"/>
        <v>3141388.26</v>
      </c>
      <c r="I251" s="59">
        <f t="shared" si="75"/>
        <v>11477353.820000002</v>
      </c>
    </row>
    <row r="252" spans="1:9" x14ac:dyDescent="0.25">
      <c r="A252" s="58" t="s">
        <v>270</v>
      </c>
      <c r="B252" s="59"/>
      <c r="C252" s="59"/>
      <c r="D252" s="59"/>
      <c r="E252" s="59"/>
      <c r="F252" s="59"/>
      <c r="G252" s="59"/>
      <c r="H252" s="59"/>
      <c r="I252" s="59"/>
    </row>
    <row r="253" spans="1:9" x14ac:dyDescent="0.25">
      <c r="A253" s="115" t="s">
        <v>271</v>
      </c>
      <c r="B253" s="134">
        <v>2656379.71</v>
      </c>
      <c r="C253" s="134">
        <v>0</v>
      </c>
      <c r="D253" s="134">
        <v>0</v>
      </c>
      <c r="E253" s="134">
        <v>0</v>
      </c>
      <c r="F253" s="134">
        <v>0</v>
      </c>
      <c r="G253" s="134">
        <f t="shared" ref="G253:H253" si="76">B253+E253</f>
        <v>2656379.71</v>
      </c>
      <c r="H253" s="134">
        <f t="shared" si="76"/>
        <v>0</v>
      </c>
      <c r="I253" s="134">
        <f t="shared" ref="I253" si="77">SUM(G253:H253)</f>
        <v>2656379.71</v>
      </c>
    </row>
    <row r="254" spans="1:9" x14ac:dyDescent="0.25">
      <c r="A254" s="115" t="s">
        <v>272</v>
      </c>
      <c r="B254" s="59">
        <f t="shared" ref="B254:F254" si="78">SUM(B253)</f>
        <v>2656379.71</v>
      </c>
      <c r="C254" s="59">
        <f t="shared" si="78"/>
        <v>0</v>
      </c>
      <c r="D254" s="59">
        <f t="shared" si="78"/>
        <v>0</v>
      </c>
      <c r="E254" s="59">
        <f t="shared" si="78"/>
        <v>0</v>
      </c>
      <c r="F254" s="59">
        <f t="shared" si="78"/>
        <v>0</v>
      </c>
      <c r="G254" s="59">
        <f t="shared" ref="G254:I254" si="79">SUM(G253)</f>
        <v>2656379.71</v>
      </c>
      <c r="H254" s="59">
        <f t="shared" si="79"/>
        <v>0</v>
      </c>
      <c r="I254" s="59">
        <f t="shared" si="79"/>
        <v>2656379.71</v>
      </c>
    </row>
    <row r="255" spans="1:9" x14ac:dyDescent="0.25">
      <c r="A255" s="58" t="s">
        <v>273</v>
      </c>
      <c r="B255" s="59"/>
      <c r="C255" s="59"/>
      <c r="D255" s="59"/>
      <c r="E255" s="59"/>
      <c r="F255" s="59"/>
      <c r="G255" s="59"/>
      <c r="H255" s="59"/>
      <c r="I255" s="59"/>
    </row>
    <row r="256" spans="1:9" x14ac:dyDescent="0.25">
      <c r="A256" s="115" t="s">
        <v>274</v>
      </c>
      <c r="B256" s="59">
        <v>793056.75</v>
      </c>
      <c r="C256" s="59">
        <v>716939.46</v>
      </c>
      <c r="D256" s="59">
        <v>0</v>
      </c>
      <c r="E256" s="59">
        <v>0</v>
      </c>
      <c r="F256" s="59">
        <v>0</v>
      </c>
      <c r="G256" s="59">
        <f t="shared" ref="G256:H261" si="80">B256+E256</f>
        <v>793056.75</v>
      </c>
      <c r="H256" s="59">
        <f t="shared" si="80"/>
        <v>716939.46</v>
      </c>
      <c r="I256" s="59">
        <f t="shared" ref="I256:I261" si="81">SUM(G256:H256)</f>
        <v>1509996.21</v>
      </c>
    </row>
    <row r="257" spans="1:9" x14ac:dyDescent="0.25">
      <c r="A257" s="115" t="s">
        <v>275</v>
      </c>
      <c r="B257" s="59">
        <v>-3469492.2</v>
      </c>
      <c r="C257" s="59">
        <v>0</v>
      </c>
      <c r="D257" s="59">
        <v>0</v>
      </c>
      <c r="E257" s="59">
        <v>0</v>
      </c>
      <c r="F257" s="59">
        <v>0</v>
      </c>
      <c r="G257" s="59">
        <f t="shared" si="80"/>
        <v>-3469492.2</v>
      </c>
      <c r="H257" s="59">
        <f t="shared" si="80"/>
        <v>0</v>
      </c>
      <c r="I257" s="59">
        <f t="shared" si="81"/>
        <v>-3469492.2</v>
      </c>
    </row>
    <row r="258" spans="1:9" x14ac:dyDescent="0.25">
      <c r="A258" s="115" t="s">
        <v>276</v>
      </c>
      <c r="B258" s="59">
        <v>-62949.08</v>
      </c>
      <c r="C258" s="59">
        <v>2165.42</v>
      </c>
      <c r="D258" s="59">
        <v>0</v>
      </c>
      <c r="E258" s="59">
        <v>0</v>
      </c>
      <c r="F258" s="59">
        <v>0</v>
      </c>
      <c r="G258" s="59">
        <f t="shared" si="80"/>
        <v>-62949.08</v>
      </c>
      <c r="H258" s="59">
        <f t="shared" si="80"/>
        <v>2165.42</v>
      </c>
      <c r="I258" s="59">
        <f t="shared" si="81"/>
        <v>-60783.66</v>
      </c>
    </row>
    <row r="259" spans="1:9" x14ac:dyDescent="0.25">
      <c r="A259" s="115" t="s">
        <v>277</v>
      </c>
      <c r="B259" s="59">
        <v>-696.2</v>
      </c>
      <c r="C259" s="59">
        <v>7526.78</v>
      </c>
      <c r="D259" s="59">
        <v>0</v>
      </c>
      <c r="E259" s="59">
        <v>0</v>
      </c>
      <c r="F259" s="59">
        <v>0</v>
      </c>
      <c r="G259" s="59">
        <f t="shared" si="80"/>
        <v>-696.2</v>
      </c>
      <c r="H259" s="59">
        <f t="shared" si="80"/>
        <v>7526.78</v>
      </c>
      <c r="I259" s="59">
        <f t="shared" si="81"/>
        <v>6830.58</v>
      </c>
    </row>
    <row r="260" spans="1:9" x14ac:dyDescent="0.25">
      <c r="A260" s="115" t="s">
        <v>278</v>
      </c>
      <c r="B260" s="59">
        <v>-129.29</v>
      </c>
      <c r="C260" s="59">
        <v>0</v>
      </c>
      <c r="D260" s="59">
        <v>0</v>
      </c>
      <c r="E260" s="59">
        <v>0</v>
      </c>
      <c r="F260" s="59">
        <v>0</v>
      </c>
      <c r="G260" s="59">
        <f t="shared" si="80"/>
        <v>-129.29</v>
      </c>
      <c r="H260" s="59">
        <f t="shared" si="80"/>
        <v>0</v>
      </c>
      <c r="I260" s="59">
        <f t="shared" si="81"/>
        <v>-129.29</v>
      </c>
    </row>
    <row r="261" spans="1:9" x14ac:dyDescent="0.25">
      <c r="A261" s="115" t="s">
        <v>279</v>
      </c>
      <c r="B261" s="134">
        <v>0</v>
      </c>
      <c r="C261" s="134">
        <v>0</v>
      </c>
      <c r="D261" s="134">
        <v>0</v>
      </c>
      <c r="E261" s="134">
        <v>0</v>
      </c>
      <c r="F261" s="134">
        <v>0</v>
      </c>
      <c r="G261" s="134">
        <f t="shared" si="80"/>
        <v>0</v>
      </c>
      <c r="H261" s="134">
        <f t="shared" si="80"/>
        <v>0</v>
      </c>
      <c r="I261" s="134">
        <f t="shared" si="81"/>
        <v>0</v>
      </c>
    </row>
    <row r="262" spans="1:9" x14ac:dyDescent="0.25">
      <c r="A262" s="115" t="s">
        <v>280</v>
      </c>
      <c r="B262" s="59">
        <f t="shared" ref="B262:F262" si="82">SUM(B256:B261)</f>
        <v>-2740210.0200000005</v>
      </c>
      <c r="C262" s="59">
        <f t="shared" si="82"/>
        <v>726631.66</v>
      </c>
      <c r="D262" s="59">
        <f t="shared" si="82"/>
        <v>0</v>
      </c>
      <c r="E262" s="59">
        <f t="shared" si="82"/>
        <v>0</v>
      </c>
      <c r="F262" s="59">
        <f t="shared" si="82"/>
        <v>0</v>
      </c>
      <c r="G262" s="59">
        <f t="shared" ref="G262:I262" si="83">SUM(G256:G261)</f>
        <v>-2740210.0200000005</v>
      </c>
      <c r="H262" s="59">
        <f t="shared" si="83"/>
        <v>726631.66</v>
      </c>
      <c r="I262" s="59">
        <f t="shared" si="83"/>
        <v>-2013578.36</v>
      </c>
    </row>
    <row r="263" spans="1:9" x14ac:dyDescent="0.25">
      <c r="A263" s="58" t="s">
        <v>281</v>
      </c>
      <c r="B263" s="59"/>
      <c r="C263" s="59"/>
      <c r="D263" s="59"/>
      <c r="E263" s="59"/>
      <c r="F263" s="59"/>
      <c r="G263" s="59"/>
      <c r="H263" s="59"/>
      <c r="I263" s="59"/>
    </row>
    <row r="264" spans="1:9" x14ac:dyDescent="0.25">
      <c r="A264" s="115" t="s">
        <v>282</v>
      </c>
      <c r="B264" s="59">
        <v>9911337.3900000006</v>
      </c>
      <c r="C264" s="59">
        <v>0</v>
      </c>
      <c r="D264" s="59">
        <v>0</v>
      </c>
      <c r="E264" s="59">
        <v>0</v>
      </c>
      <c r="F264" s="59">
        <v>0</v>
      </c>
      <c r="G264" s="59">
        <f t="shared" ref="G264:H265" si="84">B264+E264</f>
        <v>9911337.3900000006</v>
      </c>
      <c r="H264" s="59">
        <f t="shared" si="84"/>
        <v>0</v>
      </c>
      <c r="I264" s="59">
        <f t="shared" ref="I264:I265" si="85">SUM(G264:H264)</f>
        <v>9911337.3900000006</v>
      </c>
    </row>
    <row r="265" spans="1:9" x14ac:dyDescent="0.25">
      <c r="A265" s="115" t="s">
        <v>283</v>
      </c>
      <c r="B265" s="134">
        <v>4001799.32</v>
      </c>
      <c r="C265" s="134">
        <v>0</v>
      </c>
      <c r="D265" s="134">
        <v>0</v>
      </c>
      <c r="E265" s="134">
        <v>0</v>
      </c>
      <c r="F265" s="134">
        <v>0</v>
      </c>
      <c r="G265" s="134">
        <f t="shared" si="84"/>
        <v>4001799.32</v>
      </c>
      <c r="H265" s="134">
        <f t="shared" si="84"/>
        <v>0</v>
      </c>
      <c r="I265" s="134">
        <f t="shared" si="85"/>
        <v>4001799.32</v>
      </c>
    </row>
    <row r="266" spans="1:9" x14ac:dyDescent="0.25">
      <c r="A266" s="115" t="s">
        <v>284</v>
      </c>
      <c r="B266" s="59">
        <f t="shared" ref="B266:F266" si="86">SUM(B264:B265)</f>
        <v>13913136.710000001</v>
      </c>
      <c r="C266" s="59">
        <f t="shared" si="86"/>
        <v>0</v>
      </c>
      <c r="D266" s="59">
        <f t="shared" si="86"/>
        <v>0</v>
      </c>
      <c r="E266" s="59">
        <f t="shared" si="86"/>
        <v>0</v>
      </c>
      <c r="F266" s="59">
        <f t="shared" si="86"/>
        <v>0</v>
      </c>
      <c r="G266" s="59">
        <f t="shared" ref="G266:I266" si="87">SUM(G264:G265)</f>
        <v>13913136.710000001</v>
      </c>
      <c r="H266" s="59">
        <f t="shared" si="87"/>
        <v>0</v>
      </c>
      <c r="I266" s="59">
        <f t="shared" si="87"/>
        <v>13913136.710000001</v>
      </c>
    </row>
    <row r="267" spans="1:9" ht="15.75" thickBot="1" x14ac:dyDescent="0.3">
      <c r="A267" s="115" t="s">
        <v>285</v>
      </c>
      <c r="B267" s="139">
        <f t="shared" ref="B267:F267" si="88">B246+B251+B254+B262+B266</f>
        <v>44368296.840000004</v>
      </c>
      <c r="C267" s="139">
        <f t="shared" si="88"/>
        <v>10506114.959999999</v>
      </c>
      <c r="D267" s="139">
        <f t="shared" si="88"/>
        <v>10762756.48</v>
      </c>
      <c r="E267" s="139">
        <f t="shared" si="88"/>
        <v>7123868.5099999998</v>
      </c>
      <c r="F267" s="139">
        <f t="shared" si="88"/>
        <v>3638887.9699999997</v>
      </c>
      <c r="G267" s="139">
        <f t="shared" ref="G267:I267" si="89">G246+G251+G254+G262+G266</f>
        <v>51492165.350000001</v>
      </c>
      <c r="H267" s="139">
        <f t="shared" si="89"/>
        <v>14145002.93</v>
      </c>
      <c r="I267" s="139">
        <f t="shared" si="89"/>
        <v>65637168.280000009</v>
      </c>
    </row>
    <row r="268" spans="1:9" ht="15.75" thickTop="1" x14ac:dyDescent="0.25">
      <c r="A268" s="115" t="s">
        <v>286</v>
      </c>
      <c r="B268" s="140"/>
      <c r="C268" s="140"/>
      <c r="D268" s="140"/>
      <c r="E268" s="140"/>
      <c r="F268" s="140"/>
      <c r="G268" s="140"/>
      <c r="H268" s="140"/>
      <c r="I268" s="140"/>
    </row>
    <row r="269" spans="1:9" x14ac:dyDescent="0.25">
      <c r="A269" s="58" t="s">
        <v>287</v>
      </c>
      <c r="B269" s="132"/>
      <c r="C269" s="132"/>
      <c r="D269" s="132"/>
      <c r="E269" s="132"/>
      <c r="F269" s="132"/>
      <c r="G269" s="132"/>
      <c r="H269" s="132"/>
      <c r="I269" s="132"/>
    </row>
    <row r="270" spans="1:9" x14ac:dyDescent="0.25">
      <c r="A270" s="115" t="s">
        <v>288</v>
      </c>
      <c r="B270" s="134">
        <v>18481870.010000002</v>
      </c>
      <c r="C270" s="134">
        <v>7490462.96</v>
      </c>
      <c r="D270" s="134">
        <v>582991.89</v>
      </c>
      <c r="E270" s="134">
        <v>374806.36</v>
      </c>
      <c r="F270" s="134">
        <v>208185.53</v>
      </c>
      <c r="G270" s="134">
        <f t="shared" ref="G270:H270" si="90">B270+E270</f>
        <v>18856676.370000001</v>
      </c>
      <c r="H270" s="134">
        <f t="shared" si="90"/>
        <v>7698648.4900000002</v>
      </c>
      <c r="I270" s="134">
        <f t="shared" ref="I270" si="91">SUM(G270:H270)</f>
        <v>26555324.859999999</v>
      </c>
    </row>
    <row r="271" spans="1:9" x14ac:dyDescent="0.25">
      <c r="A271" s="115" t="s">
        <v>289</v>
      </c>
      <c r="B271" s="59">
        <f t="shared" ref="B271:F271" si="92">SUM(B270)</f>
        <v>18481870.010000002</v>
      </c>
      <c r="C271" s="59">
        <f t="shared" si="92"/>
        <v>7490462.96</v>
      </c>
      <c r="D271" s="59">
        <f t="shared" si="92"/>
        <v>582991.89</v>
      </c>
      <c r="E271" s="59">
        <f t="shared" si="92"/>
        <v>374806.36</v>
      </c>
      <c r="F271" s="59">
        <f t="shared" si="92"/>
        <v>208185.53</v>
      </c>
      <c r="G271" s="59">
        <f>SUM(G270)</f>
        <v>18856676.370000001</v>
      </c>
      <c r="H271" s="59">
        <f t="shared" ref="H271:I271" si="93">SUM(H270)</f>
        <v>7698648.4900000002</v>
      </c>
      <c r="I271" s="59">
        <f t="shared" si="93"/>
        <v>26555324.859999999</v>
      </c>
    </row>
    <row r="272" spans="1:9" x14ac:dyDescent="0.25">
      <c r="A272" s="58" t="s">
        <v>290</v>
      </c>
      <c r="B272" s="132"/>
      <c r="C272" s="132"/>
      <c r="D272" s="132"/>
      <c r="E272" s="132"/>
      <c r="F272" s="132"/>
      <c r="G272" s="132"/>
      <c r="H272" s="132"/>
      <c r="I272" s="132"/>
    </row>
    <row r="273" spans="1:9" x14ac:dyDescent="0.25">
      <c r="A273" s="115"/>
      <c r="B273" s="59"/>
      <c r="C273" s="59"/>
      <c r="D273" s="59"/>
      <c r="E273" s="59"/>
      <c r="F273" s="59"/>
      <c r="G273" s="59"/>
      <c r="H273" s="59"/>
      <c r="I273" s="59"/>
    </row>
    <row r="274" spans="1:9" x14ac:dyDescent="0.25">
      <c r="A274" s="115" t="s">
        <v>291</v>
      </c>
      <c r="B274" s="59">
        <v>27027.56</v>
      </c>
      <c r="C274" s="59">
        <v>0</v>
      </c>
      <c r="D274" s="59">
        <v>0</v>
      </c>
      <c r="E274" s="59">
        <v>0</v>
      </c>
      <c r="F274" s="59">
        <v>0</v>
      </c>
      <c r="G274" s="59">
        <f t="shared" ref="G274:H275" si="94">B274+E274</f>
        <v>27027.56</v>
      </c>
      <c r="H274" s="59">
        <f t="shared" si="94"/>
        <v>0</v>
      </c>
      <c r="I274" s="59">
        <f t="shared" ref="I274:I275" si="95">SUM(G274:H274)</f>
        <v>27027.56</v>
      </c>
    </row>
    <row r="275" spans="1:9" x14ac:dyDescent="0.25">
      <c r="A275" s="115" t="s">
        <v>291</v>
      </c>
      <c r="B275" s="134">
        <v>6534647.6799999997</v>
      </c>
      <c r="C275" s="134">
        <v>1209001</v>
      </c>
      <c r="D275" s="134">
        <v>0</v>
      </c>
      <c r="E275" s="134">
        <v>0</v>
      </c>
      <c r="F275" s="134">
        <v>0</v>
      </c>
      <c r="G275" s="134">
        <f t="shared" si="94"/>
        <v>6534647.6799999997</v>
      </c>
      <c r="H275" s="134">
        <f t="shared" si="94"/>
        <v>1209001</v>
      </c>
      <c r="I275" s="134">
        <f t="shared" si="95"/>
        <v>7743648.6799999997</v>
      </c>
    </row>
    <row r="276" spans="1:9" x14ac:dyDescent="0.25">
      <c r="A276" s="115" t="s">
        <v>292</v>
      </c>
      <c r="B276" s="59">
        <f t="shared" ref="B276:F276" si="96">SUM(B273:B275)</f>
        <v>6561675.2399999993</v>
      </c>
      <c r="C276" s="59">
        <f t="shared" si="96"/>
        <v>1209001</v>
      </c>
      <c r="D276" s="59">
        <f t="shared" si="96"/>
        <v>0</v>
      </c>
      <c r="E276" s="59">
        <f t="shared" si="96"/>
        <v>0</v>
      </c>
      <c r="F276" s="59">
        <f t="shared" si="96"/>
        <v>0</v>
      </c>
      <c r="G276" s="59">
        <f t="shared" ref="G276:H276" si="97">SUM(G273:G275)</f>
        <v>6561675.2399999993</v>
      </c>
      <c r="H276" s="59">
        <f t="shared" si="97"/>
        <v>1209001</v>
      </c>
      <c r="I276" s="59">
        <f>SUM(I273:I275)</f>
        <v>7770676.2399999993</v>
      </c>
    </row>
    <row r="277" spans="1:9" x14ac:dyDescent="0.25">
      <c r="A277" s="58" t="s">
        <v>293</v>
      </c>
      <c r="B277" s="132"/>
      <c r="C277" s="132"/>
      <c r="D277" s="132"/>
      <c r="E277" s="132"/>
      <c r="F277" s="132"/>
      <c r="G277" s="132"/>
      <c r="H277" s="132"/>
      <c r="I277" s="132"/>
    </row>
    <row r="278" spans="1:9" x14ac:dyDescent="0.25">
      <c r="A278" s="115" t="s">
        <v>294</v>
      </c>
      <c r="B278" s="59">
        <v>6584714.2400000002</v>
      </c>
      <c r="C278" s="59">
        <v>2316445.59</v>
      </c>
      <c r="D278" s="59">
        <v>0</v>
      </c>
      <c r="E278" s="59">
        <v>0</v>
      </c>
      <c r="F278" s="59">
        <v>0</v>
      </c>
      <c r="G278" s="59">
        <f t="shared" ref="G278:H280" si="98">B278+E278</f>
        <v>6584714.2400000002</v>
      </c>
      <c r="H278" s="59">
        <f t="shared" si="98"/>
        <v>2316445.59</v>
      </c>
      <c r="I278" s="59">
        <f t="shared" ref="I278:I280" si="99">SUM(G278:H278)</f>
        <v>8901159.8300000001</v>
      </c>
    </row>
    <row r="279" spans="1:9" x14ac:dyDescent="0.25">
      <c r="A279" s="115" t="s">
        <v>295</v>
      </c>
      <c r="B279" s="59">
        <v>-8637043.3200000003</v>
      </c>
      <c r="C279" s="59">
        <v>-1368252.94</v>
      </c>
      <c r="D279" s="59">
        <v>0</v>
      </c>
      <c r="E279" s="59">
        <v>0</v>
      </c>
      <c r="F279" s="59">
        <v>0</v>
      </c>
      <c r="G279" s="59">
        <f t="shared" si="98"/>
        <v>-8637043.3200000003</v>
      </c>
      <c r="H279" s="59">
        <f t="shared" si="98"/>
        <v>-1368252.94</v>
      </c>
      <c r="I279" s="59">
        <f t="shared" si="99"/>
        <v>-10005296.26</v>
      </c>
    </row>
    <row r="280" spans="1:9" x14ac:dyDescent="0.25">
      <c r="A280" s="115" t="s">
        <v>296</v>
      </c>
      <c r="B280" s="134">
        <v>0</v>
      </c>
      <c r="C280" s="134">
        <v>0</v>
      </c>
      <c r="D280" s="134">
        <v>0</v>
      </c>
      <c r="E280" s="134">
        <v>0</v>
      </c>
      <c r="F280" s="134">
        <v>0</v>
      </c>
      <c r="G280" s="134">
        <f t="shared" si="98"/>
        <v>0</v>
      </c>
      <c r="H280" s="134">
        <f t="shared" si="98"/>
        <v>0</v>
      </c>
      <c r="I280" s="134">
        <f t="shared" si="99"/>
        <v>0</v>
      </c>
    </row>
    <row r="281" spans="1:9" x14ac:dyDescent="0.25">
      <c r="A281" s="115" t="s">
        <v>297</v>
      </c>
      <c r="B281" s="59">
        <f t="shared" ref="B281:F281" si="100">SUM(B278:B280)</f>
        <v>-2052329.08</v>
      </c>
      <c r="C281" s="59">
        <f t="shared" si="100"/>
        <v>948192.64999999991</v>
      </c>
      <c r="D281" s="59">
        <f t="shared" si="100"/>
        <v>0</v>
      </c>
      <c r="E281" s="59">
        <f t="shared" si="100"/>
        <v>0</v>
      </c>
      <c r="F281" s="59">
        <f t="shared" si="100"/>
        <v>0</v>
      </c>
      <c r="G281" s="59">
        <f t="shared" ref="G281:I281" si="101">SUM(G278:G280)</f>
        <v>-2052329.08</v>
      </c>
      <c r="H281" s="59">
        <f t="shared" si="101"/>
        <v>948192.64999999991</v>
      </c>
      <c r="I281" s="59">
        <f t="shared" si="101"/>
        <v>-1104136.4299999997</v>
      </c>
    </row>
    <row r="282" spans="1:9" x14ac:dyDescent="0.25">
      <c r="A282" s="130"/>
      <c r="B282" s="134"/>
      <c r="C282" s="134"/>
      <c r="D282" s="134"/>
      <c r="E282" s="134"/>
      <c r="F282" s="134"/>
      <c r="G282" s="134"/>
      <c r="H282" s="134"/>
      <c r="I282" s="134"/>
    </row>
    <row r="283" spans="1:9" ht="15.75" thickBot="1" x14ac:dyDescent="0.3">
      <c r="A283" s="114" t="s">
        <v>6</v>
      </c>
      <c r="B283" s="137">
        <f t="shared" ref="B283:F283" si="102">B65-B240-B267-B271-B276-B281</f>
        <v>28583690.210000023</v>
      </c>
      <c r="C283" s="137">
        <f t="shared" si="102"/>
        <v>19112366.110000007</v>
      </c>
      <c r="D283" s="137">
        <f t="shared" si="102"/>
        <v>-26280416.25</v>
      </c>
      <c r="E283" s="137">
        <f t="shared" si="102"/>
        <v>-17008356.109999999</v>
      </c>
      <c r="F283" s="137">
        <f t="shared" si="102"/>
        <v>-9272060.1399999987</v>
      </c>
      <c r="G283" s="137">
        <f t="shared" ref="G283:I283" si="103">G65-G240-G267-G271-G276-G281</f>
        <v>11575334.100000018</v>
      </c>
      <c r="H283" s="137">
        <f t="shared" si="103"/>
        <v>9840305.9700000063</v>
      </c>
      <c r="I283" s="137">
        <f t="shared" si="103"/>
        <v>21415640.069999989</v>
      </c>
    </row>
    <row r="284" spans="1:9" ht="15.75" thickTop="1" x14ac:dyDescent="0.25">
      <c r="A284" s="130"/>
      <c r="B284" s="132"/>
      <c r="C284" s="132"/>
      <c r="D284" s="132"/>
      <c r="E284" s="132"/>
      <c r="F284" s="132"/>
      <c r="G284" s="132"/>
      <c r="H284" s="132"/>
      <c r="I284" s="132"/>
    </row>
    <row r="285" spans="1:9" x14ac:dyDescent="0.25">
      <c r="A285" s="114" t="s">
        <v>5</v>
      </c>
      <c r="B285" s="132"/>
      <c r="C285" s="132"/>
      <c r="D285" s="132"/>
      <c r="E285" s="132"/>
      <c r="F285" s="132"/>
      <c r="G285" s="132"/>
      <c r="H285" s="132"/>
      <c r="I285" s="132"/>
    </row>
    <row r="286" spans="1:9" x14ac:dyDescent="0.25">
      <c r="A286" s="58" t="s">
        <v>298</v>
      </c>
      <c r="B286" s="132"/>
      <c r="C286" s="132"/>
      <c r="D286" s="132"/>
      <c r="E286" s="132"/>
      <c r="F286" s="132"/>
      <c r="G286" s="132"/>
      <c r="H286" s="132"/>
      <c r="I286" s="132"/>
    </row>
    <row r="287" spans="1:9" x14ac:dyDescent="0.25">
      <c r="A287" s="115" t="s">
        <v>299</v>
      </c>
      <c r="B287" s="59">
        <v>40395.449999999997</v>
      </c>
      <c r="C287" s="59">
        <v>0</v>
      </c>
      <c r="D287" s="59">
        <v>0</v>
      </c>
      <c r="E287" s="59">
        <v>0</v>
      </c>
      <c r="F287" s="59">
        <v>0</v>
      </c>
      <c r="G287" s="59">
        <f t="shared" ref="G287:H310" si="104">B287+E287</f>
        <v>40395.449999999997</v>
      </c>
      <c r="H287" s="59">
        <f t="shared" si="104"/>
        <v>0</v>
      </c>
      <c r="I287" s="59">
        <f t="shared" ref="I287:I310" si="105">SUM(G287:H287)</f>
        <v>40395.449999999997</v>
      </c>
    </row>
    <row r="288" spans="1:9" x14ac:dyDescent="0.25">
      <c r="A288" s="115" t="s">
        <v>300</v>
      </c>
      <c r="B288" s="59">
        <v>0</v>
      </c>
      <c r="C288" s="59">
        <v>0</v>
      </c>
      <c r="D288" s="59">
        <v>-5016916.51</v>
      </c>
      <c r="E288" s="59">
        <v>-3320697.04</v>
      </c>
      <c r="F288" s="59">
        <v>-1696219.47</v>
      </c>
      <c r="G288" s="59">
        <f t="shared" si="104"/>
        <v>-3320697.04</v>
      </c>
      <c r="H288" s="59">
        <f t="shared" si="104"/>
        <v>-1696219.47</v>
      </c>
      <c r="I288" s="59">
        <f t="shared" si="105"/>
        <v>-5016916.51</v>
      </c>
    </row>
    <row r="289" spans="1:9" x14ac:dyDescent="0.25">
      <c r="A289" s="115" t="s">
        <v>301</v>
      </c>
      <c r="B289" s="59">
        <v>0</v>
      </c>
      <c r="C289" s="59">
        <v>0</v>
      </c>
      <c r="D289" s="59">
        <v>-377121.41</v>
      </c>
      <c r="E289" s="59">
        <v>-249616.66</v>
      </c>
      <c r="F289" s="59">
        <v>-127504.75</v>
      </c>
      <c r="G289" s="59">
        <f t="shared" si="104"/>
        <v>-249616.66</v>
      </c>
      <c r="H289" s="59">
        <f t="shared" si="104"/>
        <v>-127504.75</v>
      </c>
      <c r="I289" s="59">
        <f t="shared" si="105"/>
        <v>-377121.41000000003</v>
      </c>
    </row>
    <row r="290" spans="1:9" x14ac:dyDescent="0.25">
      <c r="A290" s="115" t="s">
        <v>302</v>
      </c>
      <c r="B290" s="59">
        <v>0</v>
      </c>
      <c r="C290" s="59">
        <v>0</v>
      </c>
      <c r="D290" s="59">
        <v>0</v>
      </c>
      <c r="E290" s="59">
        <v>0</v>
      </c>
      <c r="F290" s="59">
        <v>0</v>
      </c>
      <c r="G290" s="59">
        <f t="shared" si="104"/>
        <v>0</v>
      </c>
      <c r="H290" s="59">
        <f t="shared" si="104"/>
        <v>0</v>
      </c>
      <c r="I290" s="59">
        <f t="shared" si="105"/>
        <v>0</v>
      </c>
    </row>
    <row r="291" spans="1:9" x14ac:dyDescent="0.25">
      <c r="A291" s="115" t="s">
        <v>303</v>
      </c>
      <c r="B291" s="59">
        <v>0</v>
      </c>
      <c r="C291" s="59">
        <v>0</v>
      </c>
      <c r="D291" s="59">
        <v>-25500.23</v>
      </c>
      <c r="E291" s="59">
        <v>-16878.599999999999</v>
      </c>
      <c r="F291" s="59">
        <v>-8621.6299999999992</v>
      </c>
      <c r="G291" s="59">
        <f t="shared" si="104"/>
        <v>-16878.599999999999</v>
      </c>
      <c r="H291" s="59">
        <f t="shared" si="104"/>
        <v>-8621.6299999999992</v>
      </c>
      <c r="I291" s="59">
        <f t="shared" si="105"/>
        <v>-25500.229999999996</v>
      </c>
    </row>
    <row r="292" spans="1:9" x14ac:dyDescent="0.25">
      <c r="A292" s="115" t="s">
        <v>304</v>
      </c>
      <c r="B292" s="59">
        <v>0</v>
      </c>
      <c r="C292" s="59">
        <v>0</v>
      </c>
      <c r="D292" s="59">
        <v>23028.720000000001</v>
      </c>
      <c r="E292" s="59">
        <v>15242.7</v>
      </c>
      <c r="F292" s="59">
        <v>7786.02</v>
      </c>
      <c r="G292" s="59">
        <f t="shared" si="104"/>
        <v>15242.7</v>
      </c>
      <c r="H292" s="59">
        <f t="shared" si="104"/>
        <v>7786.02</v>
      </c>
      <c r="I292" s="59">
        <f t="shared" si="105"/>
        <v>23028.720000000001</v>
      </c>
    </row>
    <row r="293" spans="1:9" x14ac:dyDescent="0.25">
      <c r="A293" s="115" t="s">
        <v>305</v>
      </c>
      <c r="B293" s="59">
        <v>0</v>
      </c>
      <c r="C293" s="59">
        <v>0</v>
      </c>
      <c r="D293" s="59">
        <v>-488377.06</v>
      </c>
      <c r="E293" s="59">
        <v>-323256.77</v>
      </c>
      <c r="F293" s="59">
        <v>-165120.29</v>
      </c>
      <c r="G293" s="59">
        <f t="shared" si="104"/>
        <v>-323256.77</v>
      </c>
      <c r="H293" s="59">
        <f t="shared" si="104"/>
        <v>-165120.29</v>
      </c>
      <c r="I293" s="59">
        <f t="shared" si="105"/>
        <v>-488377.06000000006</v>
      </c>
    </row>
    <row r="294" spans="1:9" x14ac:dyDescent="0.25">
      <c r="A294" s="115" t="s">
        <v>306</v>
      </c>
      <c r="B294" s="59">
        <v>0</v>
      </c>
      <c r="C294" s="59">
        <v>0</v>
      </c>
      <c r="D294" s="59">
        <v>0</v>
      </c>
      <c r="E294" s="59">
        <v>0</v>
      </c>
      <c r="F294" s="59">
        <v>0</v>
      </c>
      <c r="G294" s="59">
        <f t="shared" si="104"/>
        <v>0</v>
      </c>
      <c r="H294" s="59">
        <f t="shared" si="104"/>
        <v>0</v>
      </c>
      <c r="I294" s="59">
        <f t="shared" si="105"/>
        <v>0</v>
      </c>
    </row>
    <row r="295" spans="1:9" x14ac:dyDescent="0.25">
      <c r="A295" s="115" t="s">
        <v>307</v>
      </c>
      <c r="B295" s="59">
        <v>0</v>
      </c>
      <c r="C295" s="59">
        <v>0</v>
      </c>
      <c r="D295" s="59">
        <v>2608648.52</v>
      </c>
      <c r="E295" s="59">
        <v>1726664.46</v>
      </c>
      <c r="F295" s="59">
        <v>881984.06</v>
      </c>
      <c r="G295" s="59">
        <f t="shared" si="104"/>
        <v>1726664.46</v>
      </c>
      <c r="H295" s="59">
        <f t="shared" si="104"/>
        <v>881984.06</v>
      </c>
      <c r="I295" s="59">
        <f t="shared" si="105"/>
        <v>2608648.52</v>
      </c>
    </row>
    <row r="296" spans="1:9" x14ac:dyDescent="0.25">
      <c r="A296" s="115" t="s">
        <v>308</v>
      </c>
      <c r="B296" s="59">
        <v>0</v>
      </c>
      <c r="C296" s="59">
        <v>0</v>
      </c>
      <c r="D296" s="59">
        <v>-2800</v>
      </c>
      <c r="E296" s="59">
        <v>-1853.32</v>
      </c>
      <c r="F296" s="59">
        <v>-946.68</v>
      </c>
      <c r="G296" s="59">
        <f t="shared" si="104"/>
        <v>-1853.32</v>
      </c>
      <c r="H296" s="59">
        <f t="shared" si="104"/>
        <v>-946.68</v>
      </c>
      <c r="I296" s="59">
        <f t="shared" si="105"/>
        <v>-2800</v>
      </c>
    </row>
    <row r="297" spans="1:9" x14ac:dyDescent="0.25">
      <c r="A297" s="115" t="s">
        <v>309</v>
      </c>
      <c r="B297" s="59">
        <v>0</v>
      </c>
      <c r="C297" s="59">
        <v>0</v>
      </c>
      <c r="D297" s="59">
        <v>0</v>
      </c>
      <c r="E297" s="59">
        <v>0</v>
      </c>
      <c r="F297" s="59">
        <v>0</v>
      </c>
      <c r="G297" s="59">
        <f t="shared" si="104"/>
        <v>0</v>
      </c>
      <c r="H297" s="59">
        <f t="shared" si="104"/>
        <v>0</v>
      </c>
      <c r="I297" s="59">
        <f t="shared" si="105"/>
        <v>0</v>
      </c>
    </row>
    <row r="298" spans="1:9" x14ac:dyDescent="0.25">
      <c r="A298" s="115" t="s">
        <v>310</v>
      </c>
      <c r="B298" s="59">
        <v>113158.68</v>
      </c>
      <c r="C298" s="59">
        <v>11111.32</v>
      </c>
      <c r="D298" s="59">
        <v>-1313592.3700000001</v>
      </c>
      <c r="E298" s="59">
        <v>-869466.78</v>
      </c>
      <c r="F298" s="59">
        <v>-444125.59</v>
      </c>
      <c r="G298" s="59">
        <f t="shared" si="104"/>
        <v>-756308.10000000009</v>
      </c>
      <c r="H298" s="59">
        <f t="shared" si="104"/>
        <v>-433014.27</v>
      </c>
      <c r="I298" s="59">
        <f t="shared" si="105"/>
        <v>-1189322.3700000001</v>
      </c>
    </row>
    <row r="299" spans="1:9" x14ac:dyDescent="0.25">
      <c r="A299" s="115" t="s">
        <v>311</v>
      </c>
      <c r="B299" s="59">
        <v>-469670.15</v>
      </c>
      <c r="C299" s="59">
        <v>-627287.02</v>
      </c>
      <c r="D299" s="59">
        <v>-139630.89000000001</v>
      </c>
      <c r="E299" s="59">
        <v>-92421.69</v>
      </c>
      <c r="F299" s="59">
        <v>-47209.2</v>
      </c>
      <c r="G299" s="59">
        <f t="shared" si="104"/>
        <v>-562091.84000000008</v>
      </c>
      <c r="H299" s="59">
        <f t="shared" si="104"/>
        <v>-674496.22</v>
      </c>
      <c r="I299" s="59">
        <f t="shared" si="105"/>
        <v>-1236588.06</v>
      </c>
    </row>
    <row r="300" spans="1:9" x14ac:dyDescent="0.25">
      <c r="A300" s="115" t="s">
        <v>312</v>
      </c>
      <c r="B300" s="59">
        <v>-2503.5</v>
      </c>
      <c r="C300" s="59">
        <v>0</v>
      </c>
      <c r="D300" s="59">
        <v>-864.73</v>
      </c>
      <c r="E300" s="59">
        <v>-572.36</v>
      </c>
      <c r="F300" s="59">
        <v>-292.37</v>
      </c>
      <c r="G300" s="59">
        <f t="shared" si="104"/>
        <v>-3075.86</v>
      </c>
      <c r="H300" s="59">
        <f t="shared" si="104"/>
        <v>-292.37</v>
      </c>
      <c r="I300" s="59">
        <f t="shared" si="105"/>
        <v>-3368.23</v>
      </c>
    </row>
    <row r="301" spans="1:9" x14ac:dyDescent="0.25">
      <c r="A301" s="115" t="s">
        <v>313</v>
      </c>
      <c r="B301" s="59">
        <v>0</v>
      </c>
      <c r="C301" s="59">
        <v>0</v>
      </c>
      <c r="D301" s="59">
        <v>0</v>
      </c>
      <c r="E301" s="59">
        <v>0</v>
      </c>
      <c r="F301" s="59">
        <v>0</v>
      </c>
      <c r="G301" s="59">
        <f t="shared" si="104"/>
        <v>0</v>
      </c>
      <c r="H301" s="59">
        <f t="shared" si="104"/>
        <v>0</v>
      </c>
      <c r="I301" s="59">
        <f t="shared" si="105"/>
        <v>0</v>
      </c>
    </row>
    <row r="302" spans="1:9" x14ac:dyDescent="0.25">
      <c r="A302" s="115" t="s">
        <v>314</v>
      </c>
      <c r="B302" s="59">
        <v>0</v>
      </c>
      <c r="C302" s="59">
        <v>0</v>
      </c>
      <c r="D302" s="59">
        <v>0</v>
      </c>
      <c r="E302" s="59">
        <v>0</v>
      </c>
      <c r="F302" s="59">
        <v>0</v>
      </c>
      <c r="G302" s="59">
        <f t="shared" si="104"/>
        <v>0</v>
      </c>
      <c r="H302" s="59">
        <f t="shared" si="104"/>
        <v>0</v>
      </c>
      <c r="I302" s="59">
        <f t="shared" si="105"/>
        <v>0</v>
      </c>
    </row>
    <row r="303" spans="1:9" x14ac:dyDescent="0.25">
      <c r="A303" s="115" t="s">
        <v>315</v>
      </c>
      <c r="B303" s="59">
        <v>-884131.23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104"/>
        <v>-884131.23</v>
      </c>
      <c r="H303" s="59">
        <f t="shared" si="104"/>
        <v>0</v>
      </c>
      <c r="I303" s="59">
        <f t="shared" si="105"/>
        <v>-884131.23</v>
      </c>
    </row>
    <row r="304" spans="1:9" x14ac:dyDescent="0.25">
      <c r="A304" s="115" t="s">
        <v>316</v>
      </c>
      <c r="B304" s="59">
        <v>0</v>
      </c>
      <c r="C304" s="59">
        <v>0</v>
      </c>
      <c r="D304" s="59">
        <v>0</v>
      </c>
      <c r="E304" s="59">
        <v>0</v>
      </c>
      <c r="F304" s="59">
        <v>0</v>
      </c>
      <c r="G304" s="59">
        <f t="shared" si="104"/>
        <v>0</v>
      </c>
      <c r="H304" s="59">
        <f t="shared" si="104"/>
        <v>0</v>
      </c>
      <c r="I304" s="59">
        <f t="shared" si="105"/>
        <v>0</v>
      </c>
    </row>
    <row r="305" spans="1:9" x14ac:dyDescent="0.25">
      <c r="A305" s="115" t="s">
        <v>317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104"/>
        <v>0</v>
      </c>
      <c r="H305" s="59">
        <f t="shared" si="104"/>
        <v>0</v>
      </c>
      <c r="I305" s="59">
        <f t="shared" si="105"/>
        <v>0</v>
      </c>
    </row>
    <row r="306" spans="1:9" x14ac:dyDescent="0.25">
      <c r="A306" s="115" t="s">
        <v>318</v>
      </c>
      <c r="B306" s="59">
        <v>2000</v>
      </c>
      <c r="C306" s="59">
        <v>0</v>
      </c>
      <c r="D306" s="59">
        <v>1722.59</v>
      </c>
      <c r="E306" s="59">
        <v>1140.17</v>
      </c>
      <c r="F306" s="59">
        <v>582.41999999999996</v>
      </c>
      <c r="G306" s="59">
        <f t="shared" si="104"/>
        <v>3140.17</v>
      </c>
      <c r="H306" s="59">
        <f t="shared" si="104"/>
        <v>582.41999999999996</v>
      </c>
      <c r="I306" s="59">
        <f t="shared" si="105"/>
        <v>3722.59</v>
      </c>
    </row>
    <row r="307" spans="1:9" x14ac:dyDescent="0.25">
      <c r="A307" s="115" t="s">
        <v>319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104"/>
        <v>0</v>
      </c>
      <c r="H307" s="59">
        <f t="shared" si="104"/>
        <v>0</v>
      </c>
      <c r="I307" s="59">
        <f t="shared" si="105"/>
        <v>0</v>
      </c>
    </row>
    <row r="308" spans="1:9" x14ac:dyDescent="0.25">
      <c r="A308" s="115" t="s">
        <v>320</v>
      </c>
      <c r="B308" s="59">
        <v>0</v>
      </c>
      <c r="C308" s="59">
        <v>0</v>
      </c>
      <c r="D308" s="59">
        <v>0</v>
      </c>
      <c r="E308" s="59">
        <v>0</v>
      </c>
      <c r="F308" s="59">
        <v>0</v>
      </c>
      <c r="G308" s="59">
        <f t="shared" si="104"/>
        <v>0</v>
      </c>
      <c r="H308" s="59">
        <f t="shared" si="104"/>
        <v>0</v>
      </c>
      <c r="I308" s="59">
        <f t="shared" si="105"/>
        <v>0</v>
      </c>
    </row>
    <row r="309" spans="1:9" x14ac:dyDescent="0.25">
      <c r="A309" s="115" t="s">
        <v>321</v>
      </c>
      <c r="B309" s="59">
        <v>11604.05</v>
      </c>
      <c r="C309" s="59">
        <v>5927.41</v>
      </c>
      <c r="D309" s="59">
        <v>352855.39</v>
      </c>
      <c r="E309" s="59">
        <v>233554.86</v>
      </c>
      <c r="F309" s="59">
        <v>119300.53</v>
      </c>
      <c r="G309" s="59">
        <f t="shared" si="104"/>
        <v>245158.90999999997</v>
      </c>
      <c r="H309" s="59">
        <f t="shared" si="104"/>
        <v>125227.94</v>
      </c>
      <c r="I309" s="59">
        <f t="shared" si="105"/>
        <v>370386.85</v>
      </c>
    </row>
    <row r="310" spans="1:9" x14ac:dyDescent="0.25">
      <c r="A310" s="115" t="s">
        <v>322</v>
      </c>
      <c r="B310" s="134">
        <v>0</v>
      </c>
      <c r="C310" s="134">
        <v>0</v>
      </c>
      <c r="D310" s="134">
        <v>533614.52</v>
      </c>
      <c r="E310" s="134">
        <v>353199.41</v>
      </c>
      <c r="F310" s="134">
        <v>180415.11</v>
      </c>
      <c r="G310" s="134">
        <f t="shared" si="104"/>
        <v>353199.41</v>
      </c>
      <c r="H310" s="134">
        <f t="shared" si="104"/>
        <v>180415.11</v>
      </c>
      <c r="I310" s="134">
        <f t="shared" si="105"/>
        <v>533614.52</v>
      </c>
    </row>
    <row r="311" spans="1:9" x14ac:dyDescent="0.25">
      <c r="A311" s="115" t="s">
        <v>323</v>
      </c>
      <c r="B311" s="59">
        <f t="shared" ref="B311:F311" si="106">SUM(B287:B310)</f>
        <v>-1189146.7</v>
      </c>
      <c r="C311" s="59">
        <f t="shared" si="106"/>
        <v>-610248.29</v>
      </c>
      <c r="D311" s="59">
        <f t="shared" si="106"/>
        <v>-3844933.4600000004</v>
      </c>
      <c r="E311" s="59">
        <f t="shared" si="106"/>
        <v>-2544961.6199999996</v>
      </c>
      <c r="F311" s="59">
        <f t="shared" si="106"/>
        <v>-1299971.8399999999</v>
      </c>
      <c r="G311" s="59">
        <f t="shared" ref="G311:I311" si="107">SUM(G287:G310)</f>
        <v>-3734108.3199999994</v>
      </c>
      <c r="H311" s="59">
        <f t="shared" si="107"/>
        <v>-1910220.13</v>
      </c>
      <c r="I311" s="59">
        <f t="shared" si="107"/>
        <v>-5644328.450000003</v>
      </c>
    </row>
    <row r="312" spans="1:9" x14ac:dyDescent="0.25">
      <c r="A312" s="58" t="s">
        <v>324</v>
      </c>
      <c r="B312" s="59"/>
      <c r="C312" s="59"/>
      <c r="D312" s="59"/>
      <c r="E312" s="59"/>
      <c r="F312" s="59"/>
      <c r="G312" s="59"/>
      <c r="H312" s="59"/>
      <c r="I312" s="59"/>
    </row>
    <row r="313" spans="1:9" x14ac:dyDescent="0.25">
      <c r="A313" s="115" t="s">
        <v>325</v>
      </c>
      <c r="B313" s="59">
        <v>0</v>
      </c>
      <c r="C313" s="59">
        <v>0</v>
      </c>
      <c r="D313" s="59">
        <v>17713319.5</v>
      </c>
      <c r="E313" s="59">
        <v>11724446.18</v>
      </c>
      <c r="F313" s="59">
        <v>5988873.3200000003</v>
      </c>
      <c r="G313" s="59">
        <f t="shared" ref="G313:H321" si="108">B313+E313</f>
        <v>11724446.18</v>
      </c>
      <c r="H313" s="59">
        <f t="shared" si="108"/>
        <v>5988873.3200000003</v>
      </c>
      <c r="I313" s="59">
        <f t="shared" ref="I313:I321" si="109">SUM(G313:H313)</f>
        <v>17713319.5</v>
      </c>
    </row>
    <row r="314" spans="1:9" x14ac:dyDescent="0.25">
      <c r="A314" s="115" t="s">
        <v>326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108"/>
        <v>0</v>
      </c>
      <c r="H314" s="59">
        <f t="shared" si="108"/>
        <v>0</v>
      </c>
      <c r="I314" s="59">
        <f t="shared" si="109"/>
        <v>0</v>
      </c>
    </row>
    <row r="315" spans="1:9" x14ac:dyDescent="0.25">
      <c r="A315" s="115" t="s">
        <v>327</v>
      </c>
      <c r="B315" s="59">
        <v>0</v>
      </c>
      <c r="C315" s="59">
        <v>0</v>
      </c>
      <c r="D315" s="59">
        <v>183798.23</v>
      </c>
      <c r="E315" s="59">
        <v>121656.04</v>
      </c>
      <c r="F315" s="59">
        <v>62142.19</v>
      </c>
      <c r="G315" s="59">
        <f t="shared" si="108"/>
        <v>121656.04</v>
      </c>
      <c r="H315" s="59">
        <f t="shared" si="108"/>
        <v>62142.19</v>
      </c>
      <c r="I315" s="59">
        <f t="shared" si="109"/>
        <v>183798.22999999998</v>
      </c>
    </row>
    <row r="316" spans="1:9" x14ac:dyDescent="0.25">
      <c r="A316" s="115" t="s">
        <v>328</v>
      </c>
      <c r="B316" s="59">
        <v>1280.27</v>
      </c>
      <c r="C316" s="59">
        <v>771.63</v>
      </c>
      <c r="D316" s="59">
        <v>183674.05</v>
      </c>
      <c r="E316" s="59">
        <v>121573.85</v>
      </c>
      <c r="F316" s="59">
        <v>62100.2</v>
      </c>
      <c r="G316" s="59">
        <f t="shared" si="108"/>
        <v>122854.12000000001</v>
      </c>
      <c r="H316" s="59">
        <f t="shared" si="108"/>
        <v>62871.829999999994</v>
      </c>
      <c r="I316" s="59">
        <f t="shared" si="109"/>
        <v>185725.95</v>
      </c>
    </row>
    <row r="317" spans="1:9" x14ac:dyDescent="0.25">
      <c r="A317" s="115" t="s">
        <v>329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108"/>
        <v>0</v>
      </c>
      <c r="H317" s="59">
        <f t="shared" si="108"/>
        <v>0</v>
      </c>
      <c r="I317" s="59">
        <f t="shared" si="109"/>
        <v>0</v>
      </c>
    </row>
    <row r="318" spans="1:9" x14ac:dyDescent="0.25">
      <c r="A318" s="115" t="s">
        <v>330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108"/>
        <v>0</v>
      </c>
      <c r="H318" s="59">
        <f t="shared" si="108"/>
        <v>0</v>
      </c>
      <c r="I318" s="59">
        <f t="shared" si="109"/>
        <v>0</v>
      </c>
    </row>
    <row r="319" spans="1:9" x14ac:dyDescent="0.25">
      <c r="A319" s="115" t="s">
        <v>331</v>
      </c>
      <c r="B319" s="59">
        <v>0</v>
      </c>
      <c r="C319" s="59">
        <v>0</v>
      </c>
      <c r="D319" s="59">
        <v>0</v>
      </c>
      <c r="E319" s="59">
        <v>0</v>
      </c>
      <c r="F319" s="59">
        <v>0</v>
      </c>
      <c r="G319" s="59">
        <f t="shared" si="108"/>
        <v>0</v>
      </c>
      <c r="H319" s="59">
        <f t="shared" si="108"/>
        <v>0</v>
      </c>
      <c r="I319" s="59">
        <f t="shared" si="109"/>
        <v>0</v>
      </c>
    </row>
    <row r="320" spans="1:9" x14ac:dyDescent="0.25">
      <c r="A320" s="115" t="s">
        <v>332</v>
      </c>
      <c r="B320" s="59">
        <v>640645.46</v>
      </c>
      <c r="C320" s="59">
        <v>19152.93</v>
      </c>
      <c r="D320" s="59">
        <v>848818.79</v>
      </c>
      <c r="E320" s="59">
        <v>561833.16</v>
      </c>
      <c r="F320" s="59">
        <v>286985.63</v>
      </c>
      <c r="G320" s="59">
        <f t="shared" si="108"/>
        <v>1202478.6200000001</v>
      </c>
      <c r="H320" s="59">
        <f t="shared" si="108"/>
        <v>306138.56</v>
      </c>
      <c r="I320" s="59">
        <f t="shared" si="109"/>
        <v>1508617.1800000002</v>
      </c>
    </row>
    <row r="321" spans="1:9" x14ac:dyDescent="0.25">
      <c r="A321" s="115" t="s">
        <v>333</v>
      </c>
      <c r="B321" s="134">
        <v>-599522.39</v>
      </c>
      <c r="C321" s="134">
        <v>-406977.16</v>
      </c>
      <c r="D321" s="134">
        <v>-141155.82</v>
      </c>
      <c r="E321" s="134">
        <v>-93431.039999999994</v>
      </c>
      <c r="F321" s="134">
        <v>-47724.78</v>
      </c>
      <c r="G321" s="134">
        <f t="shared" si="108"/>
        <v>-692953.43</v>
      </c>
      <c r="H321" s="134">
        <f t="shared" si="108"/>
        <v>-454701.93999999994</v>
      </c>
      <c r="I321" s="134">
        <f t="shared" si="109"/>
        <v>-1147655.3700000001</v>
      </c>
    </row>
    <row r="322" spans="1:9" x14ac:dyDescent="0.25">
      <c r="A322" s="115" t="s">
        <v>334</v>
      </c>
      <c r="B322" s="59">
        <f t="shared" ref="B322:F322" si="110">SUM(B313:B321)</f>
        <v>42403.339999999967</v>
      </c>
      <c r="C322" s="59">
        <f t="shared" si="110"/>
        <v>-387052.6</v>
      </c>
      <c r="D322" s="59">
        <f t="shared" si="110"/>
        <v>18788454.75</v>
      </c>
      <c r="E322" s="59">
        <f t="shared" si="110"/>
        <v>12436078.189999999</v>
      </c>
      <c r="F322" s="59">
        <f t="shared" si="110"/>
        <v>6352376.5600000005</v>
      </c>
      <c r="G322" s="59">
        <f t="shared" ref="G322:I322" si="111">SUM(G313:G321)</f>
        <v>12478481.529999997</v>
      </c>
      <c r="H322" s="59">
        <f t="shared" si="111"/>
        <v>5965323.9600000009</v>
      </c>
      <c r="I322" s="59">
        <f t="shared" si="111"/>
        <v>18443805.489999998</v>
      </c>
    </row>
    <row r="323" spans="1:9" x14ac:dyDescent="0.25">
      <c r="A323" s="58" t="s">
        <v>335</v>
      </c>
      <c r="B323" s="59"/>
      <c r="C323" s="59"/>
      <c r="D323" s="59"/>
      <c r="E323" s="59"/>
      <c r="F323" s="59"/>
      <c r="G323" s="59"/>
      <c r="H323" s="59"/>
      <c r="I323" s="59"/>
    </row>
    <row r="324" spans="1:9" x14ac:dyDescent="0.25">
      <c r="A324" s="115" t="s">
        <v>336</v>
      </c>
      <c r="B324" s="59">
        <v>0</v>
      </c>
      <c r="C324" s="59">
        <v>0</v>
      </c>
      <c r="D324" s="59">
        <v>0</v>
      </c>
      <c r="E324" s="59">
        <v>0</v>
      </c>
      <c r="F324" s="59">
        <v>0</v>
      </c>
      <c r="G324" s="59">
        <f t="shared" ref="G324:H325" si="112">B324+E324</f>
        <v>0</v>
      </c>
      <c r="H324" s="59">
        <f t="shared" si="112"/>
        <v>0</v>
      </c>
      <c r="I324" s="59">
        <f t="shared" ref="I324:I325" si="113">SUM(G324:H324)</f>
        <v>0</v>
      </c>
    </row>
    <row r="325" spans="1:9" x14ac:dyDescent="0.25">
      <c r="A325" s="115" t="s">
        <v>337</v>
      </c>
      <c r="B325" s="134">
        <v>0</v>
      </c>
      <c r="C325" s="134">
        <v>0</v>
      </c>
      <c r="D325" s="134">
        <v>0</v>
      </c>
      <c r="E325" s="134">
        <v>0</v>
      </c>
      <c r="F325" s="134">
        <v>0</v>
      </c>
      <c r="G325" s="134">
        <f t="shared" si="112"/>
        <v>0</v>
      </c>
      <c r="H325" s="134">
        <f t="shared" si="112"/>
        <v>0</v>
      </c>
      <c r="I325" s="134">
        <f t="shared" si="113"/>
        <v>0</v>
      </c>
    </row>
    <row r="326" spans="1:9" x14ac:dyDescent="0.25">
      <c r="A326" s="115" t="s">
        <v>338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ref="G326:I326" si="114">SUM(G324:G325)</f>
        <v>0</v>
      </c>
      <c r="H326" s="59">
        <f t="shared" si="114"/>
        <v>0</v>
      </c>
      <c r="I326" s="59">
        <f t="shared" si="114"/>
        <v>0</v>
      </c>
    </row>
    <row r="327" spans="1:9" x14ac:dyDescent="0.25">
      <c r="A327" s="130"/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v>0</v>
      </c>
      <c r="H327" s="59">
        <v>0</v>
      </c>
      <c r="I327" s="59">
        <v>0</v>
      </c>
    </row>
    <row r="328" spans="1:9" x14ac:dyDescent="0.25">
      <c r="A328" s="114" t="s">
        <v>1</v>
      </c>
      <c r="B328" s="59">
        <f t="shared" ref="B328:F328" si="115">B311+B322+B326</f>
        <v>-1146743.3599999999</v>
      </c>
      <c r="C328" s="59">
        <f t="shared" si="115"/>
        <v>-997300.89</v>
      </c>
      <c r="D328" s="59">
        <f t="shared" si="115"/>
        <v>14943521.289999999</v>
      </c>
      <c r="E328" s="59">
        <f t="shared" si="115"/>
        <v>9891116.5700000003</v>
      </c>
      <c r="F328" s="59">
        <f t="shared" si="115"/>
        <v>5052404.7200000007</v>
      </c>
      <c r="G328" s="59">
        <f t="shared" ref="G328:I328" si="116">G311+G322+G326</f>
        <v>8744373.2099999972</v>
      </c>
      <c r="H328" s="59">
        <f t="shared" si="116"/>
        <v>4055103.830000001</v>
      </c>
      <c r="I328" s="59">
        <f t="shared" si="116"/>
        <v>12799477.039999995</v>
      </c>
    </row>
    <row r="329" spans="1:9" x14ac:dyDescent="0.25">
      <c r="A329" s="130"/>
      <c r="B329" s="134"/>
      <c r="C329" s="134"/>
      <c r="D329" s="134"/>
      <c r="E329" s="134"/>
      <c r="F329" s="134"/>
      <c r="G329" s="134"/>
      <c r="H329" s="134"/>
      <c r="I329" s="134"/>
    </row>
    <row r="330" spans="1:9" ht="15.75" thickBot="1" x14ac:dyDescent="0.3">
      <c r="A330" s="114" t="s">
        <v>0</v>
      </c>
      <c r="B330" s="141">
        <f t="shared" ref="B330:F330" si="117">B283-B328</f>
        <v>29730433.570000023</v>
      </c>
      <c r="C330" s="141">
        <f t="shared" si="117"/>
        <v>20109667.000000007</v>
      </c>
      <c r="D330" s="141">
        <f t="shared" si="117"/>
        <v>-41223937.539999999</v>
      </c>
      <c r="E330" s="141">
        <f t="shared" si="117"/>
        <v>-26899472.68</v>
      </c>
      <c r="F330" s="141">
        <f t="shared" si="117"/>
        <v>-14324464.859999999</v>
      </c>
      <c r="G330" s="141">
        <f t="shared" ref="G330:I330" si="118">G283-G328</f>
        <v>2830960.8900000211</v>
      </c>
      <c r="H330" s="141">
        <f t="shared" si="118"/>
        <v>5785202.1400000053</v>
      </c>
      <c r="I330" s="141">
        <f t="shared" si="118"/>
        <v>8616163.0299999937</v>
      </c>
    </row>
    <row r="331" spans="1:9" ht="15.75" thickTop="1" x14ac:dyDescent="0.25"/>
    <row r="332" spans="1:9" x14ac:dyDescent="0.25">
      <c r="A332" s="142">
        <v>0</v>
      </c>
      <c r="B332" s="142">
        <v>0</v>
      </c>
      <c r="C332" s="142">
        <v>0</v>
      </c>
      <c r="D332" s="142">
        <v>0</v>
      </c>
      <c r="E332" s="142">
        <v>0</v>
      </c>
      <c r="F332" s="142">
        <v>0</v>
      </c>
      <c r="G332" s="142">
        <v>0</v>
      </c>
      <c r="H332" s="142">
        <v>0</v>
      </c>
      <c r="I332" s="142"/>
    </row>
    <row r="333" spans="1:9" x14ac:dyDescent="0.25">
      <c r="B333" s="142"/>
      <c r="C333" s="142"/>
      <c r="D333" s="142"/>
      <c r="E333" s="142"/>
      <c r="F333" s="142"/>
      <c r="G333" s="142"/>
      <c r="H333" s="142"/>
      <c r="I333" s="142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2"/>
  <sheetViews>
    <sheetView zoomScaleNormal="100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D63" sqref="D63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16384" width="8.85546875" style="60"/>
  </cols>
  <sheetData>
    <row r="1" spans="1:10" ht="15.95" customHeight="1" x14ac:dyDescent="0.2">
      <c r="A1" s="61"/>
      <c r="B1" s="61" t="s">
        <v>350</v>
      </c>
      <c r="C1" s="61"/>
      <c r="D1" s="61"/>
      <c r="E1" s="61"/>
      <c r="F1" s="61"/>
      <c r="G1" s="61"/>
      <c r="H1" s="61"/>
    </row>
    <row r="2" spans="1:10" ht="15.95" customHeight="1" x14ac:dyDescent="0.2">
      <c r="A2" s="61"/>
      <c r="B2" s="61" t="s">
        <v>360</v>
      </c>
      <c r="C2" s="61"/>
      <c r="D2" s="61"/>
      <c r="E2" s="61"/>
      <c r="F2" s="61"/>
      <c r="G2" s="61"/>
      <c r="H2" s="61"/>
    </row>
    <row r="3" spans="1:10" ht="15.95" customHeight="1" x14ac:dyDescent="0.2">
      <c r="B3" s="61" t="str">
        <f>Allocated!A3</f>
        <v>FOR THE MONTH ENDED APRIL 30, 2019</v>
      </c>
      <c r="C3" s="61"/>
      <c r="D3" s="61"/>
      <c r="E3" s="61"/>
      <c r="F3" s="61"/>
      <c r="G3" s="61"/>
      <c r="H3" s="61"/>
    </row>
    <row r="4" spans="1:10" ht="15" customHeight="1" x14ac:dyDescent="0.2">
      <c r="A4" s="118"/>
      <c r="B4" s="118"/>
      <c r="C4" s="118"/>
      <c r="D4" s="118"/>
      <c r="E4" s="118"/>
      <c r="F4" s="118"/>
      <c r="G4" s="118"/>
      <c r="H4" s="118"/>
    </row>
    <row r="5" spans="1:10" ht="15.95" customHeight="1" x14ac:dyDescent="0.2">
      <c r="A5" s="118"/>
      <c r="B5" s="118" t="str">
        <f>Allocated!A6</f>
        <v>(Spread is based on allocation factors developed for the 12 ME 12/31/2018)</v>
      </c>
      <c r="C5" s="118"/>
      <c r="D5" s="118"/>
      <c r="E5" s="118"/>
      <c r="F5" s="118"/>
      <c r="G5" s="118"/>
      <c r="H5" s="118"/>
    </row>
    <row r="6" spans="1:10" ht="10.5" customHeight="1" x14ac:dyDescent="0.2"/>
    <row r="7" spans="1:10" ht="51" x14ac:dyDescent="0.2">
      <c r="A7" s="62"/>
      <c r="B7" s="63" t="s">
        <v>361</v>
      </c>
      <c r="C7" s="64" t="s">
        <v>362</v>
      </c>
      <c r="D7" s="64" t="s">
        <v>363</v>
      </c>
      <c r="E7" s="65" t="s">
        <v>414</v>
      </c>
      <c r="F7" s="124" t="s">
        <v>415</v>
      </c>
      <c r="G7" s="124" t="s">
        <v>416</v>
      </c>
      <c r="H7" s="64" t="s">
        <v>35</v>
      </c>
    </row>
    <row r="8" spans="1:10" ht="15.95" customHeight="1" x14ac:dyDescent="0.2">
      <c r="A8" s="89" t="s">
        <v>18</v>
      </c>
      <c r="B8" s="66"/>
      <c r="C8" s="67"/>
      <c r="D8" s="67"/>
      <c r="E8" s="68"/>
      <c r="F8" s="69"/>
      <c r="G8" s="69"/>
      <c r="H8" s="70"/>
    </row>
    <row r="9" spans="1:10" ht="15.95" customHeight="1" x14ac:dyDescent="0.2">
      <c r="A9" s="89"/>
      <c r="B9" s="71" t="s">
        <v>364</v>
      </c>
      <c r="C9" s="72">
        <f>+'Unallocated Detail'!E207</f>
        <v>13402.43</v>
      </c>
      <c r="D9" s="72">
        <f>+'Unallocated Detail'!F207</f>
        <v>9685.2900000000009</v>
      </c>
      <c r="E9" s="75">
        <v>1</v>
      </c>
      <c r="F9" s="73">
        <f>VLOOKUP($E9,$B$64:$G$69,5,FALSE)</f>
        <v>0.58050000000000002</v>
      </c>
      <c r="G9" s="73">
        <f>VLOOKUP($E9,$B$64:$G$69,6,FALSE)</f>
        <v>0.41949999999999998</v>
      </c>
      <c r="H9" s="74">
        <f>C9+D9</f>
        <v>23087.72</v>
      </c>
      <c r="J9" s="143"/>
    </row>
    <row r="10" spans="1:10" ht="15.95" customHeight="1" x14ac:dyDescent="0.2">
      <c r="A10" s="89" t="s">
        <v>365</v>
      </c>
      <c r="B10" s="71" t="s">
        <v>366</v>
      </c>
      <c r="C10" s="86">
        <f>+'Unallocated Detail'!E208</f>
        <v>172182.58</v>
      </c>
      <c r="D10" s="86">
        <f>+'Unallocated Detail'!F208</f>
        <v>104593.76</v>
      </c>
      <c r="E10" s="75">
        <v>2</v>
      </c>
      <c r="F10" s="73">
        <f>VLOOKUP($E10,$B$64:$G$69,5,FALSE)</f>
        <v>0.62209999999999999</v>
      </c>
      <c r="G10" s="73">
        <f>VLOOKUP($E10,$B$64:$G$69,6,FALSE)</f>
        <v>0.37790000000000001</v>
      </c>
      <c r="H10" s="88">
        <f>C10+D10</f>
        <v>276776.33999999997</v>
      </c>
    </row>
    <row r="11" spans="1:10" ht="15.95" customHeight="1" x14ac:dyDescent="0.2">
      <c r="A11" s="89" t="s">
        <v>365</v>
      </c>
      <c r="B11" s="71" t="s">
        <v>367</v>
      </c>
      <c r="C11" s="86">
        <f>+'Unallocated Detail'!E209</f>
        <v>1930491.96</v>
      </c>
      <c r="D11" s="86">
        <f>+'Unallocated Detail'!F209</f>
        <v>1395075.79</v>
      </c>
      <c r="E11" s="75">
        <v>1</v>
      </c>
      <c r="F11" s="73">
        <f>VLOOKUP($E11,$B$64:$G$69,5,FALSE)</f>
        <v>0.58050000000000002</v>
      </c>
      <c r="G11" s="73">
        <f>VLOOKUP($E11,$B$64:$G$69,6,FALSE)</f>
        <v>0.41949999999999998</v>
      </c>
      <c r="H11" s="88">
        <f>C11+D11</f>
        <v>3325567.75</v>
      </c>
    </row>
    <row r="12" spans="1:10" ht="15.95" customHeight="1" x14ac:dyDescent="0.2">
      <c r="A12" s="89" t="s">
        <v>365</v>
      </c>
      <c r="B12" s="116" t="s">
        <v>413</v>
      </c>
      <c r="C12" s="86">
        <f>+'Unallocated Detail'!E210</f>
        <v>-2534.42</v>
      </c>
      <c r="D12" s="86">
        <f>+'Unallocated Detail'!F210</f>
        <v>-1294.58</v>
      </c>
      <c r="E12" s="75">
        <v>4</v>
      </c>
      <c r="F12" s="73">
        <f>VLOOKUP($E12,$B$64:$G$69,5,FALSE)</f>
        <v>0.66190000000000004</v>
      </c>
      <c r="G12" s="73">
        <f>VLOOKUP($E12,$B$64:$G$69,6,FALSE)</f>
        <v>0.33810000000000001</v>
      </c>
      <c r="H12" s="88">
        <f>C12+D12</f>
        <v>-3829</v>
      </c>
    </row>
    <row r="13" spans="1:10" ht="15.95" customHeight="1" x14ac:dyDescent="0.2">
      <c r="A13" s="89" t="s">
        <v>365</v>
      </c>
      <c r="B13" s="71" t="s">
        <v>368</v>
      </c>
      <c r="C13" s="76">
        <f>+'Unallocated Detail'!E211</f>
        <v>0</v>
      </c>
      <c r="D13" s="76">
        <f>+'Unallocated Detail'!F211</f>
        <v>0</v>
      </c>
      <c r="E13" s="84">
        <v>1</v>
      </c>
      <c r="F13" s="77">
        <f>VLOOKUP($E13,$B$64:$G$69,5,FALSE)</f>
        <v>0.58050000000000002</v>
      </c>
      <c r="G13" s="77">
        <f>VLOOKUP($E13,$B$64:$G$69,6,FALSE)</f>
        <v>0.41949999999999998</v>
      </c>
      <c r="H13" s="76">
        <f>C13+D13</f>
        <v>0</v>
      </c>
    </row>
    <row r="14" spans="1:10" ht="15.95" customHeight="1" x14ac:dyDescent="0.2">
      <c r="A14" s="89" t="s">
        <v>365</v>
      </c>
      <c r="B14" s="66" t="s">
        <v>369</v>
      </c>
      <c r="C14" s="86">
        <f>SUM(C9:C13)</f>
        <v>2113542.5499999998</v>
      </c>
      <c r="D14" s="86">
        <f>SUM(D9:D13)</f>
        <v>1508060.26</v>
      </c>
      <c r="E14" s="75"/>
      <c r="F14" s="78"/>
      <c r="G14" s="79"/>
      <c r="H14" s="88">
        <f>SUM(H9:H13)</f>
        <v>3621602.81</v>
      </c>
    </row>
    <row r="15" spans="1:10" ht="15.95" customHeight="1" x14ac:dyDescent="0.2">
      <c r="A15" s="89" t="s">
        <v>17</v>
      </c>
      <c r="B15" s="66"/>
      <c r="C15" s="86"/>
      <c r="D15" s="86"/>
      <c r="E15" s="75"/>
      <c r="F15" s="79"/>
      <c r="G15" s="79"/>
      <c r="H15" s="88"/>
    </row>
    <row r="16" spans="1:10" ht="15.95" customHeight="1" x14ac:dyDescent="0.2">
      <c r="A16" s="89"/>
      <c r="B16" s="71" t="s">
        <v>370</v>
      </c>
      <c r="C16" s="86">
        <f>+'Unallocated Detail'!E214</f>
        <v>101263.95</v>
      </c>
      <c r="D16" s="86">
        <f>+'Unallocated Detail'!F214</f>
        <v>73178.61</v>
      </c>
      <c r="E16" s="75">
        <v>1</v>
      </c>
      <c r="F16" s="73">
        <f t="shared" ref="F16:F22" si="0">VLOOKUP($E16,$B$64:$G$69,5,FALSE)</f>
        <v>0.58050000000000002</v>
      </c>
      <c r="G16" s="73">
        <f t="shared" ref="G16:G22" si="1">VLOOKUP($E16,$B$64:$G$69,6,FALSE)</f>
        <v>0.41949999999999998</v>
      </c>
      <c r="H16" s="88">
        <f t="shared" ref="H16:H22" si="2">C16+D16</f>
        <v>174442.56</v>
      </c>
    </row>
    <row r="17" spans="1:8" ht="15.95" customHeight="1" x14ac:dyDescent="0.2">
      <c r="A17" s="89" t="s">
        <v>365</v>
      </c>
      <c r="B17" s="71" t="s">
        <v>371</v>
      </c>
      <c r="C17" s="86">
        <f>+'Unallocated Detail'!E215</f>
        <v>118366.43</v>
      </c>
      <c r="D17" s="86">
        <f>+'Unallocated Detail'!F215</f>
        <v>85537.84</v>
      </c>
      <c r="E17" s="75">
        <v>1</v>
      </c>
      <c r="F17" s="73">
        <f t="shared" si="0"/>
        <v>0.58050000000000002</v>
      </c>
      <c r="G17" s="73">
        <f t="shared" si="1"/>
        <v>0.41949999999999998</v>
      </c>
      <c r="H17" s="88">
        <f t="shared" si="2"/>
        <v>203904.27</v>
      </c>
    </row>
    <row r="18" spans="1:8" ht="15.95" customHeight="1" x14ac:dyDescent="0.2">
      <c r="A18" s="89" t="s">
        <v>365</v>
      </c>
      <c r="B18" s="71" t="s">
        <v>372</v>
      </c>
      <c r="C18" s="86">
        <f>+'Unallocated Detail'!E216</f>
        <v>0</v>
      </c>
      <c r="D18" s="86">
        <f>+'Unallocated Detail'!F216</f>
        <v>0</v>
      </c>
      <c r="E18" s="75">
        <v>1</v>
      </c>
      <c r="F18" s="73">
        <f t="shared" si="0"/>
        <v>0.58050000000000002</v>
      </c>
      <c r="G18" s="73">
        <f t="shared" si="1"/>
        <v>0.41949999999999998</v>
      </c>
      <c r="H18" s="88">
        <f t="shared" si="2"/>
        <v>0</v>
      </c>
    </row>
    <row r="19" spans="1:8" ht="15.95" customHeight="1" x14ac:dyDescent="0.2">
      <c r="A19" s="89"/>
      <c r="B19" s="71" t="s">
        <v>373</v>
      </c>
      <c r="C19" s="86">
        <f>+'Unallocated Detail'!E217</f>
        <v>0</v>
      </c>
      <c r="D19" s="86">
        <f>+'Unallocated Detail'!F217</f>
        <v>0</v>
      </c>
      <c r="E19" s="75">
        <v>1</v>
      </c>
      <c r="F19" s="73">
        <f t="shared" si="0"/>
        <v>0.58050000000000002</v>
      </c>
      <c r="G19" s="73">
        <f t="shared" si="1"/>
        <v>0.41949999999999998</v>
      </c>
      <c r="H19" s="88">
        <f t="shared" si="2"/>
        <v>0</v>
      </c>
    </row>
    <row r="20" spans="1:8" ht="15.95" customHeight="1" x14ac:dyDescent="0.2">
      <c r="A20" s="89" t="s">
        <v>365</v>
      </c>
      <c r="B20" s="71" t="s">
        <v>374</v>
      </c>
      <c r="C20" s="86">
        <f>+'Unallocated Detail'!E218</f>
        <v>-21613.94</v>
      </c>
      <c r="D20" s="86">
        <f>+'Unallocated Detail'!F218</f>
        <v>-15619.43</v>
      </c>
      <c r="E20" s="75">
        <v>1</v>
      </c>
      <c r="F20" s="73">
        <f t="shared" si="0"/>
        <v>0.58050000000000002</v>
      </c>
      <c r="G20" s="73">
        <f t="shared" si="1"/>
        <v>0.41949999999999998</v>
      </c>
      <c r="H20" s="88">
        <f t="shared" si="2"/>
        <v>-37233.369999999995</v>
      </c>
    </row>
    <row r="21" spans="1:8" ht="15.95" customHeight="1" x14ac:dyDescent="0.2">
      <c r="A21" s="89"/>
      <c r="B21" s="71" t="s">
        <v>375</v>
      </c>
      <c r="C21" s="86">
        <f>+'Unallocated Detail'!E219</f>
        <v>0</v>
      </c>
      <c r="D21" s="86">
        <f>+'Unallocated Detail'!F219</f>
        <v>0</v>
      </c>
      <c r="E21" s="75">
        <v>1</v>
      </c>
      <c r="F21" s="73">
        <f t="shared" si="0"/>
        <v>0.58050000000000002</v>
      </c>
      <c r="G21" s="73">
        <f t="shared" si="1"/>
        <v>0.41949999999999998</v>
      </c>
      <c r="H21" s="88">
        <f t="shared" si="2"/>
        <v>0</v>
      </c>
    </row>
    <row r="22" spans="1:8" ht="15.95" customHeight="1" x14ac:dyDescent="0.2">
      <c r="A22" s="89"/>
      <c r="B22" s="71" t="s">
        <v>376</v>
      </c>
      <c r="C22" s="76">
        <f>+'Unallocated Detail'!E220</f>
        <v>0</v>
      </c>
      <c r="D22" s="76">
        <f>+'Unallocated Detail'!F220</f>
        <v>0</v>
      </c>
      <c r="E22" s="84">
        <v>1</v>
      </c>
      <c r="F22" s="77">
        <f t="shared" si="0"/>
        <v>0.58050000000000002</v>
      </c>
      <c r="G22" s="77">
        <f t="shared" si="1"/>
        <v>0.41949999999999998</v>
      </c>
      <c r="H22" s="76">
        <f t="shared" si="2"/>
        <v>0</v>
      </c>
    </row>
    <row r="23" spans="1:8" ht="15.95" customHeight="1" x14ac:dyDescent="0.2">
      <c r="A23" s="89" t="s">
        <v>365</v>
      </c>
      <c r="B23" s="66" t="s">
        <v>369</v>
      </c>
      <c r="C23" s="86">
        <f>SUM(C16:C21)</f>
        <v>198016.44</v>
      </c>
      <c r="D23" s="86">
        <f>SUM(D16:D21)</f>
        <v>143097.02000000002</v>
      </c>
      <c r="E23" s="75"/>
      <c r="F23" s="78"/>
      <c r="G23" s="79"/>
      <c r="H23" s="88">
        <f>SUM(H16:H21)</f>
        <v>341113.45999999996</v>
      </c>
    </row>
    <row r="24" spans="1:8" ht="15.95" customHeight="1" x14ac:dyDescent="0.2">
      <c r="A24" s="89" t="s">
        <v>15</v>
      </c>
      <c r="B24" s="66"/>
      <c r="C24" s="86"/>
      <c r="D24" s="86"/>
      <c r="E24" s="75"/>
      <c r="F24" s="79"/>
      <c r="G24" s="79"/>
      <c r="H24" s="88"/>
    </row>
    <row r="25" spans="1:8" ht="15.95" customHeight="1" x14ac:dyDescent="0.2">
      <c r="A25" s="89"/>
      <c r="B25" s="71" t="s">
        <v>377</v>
      </c>
      <c r="C25" s="86">
        <f>+'Unallocated Detail'!E226</f>
        <v>4517733</v>
      </c>
      <c r="D25" s="86">
        <f>+'Unallocated Detail'!F226</f>
        <v>2307679.9700000002</v>
      </c>
      <c r="E25" s="75">
        <v>4</v>
      </c>
      <c r="F25" s="73">
        <f t="shared" ref="F25:F37" si="3">VLOOKUP($E25,$B$64:$G$69,5,FALSE)</f>
        <v>0.66190000000000004</v>
      </c>
      <c r="G25" s="73">
        <f t="shared" ref="G25:G37" si="4">VLOOKUP($E25,$B$64:$G$69,6,FALSE)</f>
        <v>0.33810000000000001</v>
      </c>
      <c r="H25" s="88">
        <f t="shared" ref="H25:H37" si="5">C25+D25</f>
        <v>6825412.9700000007</v>
      </c>
    </row>
    <row r="26" spans="1:8" ht="15.95" customHeight="1" x14ac:dyDescent="0.2">
      <c r="A26" s="89"/>
      <c r="B26" s="71" t="s">
        <v>378</v>
      </c>
      <c r="C26" s="86">
        <f>+'Unallocated Detail'!E227</f>
        <v>667340.1</v>
      </c>
      <c r="D26" s="86">
        <f>+'Unallocated Detail'!F227</f>
        <v>340878.67</v>
      </c>
      <c r="E26" s="75">
        <v>4</v>
      </c>
      <c r="F26" s="73">
        <f t="shared" si="3"/>
        <v>0.66190000000000004</v>
      </c>
      <c r="G26" s="73">
        <f t="shared" si="4"/>
        <v>0.33810000000000001</v>
      </c>
      <c r="H26" s="88">
        <f t="shared" si="5"/>
        <v>1008218.77</v>
      </c>
    </row>
    <row r="27" spans="1:8" ht="15.95" customHeight="1" x14ac:dyDescent="0.2">
      <c r="A27" s="89" t="s">
        <v>365</v>
      </c>
      <c r="B27" s="71" t="s">
        <v>379</v>
      </c>
      <c r="C27" s="86">
        <f>+'Unallocated Detail'!E228</f>
        <v>-2029851.49</v>
      </c>
      <c r="D27" s="86">
        <f>+'Unallocated Detail'!F228</f>
        <v>-1036852.7</v>
      </c>
      <c r="E27" s="75">
        <v>4</v>
      </c>
      <c r="F27" s="73">
        <f t="shared" si="3"/>
        <v>0.66190000000000004</v>
      </c>
      <c r="G27" s="73">
        <f t="shared" si="4"/>
        <v>0.33810000000000001</v>
      </c>
      <c r="H27" s="88">
        <f t="shared" si="5"/>
        <v>-3066704.19</v>
      </c>
    </row>
    <row r="28" spans="1:8" ht="15.95" customHeight="1" x14ac:dyDescent="0.2">
      <c r="A28" s="89" t="s">
        <v>365</v>
      </c>
      <c r="B28" s="71" t="s">
        <v>380</v>
      </c>
      <c r="C28" s="86">
        <f>+'Unallocated Detail'!E229</f>
        <v>730427.66</v>
      </c>
      <c r="D28" s="86">
        <f>+'Unallocated Detail'!F229</f>
        <v>373104.04</v>
      </c>
      <c r="E28" s="75">
        <v>4</v>
      </c>
      <c r="F28" s="73">
        <f t="shared" si="3"/>
        <v>0.66190000000000004</v>
      </c>
      <c r="G28" s="73">
        <f t="shared" si="4"/>
        <v>0.33810000000000001</v>
      </c>
      <c r="H28" s="88">
        <f t="shared" si="5"/>
        <v>1103531.7</v>
      </c>
    </row>
    <row r="29" spans="1:8" ht="15.95" customHeight="1" x14ac:dyDescent="0.2">
      <c r="A29" s="89" t="s">
        <v>365</v>
      </c>
      <c r="B29" s="71" t="s">
        <v>381</v>
      </c>
      <c r="C29" s="86">
        <f>+'Unallocated Detail'!E230</f>
        <v>23264.09</v>
      </c>
      <c r="D29" s="86">
        <f>+'Unallocated Detail'!F230</f>
        <v>15265.34</v>
      </c>
      <c r="E29" s="75">
        <v>3</v>
      </c>
      <c r="F29" s="73">
        <f t="shared" si="3"/>
        <v>0.6038</v>
      </c>
      <c r="G29" s="73">
        <f t="shared" si="4"/>
        <v>0.3962</v>
      </c>
      <c r="H29" s="88">
        <f t="shared" si="5"/>
        <v>38529.43</v>
      </c>
    </row>
    <row r="30" spans="1:8" ht="15.95" customHeight="1" x14ac:dyDescent="0.2">
      <c r="A30" s="89" t="s">
        <v>365</v>
      </c>
      <c r="B30" s="71" t="s">
        <v>382</v>
      </c>
      <c r="C30" s="86">
        <f>+'Unallocated Detail'!E231</f>
        <v>206579.86</v>
      </c>
      <c r="D30" s="86">
        <f>+'Unallocated Detail'!F231</f>
        <v>149285.43</v>
      </c>
      <c r="E30" s="75">
        <v>1</v>
      </c>
      <c r="F30" s="73">
        <f t="shared" si="3"/>
        <v>0.58050000000000002</v>
      </c>
      <c r="G30" s="73">
        <f t="shared" si="4"/>
        <v>0.41949999999999998</v>
      </c>
      <c r="H30" s="88">
        <f t="shared" si="5"/>
        <v>355865.29</v>
      </c>
    </row>
    <row r="31" spans="1:8" ht="15.95" customHeight="1" x14ac:dyDescent="0.2">
      <c r="A31" s="89" t="s">
        <v>365</v>
      </c>
      <c r="B31" s="71" t="s">
        <v>383</v>
      </c>
      <c r="C31" s="86">
        <f>+'Unallocated Detail'!E232</f>
        <v>725342.16</v>
      </c>
      <c r="D31" s="86">
        <f>+'Unallocated Detail'!F232</f>
        <v>420361.18</v>
      </c>
      <c r="E31" s="75">
        <v>5</v>
      </c>
      <c r="F31" s="73">
        <f t="shared" si="3"/>
        <v>0.69140000000000001</v>
      </c>
      <c r="G31" s="73">
        <f t="shared" si="4"/>
        <v>0.30859999999999999</v>
      </c>
      <c r="H31" s="88">
        <f t="shared" si="5"/>
        <v>1145703.3400000001</v>
      </c>
    </row>
    <row r="32" spans="1:8" ht="15.95" customHeight="1" x14ac:dyDescent="0.2">
      <c r="A32" s="89"/>
      <c r="B32" s="71" t="s">
        <v>384</v>
      </c>
      <c r="C32" s="86">
        <f>+'Unallocated Detail'!E233</f>
        <v>61175.5</v>
      </c>
      <c r="D32" s="86">
        <f>+'Unallocated Detail'!F233</f>
        <v>31248.58</v>
      </c>
      <c r="E32" s="75">
        <v>4</v>
      </c>
      <c r="F32" s="73">
        <f t="shared" si="3"/>
        <v>0.66190000000000004</v>
      </c>
      <c r="G32" s="73">
        <f t="shared" si="4"/>
        <v>0.33810000000000001</v>
      </c>
      <c r="H32" s="88">
        <f t="shared" si="5"/>
        <v>92424.08</v>
      </c>
    </row>
    <row r="33" spans="1:8" ht="15.95" customHeight="1" x14ac:dyDescent="0.2">
      <c r="A33" s="89" t="s">
        <v>365</v>
      </c>
      <c r="B33" s="71" t="s">
        <v>385</v>
      </c>
      <c r="C33" s="86">
        <f>+'Unallocated Detail'!E234</f>
        <v>0</v>
      </c>
      <c r="D33" s="86">
        <f>+'Unallocated Detail'!F234</f>
        <v>0</v>
      </c>
      <c r="E33" s="75">
        <v>4</v>
      </c>
      <c r="F33" s="73">
        <f t="shared" si="3"/>
        <v>0.66190000000000004</v>
      </c>
      <c r="G33" s="73">
        <f t="shared" si="4"/>
        <v>0.33810000000000001</v>
      </c>
      <c r="H33" s="88">
        <f t="shared" si="5"/>
        <v>0</v>
      </c>
    </row>
    <row r="34" spans="1:8" ht="15.95" customHeight="1" x14ac:dyDescent="0.2">
      <c r="A34" s="89" t="s">
        <v>365</v>
      </c>
      <c r="B34" s="71" t="s">
        <v>386</v>
      </c>
      <c r="C34" s="86">
        <f>+'Unallocated Detail'!E235</f>
        <v>528086.32999999996</v>
      </c>
      <c r="D34" s="86">
        <f>+'Unallocated Detail'!F235</f>
        <v>269747.77</v>
      </c>
      <c r="E34" s="75">
        <v>4</v>
      </c>
      <c r="F34" s="73">
        <f t="shared" si="3"/>
        <v>0.66190000000000004</v>
      </c>
      <c r="G34" s="73">
        <f t="shared" si="4"/>
        <v>0.33810000000000001</v>
      </c>
      <c r="H34" s="88">
        <f t="shared" si="5"/>
        <v>797834.1</v>
      </c>
    </row>
    <row r="35" spans="1:8" ht="15.95" customHeight="1" x14ac:dyDescent="0.2">
      <c r="A35" s="89" t="s">
        <v>365</v>
      </c>
      <c r="B35" s="71" t="s">
        <v>387</v>
      </c>
      <c r="C35" s="86">
        <f>+'Unallocated Detail'!E236</f>
        <v>547529.09</v>
      </c>
      <c r="D35" s="86">
        <f>+'Unallocated Detail'!F236</f>
        <v>279679.08</v>
      </c>
      <c r="E35" s="75">
        <v>4</v>
      </c>
      <c r="F35" s="73">
        <f t="shared" si="3"/>
        <v>0.66190000000000004</v>
      </c>
      <c r="G35" s="73">
        <f t="shared" si="4"/>
        <v>0.33810000000000001</v>
      </c>
      <c r="H35" s="88">
        <f t="shared" si="5"/>
        <v>827208.16999999993</v>
      </c>
    </row>
    <row r="36" spans="1:8" ht="15.95" customHeight="1" x14ac:dyDescent="0.2">
      <c r="A36" s="89"/>
      <c r="B36" s="71" t="s">
        <v>388</v>
      </c>
      <c r="C36" s="86">
        <f>+'Unallocated Detail'!E237</f>
        <v>0</v>
      </c>
      <c r="D36" s="86">
        <f>+'Unallocated Detail'!F237</f>
        <v>0</v>
      </c>
      <c r="E36" s="75">
        <v>4</v>
      </c>
      <c r="F36" s="73">
        <f t="shared" si="3"/>
        <v>0.66190000000000004</v>
      </c>
      <c r="G36" s="73">
        <f t="shared" si="4"/>
        <v>0.33810000000000001</v>
      </c>
      <c r="H36" s="88">
        <f t="shared" si="5"/>
        <v>0</v>
      </c>
    </row>
    <row r="37" spans="1:8" ht="15.95" customHeight="1" x14ac:dyDescent="0.2">
      <c r="A37" s="89"/>
      <c r="B37" s="71" t="s">
        <v>389</v>
      </c>
      <c r="C37" s="76">
        <f>+'Unallocated Detail'!E238</f>
        <v>1220495.95</v>
      </c>
      <c r="D37" s="76">
        <f>+'Unallocated Detail'!F238</f>
        <v>623432</v>
      </c>
      <c r="E37" s="84">
        <v>4</v>
      </c>
      <c r="F37" s="77">
        <f t="shared" si="3"/>
        <v>0.66190000000000004</v>
      </c>
      <c r="G37" s="77">
        <f t="shared" si="4"/>
        <v>0.33810000000000001</v>
      </c>
      <c r="H37" s="76">
        <f t="shared" si="5"/>
        <v>1843927.95</v>
      </c>
    </row>
    <row r="38" spans="1:8" ht="15.95" customHeight="1" x14ac:dyDescent="0.2">
      <c r="A38" s="89" t="s">
        <v>365</v>
      </c>
      <c r="B38" s="66" t="s">
        <v>369</v>
      </c>
      <c r="C38" s="86">
        <f>SUM(C25:C37)</f>
        <v>7198122.2499999991</v>
      </c>
      <c r="D38" s="86">
        <f>SUM(D25:D37)</f>
        <v>3773829.3600000008</v>
      </c>
      <c r="E38" s="75"/>
      <c r="F38" s="78"/>
      <c r="G38" s="79"/>
      <c r="H38" s="88">
        <f>SUM(H25:H37)</f>
        <v>10971951.609999999</v>
      </c>
    </row>
    <row r="39" spans="1:8" ht="15.95" customHeight="1" x14ac:dyDescent="0.2">
      <c r="A39" s="89" t="s">
        <v>390</v>
      </c>
      <c r="B39" s="66"/>
      <c r="C39" s="86"/>
      <c r="D39" s="86"/>
      <c r="E39" s="75"/>
      <c r="F39" s="79"/>
      <c r="G39" s="79"/>
      <c r="H39" s="88"/>
    </row>
    <row r="40" spans="1:8" ht="15.95" customHeight="1" x14ac:dyDescent="0.2">
      <c r="A40" s="89"/>
      <c r="B40" s="71" t="s">
        <v>391</v>
      </c>
      <c r="C40" s="86">
        <f>+'Unallocated Detail'!E244</f>
        <v>1594371.17</v>
      </c>
      <c r="D40" s="86">
        <f>+'Unallocated Detail'!F244</f>
        <v>814408.36</v>
      </c>
      <c r="E40" s="75">
        <v>4</v>
      </c>
      <c r="F40" s="73">
        <f>VLOOKUP($E40,$B$64:$G$69,5,FALSE)</f>
        <v>0.66190000000000004</v>
      </c>
      <c r="G40" s="73">
        <f>VLOOKUP($E40,$B$64:$G$69,6,FALSE)</f>
        <v>0.33810000000000001</v>
      </c>
      <c r="H40" s="88">
        <f>C40+D40</f>
        <v>2408779.5299999998</v>
      </c>
    </row>
    <row r="41" spans="1:8" ht="15.95" customHeight="1" x14ac:dyDescent="0.2">
      <c r="A41" s="89"/>
      <c r="B41" s="80" t="s">
        <v>392</v>
      </c>
      <c r="C41" s="76">
        <f>+'Unallocated Detail'!E245</f>
        <v>2787.64</v>
      </c>
      <c r="D41" s="76">
        <f>+'Unallocated Detail'!F245</f>
        <v>1423.93</v>
      </c>
      <c r="E41" s="84">
        <v>4</v>
      </c>
      <c r="F41" s="77">
        <f>VLOOKUP($E41,$B$64:$G$69,5,FALSE)</f>
        <v>0.66190000000000004</v>
      </c>
      <c r="G41" s="77">
        <f>VLOOKUP($E41,$B$64:$G$69,6,FALSE)</f>
        <v>0.33810000000000001</v>
      </c>
      <c r="H41" s="76">
        <f>C41+D41</f>
        <v>4211.57</v>
      </c>
    </row>
    <row r="42" spans="1:8" ht="15.95" customHeight="1" x14ac:dyDescent="0.2">
      <c r="A42" s="89"/>
      <c r="B42" s="66" t="s">
        <v>369</v>
      </c>
      <c r="C42" s="86">
        <f>SUM(C40:C41)</f>
        <v>1597158.8099999998</v>
      </c>
      <c r="D42" s="86">
        <f>SUM(D40:D41)</f>
        <v>815832.29</v>
      </c>
      <c r="E42" s="75"/>
      <c r="F42" s="79"/>
      <c r="G42" s="79"/>
      <c r="H42" s="88">
        <f>SUM(H40:H41)</f>
        <v>2412991.0999999996</v>
      </c>
    </row>
    <row r="43" spans="1:8" ht="15.95" customHeight="1" x14ac:dyDescent="0.2">
      <c r="A43" s="89" t="s">
        <v>13</v>
      </c>
      <c r="B43" s="71"/>
      <c r="C43" s="86"/>
      <c r="D43" s="86"/>
      <c r="E43" s="75"/>
      <c r="F43" s="79"/>
      <c r="G43" s="79"/>
      <c r="H43" s="88"/>
    </row>
    <row r="44" spans="1:8" ht="15.95" customHeight="1" x14ac:dyDescent="0.2">
      <c r="A44" s="89"/>
      <c r="B44" s="71" t="s">
        <v>393</v>
      </c>
      <c r="C44" s="86">
        <f>+'Unallocated Detail'!E248</f>
        <v>5525594.5300000003</v>
      </c>
      <c r="D44" s="86">
        <f>+'Unallocated Detail'!F248</f>
        <v>2822486.05</v>
      </c>
      <c r="E44" s="75">
        <v>4</v>
      </c>
      <c r="F44" s="73">
        <f>VLOOKUP($E44,$B$64:$G$69,5,FALSE)</f>
        <v>0.66190000000000004</v>
      </c>
      <c r="G44" s="73">
        <f>VLOOKUP($E44,$B$64:$G$69,6,FALSE)</f>
        <v>0.33810000000000001</v>
      </c>
      <c r="H44" s="88">
        <f>C44+D44</f>
        <v>8348080.5800000001</v>
      </c>
    </row>
    <row r="45" spans="1:8" ht="15.95" customHeight="1" x14ac:dyDescent="0.2">
      <c r="A45" s="89"/>
      <c r="B45" s="71" t="s">
        <v>394</v>
      </c>
      <c r="C45" s="86">
        <f>+'Unallocated Detail'!E249</f>
        <v>0</v>
      </c>
      <c r="D45" s="86">
        <f>+'Unallocated Detail'!F249</f>
        <v>0</v>
      </c>
      <c r="E45" s="75">
        <v>4</v>
      </c>
      <c r="F45" s="73">
        <f>VLOOKUP($E45,$B$64:$G$69,5,FALSE)</f>
        <v>0.66190000000000004</v>
      </c>
      <c r="G45" s="73">
        <f>VLOOKUP($E45,$B$64:$G$69,6,FALSE)</f>
        <v>0.33810000000000001</v>
      </c>
      <c r="H45" s="88">
        <f>C45+D45</f>
        <v>0</v>
      </c>
    </row>
    <row r="46" spans="1:8" ht="15.95" customHeight="1" x14ac:dyDescent="0.2">
      <c r="A46" s="89"/>
      <c r="B46" s="80" t="s">
        <v>395</v>
      </c>
      <c r="C46" s="76">
        <f>+'Unallocated Detail'!E250</f>
        <v>1115.17</v>
      </c>
      <c r="D46" s="76">
        <f>+'Unallocated Detail'!F250</f>
        <v>569.63</v>
      </c>
      <c r="E46" s="84">
        <v>4</v>
      </c>
      <c r="F46" s="77">
        <f>VLOOKUP($E46,$B$64:$G$69,5,FALSE)</f>
        <v>0.66190000000000004</v>
      </c>
      <c r="G46" s="77">
        <f>VLOOKUP($E46,$B$64:$G$69,6,FALSE)</f>
        <v>0.33810000000000001</v>
      </c>
      <c r="H46" s="88">
        <f>C46+D46</f>
        <v>1684.8000000000002</v>
      </c>
    </row>
    <row r="47" spans="1:8" ht="15.95" customHeight="1" x14ac:dyDescent="0.2">
      <c r="A47" s="89" t="s">
        <v>365</v>
      </c>
      <c r="B47" s="66" t="s">
        <v>369</v>
      </c>
      <c r="C47" s="86">
        <f>SUM(C44:C46)</f>
        <v>5526709.7000000002</v>
      </c>
      <c r="D47" s="86">
        <f>SUM(D44:D46)</f>
        <v>2823055.6799999997</v>
      </c>
      <c r="E47" s="75"/>
      <c r="F47" s="79"/>
      <c r="G47" s="79"/>
      <c r="H47" s="81">
        <f>SUM(H44:H46)</f>
        <v>8349765.3799999999</v>
      </c>
    </row>
    <row r="48" spans="1:8" ht="15.95" customHeight="1" x14ac:dyDescent="0.2">
      <c r="A48" s="89" t="s">
        <v>396</v>
      </c>
      <c r="B48" s="83"/>
      <c r="C48" s="86"/>
      <c r="D48" s="86"/>
      <c r="E48" s="75"/>
      <c r="F48" s="79"/>
      <c r="G48" s="79"/>
      <c r="H48" s="88"/>
    </row>
    <row r="49" spans="1:8" ht="15.95" customHeight="1" x14ac:dyDescent="0.2">
      <c r="A49" s="89"/>
      <c r="B49" s="80" t="s">
        <v>340</v>
      </c>
      <c r="C49" s="76">
        <f>+'Unallocated Detail'!E270</f>
        <v>374806.36</v>
      </c>
      <c r="D49" s="76">
        <f>+'Unallocated Detail'!F270</f>
        <v>208185.53</v>
      </c>
      <c r="E49" s="84">
        <v>4</v>
      </c>
      <c r="F49" s="77">
        <f>VLOOKUP($E49,$B$64:$G$69,5,FALSE)</f>
        <v>0.66190000000000004</v>
      </c>
      <c r="G49" s="77">
        <f>VLOOKUP($E49,$B$64:$G$69,6,FALSE)</f>
        <v>0.33810000000000001</v>
      </c>
      <c r="H49" s="88">
        <f>C49+D49</f>
        <v>582991.89</v>
      </c>
    </row>
    <row r="50" spans="1:8" ht="15.95" customHeight="1" x14ac:dyDescent="0.2">
      <c r="A50" s="89" t="s">
        <v>365</v>
      </c>
      <c r="B50" s="66" t="s">
        <v>369</v>
      </c>
      <c r="C50" s="86">
        <f>C49</f>
        <v>374806.36</v>
      </c>
      <c r="D50" s="86">
        <f>D49</f>
        <v>208185.53</v>
      </c>
      <c r="E50" s="75"/>
      <c r="F50" s="79"/>
      <c r="G50" s="79"/>
      <c r="H50" s="81">
        <f>SUM(H49)</f>
        <v>582991.89</v>
      </c>
    </row>
    <row r="51" spans="1:8" ht="15.95" customHeight="1" x14ac:dyDescent="0.2">
      <c r="A51" s="89"/>
      <c r="B51" s="66"/>
      <c r="C51" s="86"/>
      <c r="D51" s="86"/>
      <c r="E51" s="75"/>
      <c r="F51" s="79"/>
      <c r="G51" s="79"/>
      <c r="H51" s="88"/>
    </row>
    <row r="52" spans="1:8" ht="15.95" customHeight="1" x14ac:dyDescent="0.2">
      <c r="A52" s="85" t="s">
        <v>397</v>
      </c>
      <c r="B52" s="83"/>
      <c r="C52" s="86"/>
      <c r="D52" s="86"/>
      <c r="E52" s="87"/>
      <c r="F52" s="87"/>
      <c r="G52" s="87"/>
      <c r="H52" s="88"/>
    </row>
    <row r="53" spans="1:8" ht="15.95" customHeight="1" x14ac:dyDescent="0.2">
      <c r="A53" s="85"/>
      <c r="B53" s="80" t="s">
        <v>398</v>
      </c>
      <c r="C53" s="76">
        <v>0</v>
      </c>
      <c r="D53" s="76">
        <v>0</v>
      </c>
      <c r="E53" s="84">
        <v>4</v>
      </c>
      <c r="F53" s="77">
        <f>VLOOKUP($E53,$B$64:$G$69,5,FALSE)</f>
        <v>0.66190000000000004</v>
      </c>
      <c r="G53" s="77">
        <f>VLOOKUP($E53,$B$64:$G$69,6,FALSE)</f>
        <v>0.33810000000000001</v>
      </c>
      <c r="H53" s="82">
        <v>0</v>
      </c>
    </row>
    <row r="54" spans="1:8" ht="15.95" customHeight="1" x14ac:dyDescent="0.2">
      <c r="A54" s="85"/>
      <c r="B54" s="66" t="s">
        <v>369</v>
      </c>
      <c r="C54" s="86">
        <f>SUM(C53)</f>
        <v>0</v>
      </c>
      <c r="D54" s="86">
        <f>SUM(D53)</f>
        <v>0</v>
      </c>
      <c r="E54" s="75"/>
      <c r="F54" s="79"/>
      <c r="G54" s="79"/>
      <c r="H54" s="88">
        <f>SUM(H53)</f>
        <v>0</v>
      </c>
    </row>
    <row r="55" spans="1:8" ht="15.95" customHeight="1" x14ac:dyDescent="0.2">
      <c r="A55" s="85"/>
      <c r="B55" s="83"/>
      <c r="C55" s="86"/>
      <c r="D55" s="86"/>
      <c r="E55" s="75"/>
      <c r="F55" s="79"/>
      <c r="G55" s="79"/>
      <c r="H55" s="88"/>
    </row>
    <row r="56" spans="1:8" ht="15.95" customHeight="1" x14ac:dyDescent="0.2">
      <c r="A56" s="89" t="s">
        <v>399</v>
      </c>
      <c r="B56" s="66"/>
      <c r="C56" s="86"/>
      <c r="D56" s="86"/>
      <c r="E56" s="75"/>
      <c r="F56" s="79"/>
      <c r="G56" s="79"/>
      <c r="H56" s="88"/>
    </row>
    <row r="57" spans="1:8" ht="15.95" customHeight="1" x14ac:dyDescent="0.2">
      <c r="A57" s="89"/>
      <c r="B57" s="80" t="s">
        <v>400</v>
      </c>
      <c r="C57" s="86">
        <f>+'Unallocated Detail'!E278</f>
        <v>0</v>
      </c>
      <c r="D57" s="86">
        <f>+'Unallocated Detail'!F278</f>
        <v>0</v>
      </c>
      <c r="E57" s="75">
        <v>4</v>
      </c>
      <c r="F57" s="73">
        <f t="shared" ref="F57:F58" si="6">VLOOKUP($E57,$B$64:$G$69,5,FALSE)</f>
        <v>0.66190000000000004</v>
      </c>
      <c r="G57" s="73">
        <f t="shared" ref="G57:G58" si="7">VLOOKUP($E57,$B$64:$G$69,6,FALSE)</f>
        <v>0.33810000000000001</v>
      </c>
      <c r="H57" s="88">
        <f>C57+D57</f>
        <v>0</v>
      </c>
    </row>
    <row r="58" spans="1:8" ht="15.95" customHeight="1" x14ac:dyDescent="0.2">
      <c r="A58" s="89"/>
      <c r="B58" s="80" t="s">
        <v>401</v>
      </c>
      <c r="C58" s="76">
        <v>0</v>
      </c>
      <c r="D58" s="76">
        <v>0</v>
      </c>
      <c r="E58" s="90">
        <v>4</v>
      </c>
      <c r="F58" s="77">
        <f t="shared" si="6"/>
        <v>0.66190000000000004</v>
      </c>
      <c r="G58" s="77">
        <f t="shared" si="7"/>
        <v>0.33810000000000001</v>
      </c>
      <c r="H58" s="76">
        <f>C58+D58</f>
        <v>0</v>
      </c>
    </row>
    <row r="59" spans="1:8" ht="15.95" customHeight="1" x14ac:dyDescent="0.2">
      <c r="A59" s="91" t="s">
        <v>365</v>
      </c>
      <c r="B59" s="92" t="s">
        <v>369</v>
      </c>
      <c r="C59" s="76">
        <f>SUM(C57:C58)</f>
        <v>0</v>
      </c>
      <c r="D59" s="76">
        <f>SUM(D57:D58)</f>
        <v>0</v>
      </c>
      <c r="E59" s="84"/>
      <c r="F59" s="93"/>
      <c r="G59" s="93"/>
      <c r="H59" s="76">
        <f>SUM(H57:H58)</f>
        <v>0</v>
      </c>
    </row>
    <row r="60" spans="1:8" ht="15.95" customHeight="1" x14ac:dyDescent="0.2">
      <c r="A60" s="89"/>
      <c r="B60" s="66"/>
      <c r="C60" s="86"/>
      <c r="D60" s="86"/>
      <c r="E60" s="94"/>
      <c r="F60" s="79"/>
      <c r="G60" s="79"/>
      <c r="H60" s="88"/>
    </row>
    <row r="61" spans="1:8" ht="15.95" customHeight="1" x14ac:dyDescent="0.35">
      <c r="A61" s="91" t="s">
        <v>402</v>
      </c>
      <c r="B61" s="92"/>
      <c r="C61" s="95">
        <f>C59+C54+C50+C47+C42+C38+C23+C14</f>
        <v>17008356.109999999</v>
      </c>
      <c r="D61" s="95">
        <f>D59+D54+D50+D47+D42+D38+D23+D14</f>
        <v>9272060.1400000006</v>
      </c>
      <c r="E61" s="96"/>
      <c r="F61" s="96"/>
      <c r="G61" s="97"/>
      <c r="H61" s="95">
        <f>H59+H54+H50+H47+H42+H38+H23+H14</f>
        <v>26280416.249999996</v>
      </c>
    </row>
    <row r="62" spans="1:8" ht="15.95" customHeight="1" x14ac:dyDescent="0.2">
      <c r="C62" s="98"/>
      <c r="D62" s="98"/>
      <c r="E62" s="98"/>
      <c r="F62" s="98"/>
    </row>
    <row r="63" spans="1:8" ht="15.95" customHeight="1" x14ac:dyDescent="0.2"/>
    <row r="64" spans="1:8" ht="15.95" customHeight="1" x14ac:dyDescent="0.2">
      <c r="B64" s="99" t="s">
        <v>403</v>
      </c>
      <c r="C64" s="100"/>
      <c r="D64" s="100"/>
      <c r="E64" s="100"/>
      <c r="F64" s="123" t="s">
        <v>34</v>
      </c>
      <c r="G64" s="123" t="s">
        <v>33</v>
      </c>
      <c r="H64" s="122"/>
    </row>
    <row r="65" spans="1:8" ht="15.95" customHeight="1" x14ac:dyDescent="0.2">
      <c r="B65" s="101">
        <v>1</v>
      </c>
      <c r="C65" s="102" t="s">
        <v>404</v>
      </c>
      <c r="D65" s="103"/>
      <c r="F65" s="104">
        <v>0.58050000000000002</v>
      </c>
      <c r="G65" s="105">
        <v>0.41949999999999998</v>
      </c>
      <c r="H65" s="105">
        <f>SUM(F65,G65)</f>
        <v>1</v>
      </c>
    </row>
    <row r="66" spans="1:8" ht="15.95" customHeight="1" x14ac:dyDescent="0.2">
      <c r="B66" s="101">
        <v>2</v>
      </c>
      <c r="C66" s="102" t="s">
        <v>405</v>
      </c>
      <c r="D66" s="103"/>
      <c r="F66" s="107">
        <v>0.62209999999999999</v>
      </c>
      <c r="G66" s="108">
        <v>0.37790000000000001</v>
      </c>
      <c r="H66" s="108">
        <f t="shared" ref="H66:H69" si="8">SUM(F66,G66)</f>
        <v>1</v>
      </c>
    </row>
    <row r="67" spans="1:8" ht="15.95" customHeight="1" x14ac:dyDescent="0.2">
      <c r="B67" s="101">
        <v>3</v>
      </c>
      <c r="C67" s="103" t="s">
        <v>406</v>
      </c>
      <c r="D67" s="103"/>
      <c r="F67" s="107">
        <v>0.6038</v>
      </c>
      <c r="G67" s="108">
        <v>0.3962</v>
      </c>
      <c r="H67" s="108">
        <f t="shared" si="8"/>
        <v>1</v>
      </c>
    </row>
    <row r="68" spans="1:8" x14ac:dyDescent="0.2">
      <c r="B68" s="101">
        <v>4</v>
      </c>
      <c r="C68" s="102" t="s">
        <v>407</v>
      </c>
      <c r="D68" s="103"/>
      <c r="F68" s="107">
        <v>0.66190000000000004</v>
      </c>
      <c r="G68" s="108">
        <v>0.33810000000000001</v>
      </c>
      <c r="H68" s="108">
        <f t="shared" si="8"/>
        <v>1</v>
      </c>
    </row>
    <row r="69" spans="1:8" x14ac:dyDescent="0.2">
      <c r="B69" s="90">
        <v>5</v>
      </c>
      <c r="C69" s="109" t="s">
        <v>408</v>
      </c>
      <c r="D69" s="110"/>
      <c r="E69" s="110"/>
      <c r="F69" s="111">
        <v>0.69140000000000001</v>
      </c>
      <c r="G69" s="112">
        <v>0.30859999999999999</v>
      </c>
      <c r="H69" s="112">
        <f t="shared" si="8"/>
        <v>1</v>
      </c>
    </row>
    <row r="70" spans="1:8" ht="11.25" customHeight="1" x14ac:dyDescent="0.2">
      <c r="C70" s="98"/>
      <c r="D70" s="98"/>
      <c r="E70" s="98"/>
      <c r="F70" s="98"/>
    </row>
    <row r="71" spans="1:8" ht="15.95" customHeight="1" x14ac:dyDescent="0.2">
      <c r="A71" s="113"/>
      <c r="C71" s="106"/>
      <c r="D71" s="106"/>
      <c r="E71" s="106"/>
      <c r="F71" s="106"/>
      <c r="G71" s="106"/>
      <c r="H71" s="106"/>
    </row>
    <row r="72" spans="1:8" ht="15.95" customHeight="1" x14ac:dyDescent="0.2">
      <c r="C72" s="106"/>
      <c r="D72" s="106"/>
      <c r="E72" s="106"/>
      <c r="F72" s="106"/>
      <c r="G72" s="106"/>
      <c r="H72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FFDD71B0A3DF45A562B62C90F6F197" ma:contentTypeVersion="56" ma:contentTypeDescription="" ma:contentTypeScope="" ma:versionID="1a7a7fdab26daf32687648ada9f3f4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D1FB76-C541-4254-88D9-58179A4128A3}"/>
</file>

<file path=customXml/itemProps2.xml><?xml version="1.0" encoding="utf-8"?>
<ds:datastoreItem xmlns:ds="http://schemas.openxmlformats.org/officeDocument/2006/customXml" ds:itemID="{882677FA-6CB2-4C5D-8FC3-D0B2D6ADB08C}"/>
</file>

<file path=customXml/itemProps3.xml><?xml version="1.0" encoding="utf-8"?>
<ds:datastoreItem xmlns:ds="http://schemas.openxmlformats.org/officeDocument/2006/customXml" ds:itemID="{B45CEEDF-CDDC-4777-9B9D-07B92FAD6B02}"/>
</file>

<file path=customXml/itemProps4.xml><?xml version="1.0" encoding="utf-8"?>
<ds:datastoreItem xmlns:ds="http://schemas.openxmlformats.org/officeDocument/2006/customXml" ds:itemID="{A843D8B7-A283-4F25-A213-1B2687AA2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2019-08-08T16:48:04Z</cp:lastPrinted>
  <dcterms:created xsi:type="dcterms:W3CDTF">2017-10-30T16:51:04Z</dcterms:created>
  <dcterms:modified xsi:type="dcterms:W3CDTF">2019-08-08T16:50:13Z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APR 19MTD.xlsx</vt:lpwstr>
  </property>
  <property fmtid="{D5CDD505-2E9C-101B-9397-08002B2CF9AE}" pid="3" name="ContentTypeId">
    <vt:lpwstr>0x0101006E56B4D1795A2E4DB2F0B01679ED314A008AFFDD71B0A3DF45A562B62C90F6F197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